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triumeconcom.sharepoint.com/sites/0614-CascadeWA2024RateCase/Shared Documents/General/Workpapers/Amen Second Level Workpapers/"/>
    </mc:Choice>
  </mc:AlternateContent>
  <xr:revisionPtr revIDLastSave="40" documentId="8_{21FC880E-AE3E-48D0-814A-4D25CAB6D27B}" xr6:coauthVersionLast="47" xr6:coauthVersionMax="47" xr10:uidLastSave="{FDFAF09F-4840-413B-819E-D5CD60826922}"/>
  <bookViews>
    <workbookView xWindow="-103" yWindow="-103" windowWidth="33120" windowHeight="18000" xr2:uid="{6A67E9C6-06D3-4C48-85CF-E07055E057C7}"/>
  </bookViews>
  <sheets>
    <sheet name="3-Day Peak" sheetId="12" r:id="rId1"/>
    <sheet name="Large Customer Mains Summary" sheetId="6" r:id="rId2"/>
    <sheet name="Large Customer Plant" sheetId="2" r:id="rId3"/>
    <sheet name="Therms Data" sheetId="13" r:id="rId4"/>
    <sheet name="Index to External Links" sheetId="11" r:id="rId5"/>
  </sheets>
  <externalReferences>
    <externalReference r:id="rId6"/>
  </externalReferences>
  <definedNames>
    <definedName name="_xlnm._FilterDatabase" localSheetId="0" hidden="1">'3-Day Peak'!$B$14:$I$230</definedName>
    <definedName name="_xlnm._FilterDatabase" localSheetId="2" hidden="1">'Large Customer Plant'!$A$8:$N$227</definedName>
    <definedName name="_xlnm._FilterDatabase" localSheetId="3" hidden="1">'Therms Data'!$A$9:$Q$217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2" l="1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M188" i="2"/>
  <c r="N226" i="2"/>
  <c r="M226" i="2"/>
  <c r="N225" i="2"/>
  <c r="M225" i="2"/>
  <c r="N224" i="2"/>
  <c r="M224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6" i="2"/>
  <c r="M196" i="2"/>
  <c r="N191" i="2"/>
  <c r="M191" i="2"/>
  <c r="N190" i="2"/>
  <c r="M190" i="2"/>
  <c r="N189" i="2"/>
  <c r="M189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Q10" i="13"/>
  <c r="Q11" i="13"/>
  <c r="Q12" i="13"/>
  <c r="U12" i="13"/>
  <c r="Q13" i="13"/>
  <c r="U11" i="13" s="1"/>
  <c r="U14" i="13" s="1"/>
  <c r="Q14" i="13"/>
  <c r="Q15" i="13"/>
  <c r="Q16" i="13"/>
  <c r="Q17" i="13"/>
  <c r="I24" i="12" s="1"/>
  <c r="Q18" i="13"/>
  <c r="Q19" i="13"/>
  <c r="I25" i="12" s="1"/>
  <c r="Q20" i="13"/>
  <c r="Q21" i="13"/>
  <c r="Q22" i="13"/>
  <c r="Q23" i="13"/>
  <c r="Q24" i="13"/>
  <c r="Q25" i="13"/>
  <c r="I31" i="12" s="1"/>
  <c r="Q26" i="13"/>
  <c r="Q27" i="13"/>
  <c r="Q28" i="13"/>
  <c r="Q29" i="13"/>
  <c r="Q30" i="13"/>
  <c r="Q31" i="13"/>
  <c r="Q32" i="13"/>
  <c r="Q33" i="13"/>
  <c r="I40" i="12" s="1"/>
  <c r="Q34" i="13"/>
  <c r="Q35" i="13"/>
  <c r="Q36" i="13"/>
  <c r="Q37" i="13"/>
  <c r="Q38" i="13"/>
  <c r="Q39" i="13"/>
  <c r="Q40" i="13"/>
  <c r="Q41" i="13"/>
  <c r="Q42" i="13"/>
  <c r="Q43" i="13"/>
  <c r="I52" i="12" s="1"/>
  <c r="Q44" i="13"/>
  <c r="Q45" i="13"/>
  <c r="Q46" i="13"/>
  <c r="Q47" i="13"/>
  <c r="Q48" i="13"/>
  <c r="Q49" i="13"/>
  <c r="Q50" i="13"/>
  <c r="Q51" i="13"/>
  <c r="I59" i="12" s="1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I75" i="12" s="1"/>
  <c r="Q66" i="13"/>
  <c r="Q67" i="13"/>
  <c r="Q68" i="13"/>
  <c r="Q69" i="13"/>
  <c r="Q70" i="13"/>
  <c r="Q71" i="13"/>
  <c r="Q72" i="13"/>
  <c r="Q73" i="13"/>
  <c r="I223" i="12" s="1"/>
  <c r="Q74" i="13"/>
  <c r="Q75" i="13"/>
  <c r="Q76" i="13"/>
  <c r="Q77" i="13"/>
  <c r="Q78" i="13"/>
  <c r="Q79" i="13"/>
  <c r="Q80" i="13"/>
  <c r="Q81" i="13"/>
  <c r="I91" i="12" s="1"/>
  <c r="Q82" i="13"/>
  <c r="Q83" i="13"/>
  <c r="Q84" i="13"/>
  <c r="Q85" i="13"/>
  <c r="Q86" i="13"/>
  <c r="Q87" i="13"/>
  <c r="Q88" i="13"/>
  <c r="Q89" i="13"/>
  <c r="I99" i="12" s="1"/>
  <c r="Q90" i="13"/>
  <c r="Q91" i="13"/>
  <c r="Q92" i="13"/>
  <c r="Q93" i="13"/>
  <c r="Q94" i="13"/>
  <c r="Q95" i="13"/>
  <c r="Q96" i="13"/>
  <c r="Q97" i="13"/>
  <c r="Q98" i="13"/>
  <c r="Q99" i="13"/>
  <c r="I225" i="12" s="1"/>
  <c r="Q100" i="13"/>
  <c r="Q101" i="13"/>
  <c r="Q102" i="13"/>
  <c r="Q103" i="13"/>
  <c r="Q104" i="13"/>
  <c r="Q105" i="13"/>
  <c r="Q106" i="13"/>
  <c r="Q107" i="13"/>
  <c r="Q108" i="13"/>
  <c r="Q109" i="13"/>
  <c r="Q110" i="13"/>
  <c r="Q111" i="13"/>
  <c r="Q112" i="13"/>
  <c r="Q113" i="13"/>
  <c r="Q114" i="13"/>
  <c r="Q115" i="13"/>
  <c r="Q116" i="13"/>
  <c r="Q117" i="13"/>
  <c r="Q118" i="13"/>
  <c r="Q119" i="13"/>
  <c r="Q120" i="13"/>
  <c r="Q121" i="13"/>
  <c r="Q122" i="13"/>
  <c r="Q123" i="13"/>
  <c r="Q124" i="13"/>
  <c r="Q125" i="13"/>
  <c r="Q126" i="13"/>
  <c r="Q127" i="13"/>
  <c r="Q128" i="13"/>
  <c r="Q129" i="13"/>
  <c r="Q130" i="13"/>
  <c r="Q131" i="13"/>
  <c r="Q132" i="13"/>
  <c r="Q133" i="13"/>
  <c r="Q134" i="13"/>
  <c r="Q135" i="13"/>
  <c r="Q136" i="13"/>
  <c r="Q137" i="13"/>
  <c r="Q138" i="13"/>
  <c r="Q139" i="13"/>
  <c r="Q140" i="13"/>
  <c r="Q141" i="13"/>
  <c r="Q142" i="13"/>
  <c r="Q143" i="13"/>
  <c r="Q144" i="13"/>
  <c r="Q145" i="13"/>
  <c r="I159" i="12" s="1"/>
  <c r="Q146" i="13"/>
  <c r="Q147" i="13"/>
  <c r="Q148" i="13"/>
  <c r="Q149" i="13"/>
  <c r="Q150" i="13"/>
  <c r="Q151" i="13"/>
  <c r="Q152" i="13"/>
  <c r="Q153" i="13"/>
  <c r="I169" i="12" s="1"/>
  <c r="Q154" i="13"/>
  <c r="Q155" i="13"/>
  <c r="Q156" i="13"/>
  <c r="Q157" i="13"/>
  <c r="Q158" i="13"/>
  <c r="Q159" i="13"/>
  <c r="Q160" i="13"/>
  <c r="Q161" i="13"/>
  <c r="Q162" i="13"/>
  <c r="Q163" i="13"/>
  <c r="Q164" i="13"/>
  <c r="Q165" i="13"/>
  <c r="Q166" i="13"/>
  <c r="Q167" i="13"/>
  <c r="Q168" i="13"/>
  <c r="Q169" i="13"/>
  <c r="I187" i="12" s="1"/>
  <c r="Q170" i="13"/>
  <c r="Q171" i="13"/>
  <c r="I189" i="12" s="1"/>
  <c r="Q172" i="13"/>
  <c r="Q173" i="13"/>
  <c r="Q174" i="13"/>
  <c r="Q175" i="13"/>
  <c r="Q176" i="13"/>
  <c r="Q177" i="13"/>
  <c r="I194" i="12" s="1"/>
  <c r="Q178" i="13"/>
  <c r="Q179" i="13"/>
  <c r="Q180" i="13"/>
  <c r="Q181" i="13"/>
  <c r="Q182" i="13"/>
  <c r="Q183" i="13"/>
  <c r="Q184" i="13"/>
  <c r="Q185" i="13"/>
  <c r="I199" i="12" s="1"/>
  <c r="Q186" i="13"/>
  <c r="Q187" i="13"/>
  <c r="I201" i="12" s="1"/>
  <c r="Q188" i="13"/>
  <c r="Q189" i="13"/>
  <c r="Q190" i="13"/>
  <c r="Q191" i="13"/>
  <c r="Q192" i="13"/>
  <c r="Q193" i="13"/>
  <c r="I210" i="12" s="1"/>
  <c r="Q194" i="13"/>
  <c r="Q195" i="13"/>
  <c r="Q196" i="13"/>
  <c r="Q197" i="13"/>
  <c r="Q198" i="13"/>
  <c r="Q199" i="13"/>
  <c r="Q200" i="13"/>
  <c r="Q201" i="13"/>
  <c r="I218" i="12" s="1"/>
  <c r="Q202" i="13"/>
  <c r="U13" i="13" s="1"/>
  <c r="Q203" i="13"/>
  <c r="I219" i="12" s="1"/>
  <c r="M17" i="12" s="1"/>
  <c r="Q204" i="13"/>
  <c r="Q205" i="13"/>
  <c r="Q206" i="13"/>
  <c r="Q207" i="13"/>
  <c r="Q208" i="13"/>
  <c r="Q209" i="13"/>
  <c r="I204" i="12" s="1"/>
  <c r="Q210" i="13"/>
  <c r="Q211" i="13"/>
  <c r="Q212" i="13"/>
  <c r="Q213" i="13"/>
  <c r="Q214" i="13"/>
  <c r="Q215" i="13"/>
  <c r="Q216" i="13"/>
  <c r="Q217" i="13"/>
  <c r="H15" i="12"/>
  <c r="L16" i="12" s="1"/>
  <c r="I15" i="12"/>
  <c r="L15" i="12"/>
  <c r="M15" i="12"/>
  <c r="H17" i="12"/>
  <c r="I17" i="12"/>
  <c r="H18" i="12"/>
  <c r="L18" i="12"/>
  <c r="M18" i="12"/>
  <c r="H19" i="12"/>
  <c r="I19" i="12"/>
  <c r="L19" i="12"/>
  <c r="M19" i="12"/>
  <c r="H20" i="12"/>
  <c r="I20" i="12"/>
  <c r="H21" i="12"/>
  <c r="I21" i="12"/>
  <c r="H22" i="12"/>
  <c r="I22" i="12"/>
  <c r="L22" i="12"/>
  <c r="H23" i="12"/>
  <c r="I23" i="12"/>
  <c r="L23" i="12"/>
  <c r="H24" i="12"/>
  <c r="L24" i="12"/>
  <c r="H25" i="12"/>
  <c r="L25" i="12"/>
  <c r="H26" i="12"/>
  <c r="I26" i="12"/>
  <c r="H27" i="12"/>
  <c r="I27" i="12"/>
  <c r="M27" i="12"/>
  <c r="H28" i="12"/>
  <c r="I28" i="12"/>
  <c r="L28" i="12"/>
  <c r="H29" i="12"/>
  <c r="I29" i="12"/>
  <c r="H30" i="12"/>
  <c r="I30" i="12"/>
  <c r="H31" i="12"/>
  <c r="H32" i="12"/>
  <c r="I32" i="12"/>
  <c r="L32" i="12"/>
  <c r="H33" i="12"/>
  <c r="I33" i="12"/>
  <c r="H34" i="12"/>
  <c r="I34" i="12"/>
  <c r="M20" i="12" s="1"/>
  <c r="H35" i="12"/>
  <c r="I35" i="12"/>
  <c r="H36" i="12"/>
  <c r="I36" i="12"/>
  <c r="H37" i="12"/>
  <c r="I37" i="12"/>
  <c r="H38" i="12"/>
  <c r="I38" i="12"/>
  <c r="H39" i="12"/>
  <c r="I39" i="12"/>
  <c r="H40" i="12"/>
  <c r="H41" i="12"/>
  <c r="I41" i="12"/>
  <c r="H42" i="12"/>
  <c r="I42" i="12"/>
  <c r="H43" i="12"/>
  <c r="I43" i="12"/>
  <c r="H44" i="12"/>
  <c r="I44" i="12"/>
  <c r="H45" i="12"/>
  <c r="L21" i="12" s="1"/>
  <c r="C7" i="12" s="1"/>
  <c r="I45" i="12"/>
  <c r="H46" i="12"/>
  <c r="I46" i="12"/>
  <c r="H47" i="12"/>
  <c r="I47" i="12"/>
  <c r="H48" i="12"/>
  <c r="I48" i="12"/>
  <c r="H49" i="12"/>
  <c r="I49" i="12"/>
  <c r="H50" i="12"/>
  <c r="I50" i="12"/>
  <c r="M28" i="12" s="1"/>
  <c r="H51" i="12"/>
  <c r="I51" i="12"/>
  <c r="H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69" i="12"/>
  <c r="I69" i="12"/>
  <c r="H70" i="12"/>
  <c r="I70" i="12"/>
  <c r="H71" i="12"/>
  <c r="I71" i="12"/>
  <c r="H72" i="12"/>
  <c r="I72" i="12"/>
  <c r="H73" i="12"/>
  <c r="I73" i="12"/>
  <c r="H74" i="12"/>
  <c r="I74" i="12"/>
  <c r="H75" i="12"/>
  <c r="H76" i="12"/>
  <c r="I76" i="12"/>
  <c r="H77" i="12"/>
  <c r="I77" i="12"/>
  <c r="H78" i="12"/>
  <c r="I78" i="12"/>
  <c r="H79" i="12"/>
  <c r="I79" i="12"/>
  <c r="H80" i="12"/>
  <c r="I80" i="12"/>
  <c r="H81" i="12"/>
  <c r="I81" i="12"/>
  <c r="H82" i="12"/>
  <c r="I82" i="12"/>
  <c r="H83" i="12"/>
  <c r="I83" i="12"/>
  <c r="H84" i="12"/>
  <c r="I84" i="12"/>
  <c r="H85" i="12"/>
  <c r="I85" i="12"/>
  <c r="H86" i="12"/>
  <c r="I86" i="12"/>
  <c r="H87" i="12"/>
  <c r="I87" i="12"/>
  <c r="H88" i="12"/>
  <c r="I88" i="12"/>
  <c r="H89" i="12"/>
  <c r="I89" i="12"/>
  <c r="H90" i="12"/>
  <c r="I90" i="12"/>
  <c r="H91" i="12"/>
  <c r="H92" i="12"/>
  <c r="I92" i="12"/>
  <c r="H93" i="12"/>
  <c r="I93" i="12"/>
  <c r="H94" i="12"/>
  <c r="I94" i="12"/>
  <c r="H95" i="12"/>
  <c r="I95" i="12"/>
  <c r="H96" i="12"/>
  <c r="I96" i="12"/>
  <c r="H97" i="12"/>
  <c r="I97" i="12"/>
  <c r="H98" i="12"/>
  <c r="I98" i="12"/>
  <c r="H99" i="12"/>
  <c r="H100" i="12"/>
  <c r="I100" i="12"/>
  <c r="H101" i="12"/>
  <c r="I101" i="12"/>
  <c r="H102" i="12"/>
  <c r="I102" i="12"/>
  <c r="H103" i="12"/>
  <c r="I103" i="12"/>
  <c r="H104" i="12"/>
  <c r="I104" i="12"/>
  <c r="H105" i="12"/>
  <c r="I105" i="12"/>
  <c r="H106" i="12"/>
  <c r="I106" i="12"/>
  <c r="H107" i="12"/>
  <c r="I107" i="12"/>
  <c r="H108" i="12"/>
  <c r="I108" i="12"/>
  <c r="H109" i="12"/>
  <c r="I109" i="12"/>
  <c r="H110" i="12"/>
  <c r="I110" i="12"/>
  <c r="H111" i="12"/>
  <c r="I111" i="12"/>
  <c r="H112" i="12"/>
  <c r="I112" i="12"/>
  <c r="M24" i="12" s="1"/>
  <c r="H113" i="12"/>
  <c r="I113" i="12"/>
  <c r="H114" i="12"/>
  <c r="I114" i="12"/>
  <c r="H115" i="12"/>
  <c r="I115" i="12"/>
  <c r="H116" i="12"/>
  <c r="I116" i="12"/>
  <c r="H117" i="12"/>
  <c r="I117" i="12"/>
  <c r="H118" i="12"/>
  <c r="I118" i="12"/>
  <c r="H119" i="12"/>
  <c r="I119" i="12"/>
  <c r="H120" i="12"/>
  <c r="I120" i="12"/>
  <c r="H121" i="12"/>
  <c r="I121" i="12"/>
  <c r="H122" i="12"/>
  <c r="I122" i="12"/>
  <c r="H123" i="12"/>
  <c r="I123" i="12"/>
  <c r="H124" i="12"/>
  <c r="I124" i="12"/>
  <c r="H125" i="12"/>
  <c r="I125" i="12"/>
  <c r="H126" i="12"/>
  <c r="I126" i="12"/>
  <c r="H127" i="12"/>
  <c r="I127" i="12"/>
  <c r="H128" i="12"/>
  <c r="I128" i="12"/>
  <c r="H129" i="12"/>
  <c r="I129" i="12"/>
  <c r="H130" i="12"/>
  <c r="I130" i="12"/>
  <c r="H131" i="12"/>
  <c r="I131" i="12"/>
  <c r="H132" i="12"/>
  <c r="I132" i="12"/>
  <c r="H133" i="12"/>
  <c r="I133" i="12"/>
  <c r="H134" i="12"/>
  <c r="I134" i="12"/>
  <c r="H135" i="12"/>
  <c r="I135" i="12"/>
  <c r="H136" i="12"/>
  <c r="I136" i="12"/>
  <c r="H137" i="12"/>
  <c r="I137" i="12"/>
  <c r="H138" i="12"/>
  <c r="I138" i="12"/>
  <c r="H139" i="12"/>
  <c r="I139" i="12"/>
  <c r="H140" i="12"/>
  <c r="I140" i="12"/>
  <c r="H141" i="12"/>
  <c r="I141" i="12"/>
  <c r="H142" i="12"/>
  <c r="I142" i="12"/>
  <c r="H143" i="12"/>
  <c r="I143" i="12"/>
  <c r="H144" i="12"/>
  <c r="I144" i="12"/>
  <c r="H145" i="12"/>
  <c r="I145" i="12"/>
  <c r="H146" i="12"/>
  <c r="I146" i="12"/>
  <c r="H147" i="12"/>
  <c r="I147" i="12"/>
  <c r="H148" i="12"/>
  <c r="I148" i="12"/>
  <c r="H149" i="12"/>
  <c r="I149" i="12"/>
  <c r="H150" i="12"/>
  <c r="I150" i="12"/>
  <c r="M25" i="12" s="1"/>
  <c r="H151" i="12"/>
  <c r="I151" i="12"/>
  <c r="H152" i="12"/>
  <c r="I152" i="12"/>
  <c r="M22" i="12" s="1"/>
  <c r="H153" i="12"/>
  <c r="I153" i="12"/>
  <c r="H154" i="12"/>
  <c r="I154" i="12"/>
  <c r="H155" i="12"/>
  <c r="L27" i="12" s="1"/>
  <c r="I155" i="12"/>
  <c r="H156" i="12"/>
  <c r="H157" i="12"/>
  <c r="I157" i="12"/>
  <c r="H158" i="12"/>
  <c r="I158" i="12"/>
  <c r="H159" i="12"/>
  <c r="H160" i="12"/>
  <c r="I160" i="12"/>
  <c r="H161" i="12"/>
  <c r="H162" i="12"/>
  <c r="I162" i="12"/>
  <c r="H163" i="12"/>
  <c r="I163" i="12"/>
  <c r="M23" i="12" s="1"/>
  <c r="H164" i="12"/>
  <c r="I164" i="12"/>
  <c r="H165" i="12"/>
  <c r="I165" i="12"/>
  <c r="H166" i="12"/>
  <c r="I166" i="12"/>
  <c r="H167" i="12"/>
  <c r="I167" i="12"/>
  <c r="H168" i="12"/>
  <c r="I168" i="12"/>
  <c r="H169" i="12"/>
  <c r="H170" i="12"/>
  <c r="I170" i="12"/>
  <c r="H171" i="12"/>
  <c r="I171" i="12"/>
  <c r="H172" i="12"/>
  <c r="I172" i="12"/>
  <c r="H173" i="12"/>
  <c r="I173" i="12"/>
  <c r="H174" i="12"/>
  <c r="I174" i="12"/>
  <c r="H175" i="12"/>
  <c r="I175" i="12"/>
  <c r="H176" i="12"/>
  <c r="L26" i="12" s="1"/>
  <c r="L31" i="12" s="1"/>
  <c r="I176" i="12"/>
  <c r="M26" i="12" s="1"/>
  <c r="H177" i="12"/>
  <c r="I177" i="12"/>
  <c r="H178" i="12"/>
  <c r="I178" i="12"/>
  <c r="H179" i="12"/>
  <c r="I179" i="12"/>
  <c r="H180" i="12"/>
  <c r="I180" i="12"/>
  <c r="H181" i="12"/>
  <c r="I181" i="12"/>
  <c r="H182" i="12"/>
  <c r="I182" i="12"/>
  <c r="H183" i="12"/>
  <c r="I183" i="12"/>
  <c r="H184" i="12"/>
  <c r="H185" i="12"/>
  <c r="I185" i="12"/>
  <c r="H186" i="12"/>
  <c r="I186" i="12"/>
  <c r="H187" i="12"/>
  <c r="H188" i="12"/>
  <c r="I188" i="12"/>
  <c r="H189" i="12"/>
  <c r="H190" i="12"/>
  <c r="I190" i="12"/>
  <c r="H191" i="12"/>
  <c r="I191" i="12"/>
  <c r="H192" i="12"/>
  <c r="I192" i="12"/>
  <c r="H193" i="12"/>
  <c r="I193" i="12"/>
  <c r="H194" i="12"/>
  <c r="H195" i="12"/>
  <c r="I195" i="12"/>
  <c r="H196" i="12"/>
  <c r="I196" i="12"/>
  <c r="H197" i="12"/>
  <c r="I197" i="12"/>
  <c r="H198" i="12"/>
  <c r="I198" i="12"/>
  <c r="H199" i="12"/>
  <c r="H200" i="12"/>
  <c r="I200" i="12"/>
  <c r="N188" i="2" s="1"/>
  <c r="H201" i="12"/>
  <c r="H202" i="12"/>
  <c r="I202" i="12"/>
  <c r="H203" i="12"/>
  <c r="L20" i="12" s="1"/>
  <c r="I203" i="12"/>
  <c r="H204" i="12"/>
  <c r="H205" i="12"/>
  <c r="I205" i="12"/>
  <c r="H206" i="12"/>
  <c r="I206" i="12"/>
  <c r="H207" i="12"/>
  <c r="I207" i="12"/>
  <c r="H208" i="12"/>
  <c r="I208" i="12"/>
  <c r="H209" i="12"/>
  <c r="I209" i="12"/>
  <c r="H210" i="12"/>
  <c r="H211" i="12"/>
  <c r="I211" i="12"/>
  <c r="H212" i="12"/>
  <c r="I212" i="12"/>
  <c r="H213" i="12"/>
  <c r="I213" i="12"/>
  <c r="H214" i="12"/>
  <c r="I214" i="12"/>
  <c r="H215" i="12"/>
  <c r="I215" i="12"/>
  <c r="H216" i="12"/>
  <c r="I216" i="12"/>
  <c r="H217" i="12"/>
  <c r="I217" i="12"/>
  <c r="H218" i="12"/>
  <c r="H219" i="12"/>
  <c r="L17" i="12" s="1"/>
  <c r="H220" i="12"/>
  <c r="I220" i="12"/>
  <c r="H221" i="12"/>
  <c r="I221" i="12"/>
  <c r="H222" i="12"/>
  <c r="I222" i="12"/>
  <c r="H223" i="12"/>
  <c r="H224" i="12"/>
  <c r="I224" i="12"/>
  <c r="H225" i="12"/>
  <c r="H226" i="12"/>
  <c r="I226" i="12"/>
  <c r="H227" i="12"/>
  <c r="I227" i="12"/>
  <c r="H228" i="12"/>
  <c r="I228" i="12"/>
  <c r="H229" i="12"/>
  <c r="I229" i="12"/>
  <c r="I230" i="12"/>
  <c r="E232" i="12"/>
  <c r="F232" i="12"/>
  <c r="G232" i="12"/>
  <c r="H232" i="12"/>
  <c r="I9" i="12" l="1"/>
  <c r="M21" i="12"/>
  <c r="I7" i="12" s="1"/>
  <c r="C9" i="12"/>
  <c r="C8" i="12"/>
  <c r="I18" i="12"/>
  <c r="I232" i="12" s="1"/>
  <c r="M16" i="12"/>
  <c r="I8" i="12" s="1"/>
  <c r="U15" i="13" s="1"/>
  <c r="U16" i="13" s="1"/>
  <c r="R20" i="2" l="1"/>
  <c r="R21" i="2" s="1"/>
  <c r="R22" i="2" s="1"/>
  <c r="T26" i="2"/>
  <c r="T27" i="2"/>
  <c r="T20" i="2"/>
  <c r="T23" i="2"/>
  <c r="B23" i="6"/>
  <c r="B24" i="6"/>
  <c r="B25" i="6"/>
  <c r="B26" i="6" s="1"/>
  <c r="B27" i="6" s="1"/>
  <c r="B29" i="6"/>
  <c r="B30" i="6" s="1"/>
  <c r="B31" i="6" s="1"/>
  <c r="B32" i="6" s="1"/>
  <c r="B33" i="6" s="1"/>
  <c r="M230" i="2" l="1"/>
  <c r="N230" i="2"/>
  <c r="T25" i="2"/>
  <c r="T21" i="2"/>
  <c r="T22" i="2"/>
  <c r="R23" i="2"/>
  <c r="O226" i="2" s="1"/>
  <c r="O189" i="2" l="1"/>
  <c r="O220" i="2"/>
  <c r="O222" i="2"/>
  <c r="O221" i="2"/>
  <c r="O219" i="2"/>
  <c r="O224" i="2"/>
  <c r="O214" i="2"/>
  <c r="O215" i="2"/>
  <c r="O216" i="2"/>
  <c r="O218" i="2"/>
  <c r="O225" i="2"/>
  <c r="O217" i="2"/>
  <c r="O104" i="2"/>
  <c r="O74" i="2"/>
  <c r="O201" i="2"/>
  <c r="O164" i="2"/>
  <c r="O77" i="2"/>
  <c r="O41" i="2"/>
  <c r="O138" i="2"/>
  <c r="O19" i="2"/>
  <c r="O168" i="2"/>
  <c r="O59" i="2"/>
  <c r="O141" i="2"/>
  <c r="O23" i="2"/>
  <c r="O123" i="2"/>
  <c r="O204" i="2"/>
  <c r="O89" i="2"/>
  <c r="O186" i="2"/>
  <c r="O54" i="2"/>
  <c r="O153" i="2"/>
  <c r="O37" i="2"/>
  <c r="O118" i="2"/>
  <c r="O100" i="2"/>
  <c r="O182" i="2"/>
  <c r="O48" i="2"/>
  <c r="O112" i="2"/>
  <c r="O176" i="2"/>
  <c r="O34" i="2"/>
  <c r="O97" i="2"/>
  <c r="O161" i="2"/>
  <c r="O82" i="2"/>
  <c r="O146" i="2"/>
  <c r="O209" i="2"/>
  <c r="O67" i="2"/>
  <c r="O131" i="2"/>
  <c r="O194" i="2"/>
  <c r="O44" i="2"/>
  <c r="O108" i="2"/>
  <c r="O172" i="2"/>
  <c r="O26" i="2"/>
  <c r="O85" i="2"/>
  <c r="O149" i="2"/>
  <c r="O212" i="2"/>
  <c r="O62" i="2"/>
  <c r="O126" i="2"/>
  <c r="O32" i="2"/>
  <c r="O87" i="2"/>
  <c r="O151" i="2"/>
  <c r="O206" i="2"/>
  <c r="O47" i="2"/>
  <c r="O111" i="2"/>
  <c r="O175" i="2"/>
  <c r="O10" i="2"/>
  <c r="O40" i="2"/>
  <c r="O103" i="2"/>
  <c r="O159" i="2"/>
  <c r="O79" i="2"/>
  <c r="O127" i="2"/>
  <c r="O183" i="2"/>
  <c r="O15" i="2"/>
  <c r="O71" i="2"/>
  <c r="O135" i="2"/>
  <c r="O190" i="2"/>
  <c r="O55" i="2"/>
  <c r="O95" i="2"/>
  <c r="O143" i="2"/>
  <c r="O198" i="2"/>
  <c r="O63" i="2"/>
  <c r="O119" i="2"/>
  <c r="O167" i="2"/>
  <c r="O22" i="2"/>
  <c r="O56" i="2"/>
  <c r="O120" i="2"/>
  <c r="O42" i="2"/>
  <c r="O105" i="2"/>
  <c r="O169" i="2"/>
  <c r="O24" i="2"/>
  <c r="O90" i="2"/>
  <c r="O154" i="2"/>
  <c r="O11" i="2"/>
  <c r="O75" i="2"/>
  <c r="O139" i="2"/>
  <c r="O202" i="2"/>
  <c r="O52" i="2"/>
  <c r="O116" i="2"/>
  <c r="O180" i="2"/>
  <c r="O30" i="2"/>
  <c r="O93" i="2"/>
  <c r="O157" i="2"/>
  <c r="O14" i="2"/>
  <c r="O70" i="2"/>
  <c r="O134" i="2"/>
  <c r="O197" i="2"/>
  <c r="O64" i="2"/>
  <c r="O128" i="2"/>
  <c r="O191" i="2"/>
  <c r="O49" i="2"/>
  <c r="O113" i="2"/>
  <c r="O177" i="2"/>
  <c r="O35" i="2"/>
  <c r="O98" i="2"/>
  <c r="O162" i="2"/>
  <c r="O17" i="2"/>
  <c r="O83" i="2"/>
  <c r="O147" i="2"/>
  <c r="O210" i="2"/>
  <c r="O60" i="2"/>
  <c r="O124" i="2"/>
  <c r="O187" i="2"/>
  <c r="O38" i="2"/>
  <c r="O101" i="2"/>
  <c r="O165" i="2"/>
  <c r="O20" i="2"/>
  <c r="O78" i="2"/>
  <c r="O142" i="2"/>
  <c r="O205" i="2"/>
  <c r="O72" i="2"/>
  <c r="O136" i="2"/>
  <c r="O199" i="2"/>
  <c r="O57" i="2"/>
  <c r="O121" i="2"/>
  <c r="O184" i="2"/>
  <c r="O106" i="2"/>
  <c r="O170" i="2"/>
  <c r="O25" i="2"/>
  <c r="O91" i="2"/>
  <c r="O155" i="2"/>
  <c r="O12" i="2"/>
  <c r="O68" i="2"/>
  <c r="O132" i="2"/>
  <c r="O195" i="2"/>
  <c r="O45" i="2"/>
  <c r="O109" i="2"/>
  <c r="O173" i="2"/>
  <c r="O27" i="2"/>
  <c r="O86" i="2"/>
  <c r="O150" i="2"/>
  <c r="O213" i="2"/>
  <c r="O80" i="2"/>
  <c r="O144" i="2"/>
  <c r="O207" i="2"/>
  <c r="O65" i="2"/>
  <c r="O129" i="2"/>
  <c r="O192" i="2"/>
  <c r="O50" i="2"/>
  <c r="O114" i="2"/>
  <c r="O178" i="2"/>
  <c r="O36" i="2"/>
  <c r="O99" i="2"/>
  <c r="O163" i="2"/>
  <c r="O18" i="2"/>
  <c r="O76" i="2"/>
  <c r="O140" i="2"/>
  <c r="O203" i="2"/>
  <c r="O53" i="2"/>
  <c r="O117" i="2"/>
  <c r="O181" i="2"/>
  <c r="O31" i="2"/>
  <c r="O94" i="2"/>
  <c r="O158" i="2"/>
  <c r="O88" i="2"/>
  <c r="O152" i="2"/>
  <c r="O73" i="2"/>
  <c r="O137" i="2"/>
  <c r="O200" i="2"/>
  <c r="O58" i="2"/>
  <c r="O122" i="2"/>
  <c r="O185" i="2"/>
  <c r="O43" i="2"/>
  <c r="O107" i="2"/>
  <c r="O171" i="2"/>
  <c r="O84" i="2"/>
  <c r="O148" i="2"/>
  <c r="O211" i="2"/>
  <c r="O61" i="2"/>
  <c r="O125" i="2"/>
  <c r="O188" i="2"/>
  <c r="O39" i="2"/>
  <c r="O102" i="2"/>
  <c r="O166" i="2"/>
  <c r="O21" i="2"/>
  <c r="O33" i="2"/>
  <c r="O96" i="2"/>
  <c r="O160" i="2"/>
  <c r="O16" i="2"/>
  <c r="O81" i="2"/>
  <c r="O145" i="2"/>
  <c r="O208" i="2"/>
  <c r="O66" i="2"/>
  <c r="O130" i="2"/>
  <c r="O193" i="2"/>
  <c r="O51" i="2"/>
  <c r="O115" i="2"/>
  <c r="O179" i="2"/>
  <c r="O29" i="2"/>
  <c r="O92" i="2"/>
  <c r="O156" i="2"/>
  <c r="O13" i="2"/>
  <c r="O69" i="2"/>
  <c r="O133" i="2"/>
  <c r="O196" i="2"/>
  <c r="O46" i="2"/>
  <c r="O110" i="2"/>
  <c r="O174" i="2"/>
  <c r="O28" i="2"/>
  <c r="T31" i="2" l="1"/>
  <c r="M229" i="2" l="1"/>
  <c r="N229" i="2" l="1"/>
  <c r="O229" i="2" s="1"/>
  <c r="B35" i="6" l="1"/>
  <c r="B36" i="6" l="1"/>
  <c r="B37" i="6" s="1"/>
  <c r="B38" i="6" l="1"/>
  <c r="B39" i="6" l="1"/>
  <c r="G37" i="6" l="1"/>
  <c r="H33" i="6" l="1"/>
  <c r="E25" i="6"/>
  <c r="K29" i="6"/>
  <c r="E34" i="6"/>
  <c r="E27" i="6"/>
  <c r="I34" i="6"/>
  <c r="F32" i="6"/>
  <c r="J33" i="6"/>
  <c r="O24" i="6"/>
  <c r="F33" i="6"/>
  <c r="E22" i="6"/>
  <c r="K26" i="6"/>
  <c r="H27" i="6"/>
  <c r="D23" i="6"/>
  <c r="J37" i="6"/>
  <c r="G22" i="6"/>
  <c r="F39" i="6"/>
  <c r="M28" i="6"/>
  <c r="I23" i="6"/>
  <c r="E32" i="6"/>
  <c r="H36" i="6"/>
  <c r="D29" i="6"/>
  <c r="I39" i="6"/>
  <c r="N25" i="6"/>
  <c r="F22" i="6"/>
  <c r="H38" i="6"/>
  <c r="H25" i="6"/>
  <c r="J34" i="6"/>
  <c r="D27" i="6"/>
  <c r="M24" i="6"/>
  <c r="L30" i="6"/>
  <c r="M31" i="6"/>
  <c r="G28" i="6"/>
  <c r="H35" i="6"/>
  <c r="D30" i="6"/>
  <c r="I29" i="6"/>
  <c r="K37" i="6"/>
  <c r="E23" i="6"/>
  <c r="L38" i="6"/>
  <c r="I36" i="6"/>
  <c r="D34" i="6"/>
  <c r="D31" i="6"/>
  <c r="F25" i="6"/>
  <c r="L34" i="6"/>
  <c r="N38" i="6"/>
  <c r="O35" i="6"/>
  <c r="K33" i="6"/>
  <c r="H29" i="6"/>
  <c r="K30" i="6"/>
  <c r="J27" i="6"/>
  <c r="O32" i="6"/>
  <c r="I26" i="6"/>
  <c r="I28" i="6"/>
  <c r="F38" i="6"/>
  <c r="N24" i="6"/>
  <c r="N28" i="6"/>
  <c r="F26" i="6"/>
  <c r="M37" i="6"/>
  <c r="G34" i="6"/>
  <c r="M26" i="6"/>
  <c r="D36" i="6"/>
  <c r="D33" i="6"/>
  <c r="E38" i="6"/>
  <c r="K35" i="6"/>
  <c r="N39" i="6"/>
  <c r="J35" i="6"/>
  <c r="G35" i="6"/>
  <c r="H30" i="6"/>
  <c r="N27" i="6"/>
  <c r="G30" i="6"/>
  <c r="I30" i="6"/>
  <c r="G24" i="6"/>
  <c r="M27" i="6"/>
  <c r="D24" i="6"/>
  <c r="H28" i="6"/>
  <c r="F27" i="6"/>
  <c r="E30" i="6"/>
  <c r="N33" i="6"/>
  <c r="E31" i="6"/>
  <c r="F36" i="6"/>
  <c r="J32" i="6"/>
  <c r="M30" i="6"/>
  <c r="E35" i="6"/>
  <c r="E39" i="6"/>
  <c r="N35" i="6"/>
  <c r="D37" i="6"/>
  <c r="N31" i="6"/>
  <c r="K28" i="6"/>
  <c r="I24" i="6"/>
  <c r="I25" i="6"/>
  <c r="G36" i="6"/>
  <c r="I38" i="6"/>
  <c r="N37" i="6"/>
  <c r="O34" i="6"/>
  <c r="O27" i="6"/>
  <c r="O23" i="6"/>
  <c r="K32" i="6"/>
  <c r="E24" i="6"/>
  <c r="H23" i="6"/>
  <c r="O39" i="6"/>
  <c r="K25" i="6"/>
  <c r="N23" i="6"/>
  <c r="G39" i="6"/>
  <c r="F24" i="6"/>
  <c r="I33" i="6"/>
  <c r="I32" i="6"/>
  <c r="G31" i="6"/>
  <c r="E29" i="6"/>
  <c r="M33" i="6"/>
  <c r="J38" i="6"/>
  <c r="F23" i="6"/>
  <c r="M32" i="6"/>
  <c r="L37" i="6"/>
  <c r="M29" i="6"/>
  <c r="G32" i="6"/>
  <c r="M36" i="6"/>
  <c r="D22" i="6"/>
  <c r="O26" i="6"/>
  <c r="K36" i="6"/>
  <c r="D25" i="6"/>
  <c r="H39" i="6"/>
  <c r="H31" i="6"/>
  <c r="M22" i="6"/>
  <c r="I37" i="6"/>
  <c r="L22" i="6"/>
  <c r="E37" i="6"/>
  <c r="M39" i="6"/>
  <c r="L36" i="6"/>
  <c r="G26" i="6"/>
  <c r="O30" i="6"/>
  <c r="D28" i="6"/>
  <c r="D32" i="6"/>
  <c r="G25" i="6"/>
  <c r="H34" i="6"/>
  <c r="G38" i="6"/>
  <c r="G29" i="6"/>
  <c r="L29" i="6"/>
  <c r="H37" i="6"/>
  <c r="O33" i="6"/>
  <c r="E28" i="6"/>
  <c r="K31" i="6"/>
  <c r="K23" i="6"/>
  <c r="D38" i="6"/>
  <c r="L24" i="6"/>
  <c r="G27" i="6"/>
  <c r="E33" i="6"/>
  <c r="M25" i="6"/>
  <c r="K38" i="6"/>
  <c r="O37" i="6"/>
  <c r="H24" i="6"/>
  <c r="E26" i="6"/>
  <c r="F34" i="6"/>
  <c r="N26" i="6"/>
  <c r="K24" i="6"/>
  <c r="O22" i="6"/>
  <c r="F37" i="6"/>
  <c r="G23" i="6"/>
  <c r="N32" i="6"/>
  <c r="D35" i="6"/>
  <c r="J29" i="6"/>
  <c r="K39" i="6"/>
  <c r="D39" i="6"/>
  <c r="I35" i="6"/>
  <c r="J26" i="6"/>
  <c r="K27" i="6"/>
  <c r="O36" i="6"/>
  <c r="H26" i="6"/>
  <c r="K34" i="6"/>
  <c r="N22" i="6"/>
  <c r="J28" i="6"/>
  <c r="J31" i="6"/>
  <c r="M23" i="6"/>
  <c r="H32" i="6"/>
  <c r="O25" i="6"/>
  <c r="O31" i="6"/>
  <c r="I31" i="6"/>
  <c r="T32" i="2"/>
  <c r="M34" i="6"/>
  <c r="L28" i="6"/>
  <c r="E36" i="6"/>
  <c r="F31" i="6"/>
  <c r="M35" i="6"/>
  <c r="G33" i="6"/>
  <c r="O38" i="6"/>
  <c r="L39" i="6"/>
  <c r="D26" i="6"/>
  <c r="N29" i="6"/>
  <c r="J39" i="6"/>
  <c r="L35" i="6"/>
  <c r="O29" i="6"/>
  <c r="M38" i="6"/>
  <c r="J23" i="6"/>
  <c r="L25" i="6"/>
  <c r="F30" i="6"/>
  <c r="F29" i="6"/>
  <c r="N30" i="6"/>
  <c r="F28" i="6"/>
  <c r="N34" i="6"/>
  <c r="N36" i="6"/>
  <c r="O28" i="6"/>
  <c r="L33" i="6"/>
  <c r="L26" i="6"/>
  <c r="L27" i="6"/>
  <c r="L23" i="6"/>
  <c r="F35" i="6"/>
  <c r="J24" i="6"/>
  <c r="J22" i="6"/>
  <c r="J25" i="6"/>
  <c r="L31" i="6"/>
  <c r="I22" i="6"/>
  <c r="I27" i="6"/>
  <c r="H22" i="6"/>
  <c r="J36" i="6"/>
  <c r="J30" i="6"/>
  <c r="L32" i="6"/>
  <c r="K22" i="6"/>
  <c r="I15" i="6" l="1"/>
  <c r="H15" i="6"/>
  <c r="E15" i="6"/>
  <c r="O40" i="6"/>
  <c r="G15" i="6"/>
  <c r="D15" i="6"/>
  <c r="H14" i="6"/>
  <c r="I12" i="6"/>
  <c r="H13" i="6"/>
  <c r="F15" i="6"/>
  <c r="E14" i="6"/>
  <c r="E13" i="6"/>
  <c r="G40" i="6"/>
  <c r="G41" i="6" s="1"/>
  <c r="D12" i="6"/>
  <c r="I11" i="6"/>
  <c r="H11" i="6"/>
  <c r="I14" i="6"/>
  <c r="H40" i="6"/>
  <c r="D14" i="6"/>
  <c r="D40" i="6"/>
  <c r="M40" i="6"/>
  <c r="D10" i="6"/>
  <c r="D13" i="6"/>
  <c r="D11" i="6"/>
  <c r="E40" i="6"/>
  <c r="N40" i="6"/>
  <c r="D9" i="6"/>
  <c r="L40" i="6"/>
  <c r="L41" i="6" s="1"/>
  <c r="G9" i="6"/>
  <c r="G12" i="6"/>
  <c r="F40" i="6"/>
  <c r="G11" i="6"/>
  <c r="G14" i="6"/>
  <c r="G10" i="6"/>
  <c r="G13" i="6"/>
  <c r="I13" i="6"/>
  <c r="I10" i="6"/>
  <c r="E12" i="6"/>
  <c r="I9" i="6"/>
  <c r="H9" i="6"/>
  <c r="H12" i="6"/>
  <c r="I40" i="6"/>
  <c r="I41" i="6" s="1"/>
  <c r="H10" i="6"/>
  <c r="J40" i="6"/>
  <c r="J41" i="6" s="1"/>
  <c r="E9" i="6"/>
  <c r="E11" i="6"/>
  <c r="E10" i="6"/>
  <c r="F11" i="6"/>
  <c r="F12" i="6"/>
  <c r="F10" i="6"/>
  <c r="F14" i="6"/>
  <c r="F9" i="6"/>
  <c r="K40" i="6"/>
  <c r="F13" i="6"/>
  <c r="E17" i="6" l="1"/>
  <c r="D17" i="6"/>
  <c r="G17" i="6"/>
  <c r="H17" i="6"/>
  <c r="I17" i="6"/>
  <c r="F17" i="6"/>
</calcChain>
</file>

<file path=xl/sharedStrings.xml><?xml version="1.0" encoding="utf-8"?>
<sst xmlns="http://schemas.openxmlformats.org/spreadsheetml/2006/main" count="2280" uniqueCount="557">
  <si>
    <t>Cascade Natural Gas</t>
  </si>
  <si>
    <t>2023 Test Year</t>
  </si>
  <si>
    <t>Account ID</t>
  </si>
  <si>
    <t>GroupName</t>
  </si>
  <si>
    <t/>
  </si>
  <si>
    <t>Rate Schedule Updated 3/6/2024</t>
  </si>
  <si>
    <t>CNGW6633</t>
  </si>
  <si>
    <t>CNGW6631</t>
  </si>
  <si>
    <t>CNGWA908</t>
  </si>
  <si>
    <t>CNGWA503</t>
  </si>
  <si>
    <t>CNGWA570</t>
  </si>
  <si>
    <t>CNGW04LV</t>
  </si>
  <si>
    <t>CNGWA914</t>
  </si>
  <si>
    <t>CNGWA911</t>
  </si>
  <si>
    <t>CNGWA504</t>
  </si>
  <si>
    <t>CNGWA901</t>
  </si>
  <si>
    <t>CNGWA909</t>
  </si>
  <si>
    <t>CNGWA910</t>
  </si>
  <si>
    <t>CNGWA511</t>
  </si>
  <si>
    <t>3-Day Peak</t>
  </si>
  <si>
    <t>Account_ID</t>
  </si>
  <si>
    <t>Size__inches_</t>
  </si>
  <si>
    <t>Material</t>
  </si>
  <si>
    <t>Vintage_Year</t>
  </si>
  <si>
    <t>Length__feet_</t>
  </si>
  <si>
    <t>main_Size__inches_</t>
  </si>
  <si>
    <t>main_Material</t>
  </si>
  <si>
    <t>main_Vintage_Year</t>
  </si>
  <si>
    <t>main_Length__feet_</t>
  </si>
  <si>
    <t>Equipment_Information</t>
  </si>
  <si>
    <t>Plastic PE</t>
  </si>
  <si>
    <t>Steel</t>
  </si>
  <si>
    <t>T60-175</t>
  </si>
  <si>
    <t>SICDRU3</t>
  </si>
  <si>
    <t>T30-175</t>
  </si>
  <si>
    <t>11M175ID</t>
  </si>
  <si>
    <t>23M125</t>
  </si>
  <si>
    <t>38M125</t>
  </si>
  <si>
    <t>16M175ID</t>
  </si>
  <si>
    <t>16M125</t>
  </si>
  <si>
    <t>7M175ID</t>
  </si>
  <si>
    <t>T60HP3</t>
  </si>
  <si>
    <t>23M232</t>
  </si>
  <si>
    <t>T90-175</t>
  </si>
  <si>
    <t>T140HP3</t>
  </si>
  <si>
    <t>10000</t>
  </si>
  <si>
    <t>7M175</t>
  </si>
  <si>
    <t>AT140HP3</t>
  </si>
  <si>
    <t>Unknown</t>
  </si>
  <si>
    <t>AT140HP6</t>
  </si>
  <si>
    <t>SIC 35M</t>
  </si>
  <si>
    <t>R23M175</t>
  </si>
  <si>
    <t>AT18HP3</t>
  </si>
  <si>
    <t>AT230HP3</t>
  </si>
  <si>
    <t>T57-175</t>
  </si>
  <si>
    <t>T30HP3</t>
  </si>
  <si>
    <t>AT140220</t>
  </si>
  <si>
    <t>T140-220</t>
  </si>
  <si>
    <t>Tariff</t>
  </si>
  <si>
    <t>YEAR</t>
  </si>
  <si>
    <t>RATE_SCHEDULE</t>
  </si>
  <si>
    <t>ACCT_ID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</si>
  <si>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</si>
  <si>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</si>
  <si>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</si>
  <si>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</si>
  <si>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</si>
  <si>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</si>
  <si>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</si>
  <si>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</si>
  <si>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</si>
  <si>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</si>
  <si>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</si>
  <si>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</si>
  <si>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2023</t>
  </si>
  <si>
    <t>CNGWA903</t>
  </si>
  <si>
    <t>CNGWA917</t>
  </si>
  <si>
    <t>Large Customer Therm Data</t>
  </si>
  <si>
    <t>Source Filename: "THERM USAGE CNGC.xlsx"</t>
  </si>
  <si>
    <t>Total</t>
  </si>
  <si>
    <t>Therms</t>
  </si>
  <si>
    <t>Service</t>
  </si>
  <si>
    <t>Size</t>
  </si>
  <si>
    <t>Vintage</t>
  </si>
  <si>
    <t>Feet</t>
  </si>
  <si>
    <t>Main</t>
  </si>
  <si>
    <t>Meter</t>
  </si>
  <si>
    <t>Annual Therms</t>
  </si>
  <si>
    <t>Tariff Rate</t>
  </si>
  <si>
    <t>Customer ID</t>
  </si>
  <si>
    <t>Line</t>
  </si>
  <si>
    <t>Mains Length (Feet) by Main Size and Type</t>
  </si>
  <si>
    <t>3-day Peak by Main Size and Type</t>
  </si>
  <si>
    <t>Throughput by Main Size and Type</t>
  </si>
  <si>
    <t>TOTAL</t>
  </si>
  <si>
    <t>Mains Steel IP &gt;6"</t>
  </si>
  <si>
    <t>Mains Steel IP &gt;4-6"</t>
  </si>
  <si>
    <t>Mains Steel IP &gt;2-4"</t>
  </si>
  <si>
    <t>Mains Steel IP &lt;=2"</t>
  </si>
  <si>
    <t>Mains Plastic IP &gt;=6"</t>
  </si>
  <si>
    <t>Mains Plastic IP 4"</t>
  </si>
  <si>
    <t>Mains Plastic IP 2"</t>
  </si>
  <si>
    <t>Customers</t>
  </si>
  <si>
    <t>Peak</t>
  </si>
  <si>
    <t>Throguhput</t>
  </si>
  <si>
    <t>Mains Designation</t>
  </si>
  <si>
    <t>Customers by Main Size and Type</t>
  </si>
  <si>
    <t>Cost</t>
  </si>
  <si>
    <t>Unit Cost</t>
  </si>
  <si>
    <t>Service line unit cost table</t>
  </si>
  <si>
    <t>Cascade Washington</t>
  </si>
  <si>
    <t>[3-Day Peak Summary.xlsx]3-Day Peak</t>
  </si>
  <si>
    <t>3-Day Peak Workpaper</t>
  </si>
  <si>
    <t>3-Day Peak Summary:</t>
  </si>
  <si>
    <t>Rate Class</t>
  </si>
  <si>
    <t>Interruptible
570</t>
  </si>
  <si>
    <t>Transport
663</t>
  </si>
  <si>
    <t>Spl Contracts</t>
  </si>
  <si>
    <t>Values</t>
  </si>
  <si>
    <t>Sum of 2/22/2023</t>
  </si>
  <si>
    <t>Sum of 2/23/2023</t>
  </si>
  <si>
    <t>Sum of 2/24/2023</t>
  </si>
  <si>
    <t>3-day peak</t>
  </si>
  <si>
    <t>Rate Schedule</t>
  </si>
  <si>
    <t>Count of 900:</t>
  </si>
  <si>
    <t>revenue proof</t>
  </si>
  <si>
    <t>count of 570:</t>
  </si>
  <si>
    <t>Grand Total</t>
  </si>
  <si>
    <t>Plastic</t>
  </si>
  <si>
    <t>Name of Linked Workbook</t>
  </si>
  <si>
    <t>customer212</t>
  </si>
  <si>
    <t>account212</t>
  </si>
  <si>
    <t>customer211</t>
  </si>
  <si>
    <t>account211</t>
  </si>
  <si>
    <t>customer210</t>
  </si>
  <si>
    <t>account210</t>
  </si>
  <si>
    <t>customer209</t>
  </si>
  <si>
    <t>account209</t>
  </si>
  <si>
    <t>customer208</t>
  </si>
  <si>
    <t>account208</t>
  </si>
  <si>
    <t>customer207</t>
  </si>
  <si>
    <t>account207</t>
  </si>
  <si>
    <t>customer206</t>
  </si>
  <si>
    <t>account206</t>
  </si>
  <si>
    <t>customer205</t>
  </si>
  <si>
    <t>account205</t>
  </si>
  <si>
    <t>customer204</t>
  </si>
  <si>
    <t>account204</t>
  </si>
  <si>
    <t>customer203</t>
  </si>
  <si>
    <t>account203</t>
  </si>
  <si>
    <t>customer202</t>
  </si>
  <si>
    <t>account202</t>
  </si>
  <si>
    <t>customer201</t>
  </si>
  <si>
    <t>account201</t>
  </si>
  <si>
    <t>customer200</t>
  </si>
  <si>
    <t>account200</t>
  </si>
  <si>
    <t>customer199</t>
  </si>
  <si>
    <t>account199</t>
  </si>
  <si>
    <t>customer198</t>
  </si>
  <si>
    <t>account198</t>
  </si>
  <si>
    <t>customer197</t>
  </si>
  <si>
    <t>account197</t>
  </si>
  <si>
    <t>customer196</t>
  </si>
  <si>
    <t>account196</t>
  </si>
  <si>
    <t>customer195</t>
  </si>
  <si>
    <t>account195</t>
  </si>
  <si>
    <t>customer194</t>
  </si>
  <si>
    <t>account194</t>
  </si>
  <si>
    <t>customer193</t>
  </si>
  <si>
    <t>account193</t>
  </si>
  <si>
    <t>customer192</t>
  </si>
  <si>
    <t>account192</t>
  </si>
  <si>
    <t>customer191</t>
  </si>
  <si>
    <t>account191</t>
  </si>
  <si>
    <t>customer190</t>
  </si>
  <si>
    <t>account190</t>
  </si>
  <si>
    <t>customer189</t>
  </si>
  <si>
    <t>account189</t>
  </si>
  <si>
    <t>customer188</t>
  </si>
  <si>
    <t>account188</t>
  </si>
  <si>
    <t>customer187</t>
  </si>
  <si>
    <t>account187</t>
  </si>
  <si>
    <t>customer186</t>
  </si>
  <si>
    <t>account186</t>
  </si>
  <si>
    <t>customer185</t>
  </si>
  <si>
    <t>account185</t>
  </si>
  <si>
    <t>customer184</t>
  </si>
  <si>
    <t>account184</t>
  </si>
  <si>
    <t>customer182</t>
  </si>
  <si>
    <t>account182</t>
  </si>
  <si>
    <t>customer181</t>
  </si>
  <si>
    <t>account181</t>
  </si>
  <si>
    <t>customer180</t>
  </si>
  <si>
    <t>account180</t>
  </si>
  <si>
    <t>customer179</t>
  </si>
  <si>
    <t>account179</t>
  </si>
  <si>
    <t>customer178</t>
  </si>
  <si>
    <t>account178</t>
  </si>
  <si>
    <t>customer177</t>
  </si>
  <si>
    <t>account177</t>
  </si>
  <si>
    <t>customer176</t>
  </si>
  <si>
    <t>account176</t>
  </si>
  <si>
    <t>customer175</t>
  </si>
  <si>
    <t>account175</t>
  </si>
  <si>
    <t>customer174</t>
  </si>
  <si>
    <t>account174</t>
  </si>
  <si>
    <t>customer173</t>
  </si>
  <si>
    <t>account173</t>
  </si>
  <si>
    <t>customer172</t>
  </si>
  <si>
    <t>account172</t>
  </si>
  <si>
    <t>customer171</t>
  </si>
  <si>
    <t>account171</t>
  </si>
  <si>
    <t>customer170</t>
  </si>
  <si>
    <t>account170</t>
  </si>
  <si>
    <t>customer169</t>
  </si>
  <si>
    <t>account169</t>
  </si>
  <si>
    <t>customer168</t>
  </si>
  <si>
    <t>account168</t>
  </si>
  <si>
    <t>customer167</t>
  </si>
  <si>
    <t>account167</t>
  </si>
  <si>
    <t>customer166</t>
  </si>
  <si>
    <t>account166</t>
  </si>
  <si>
    <t>customer165</t>
  </si>
  <si>
    <t>account165</t>
  </si>
  <si>
    <t>customer164</t>
  </si>
  <si>
    <t>account164</t>
  </si>
  <si>
    <t>customer163</t>
  </si>
  <si>
    <t>account163</t>
  </si>
  <si>
    <t>customer162</t>
  </si>
  <si>
    <t>account162</t>
  </si>
  <si>
    <t>customer161</t>
  </si>
  <si>
    <t>account161</t>
  </si>
  <si>
    <t>customer160</t>
  </si>
  <si>
    <t>account160</t>
  </si>
  <si>
    <t>customer159</t>
  </si>
  <si>
    <t>account159</t>
  </si>
  <si>
    <t>customer158</t>
  </si>
  <si>
    <t>account158</t>
  </si>
  <si>
    <t>customer157</t>
  </si>
  <si>
    <t>account157</t>
  </si>
  <si>
    <t>customer156</t>
  </si>
  <si>
    <t>account156</t>
  </si>
  <si>
    <t>customer155</t>
  </si>
  <si>
    <t>account155</t>
  </si>
  <si>
    <t>customer154</t>
  </si>
  <si>
    <t>account154</t>
  </si>
  <si>
    <t>customer153</t>
  </si>
  <si>
    <t>account153</t>
  </si>
  <si>
    <t>customer152</t>
  </si>
  <si>
    <t>account152</t>
  </si>
  <si>
    <t>customer151</t>
  </si>
  <si>
    <t>account151</t>
  </si>
  <si>
    <t>customer150</t>
  </si>
  <si>
    <t>account150</t>
  </si>
  <si>
    <t>customer149</t>
  </si>
  <si>
    <t>account149</t>
  </si>
  <si>
    <t>customer148</t>
  </si>
  <si>
    <t>account148</t>
  </si>
  <si>
    <t>customer147</t>
  </si>
  <si>
    <t>account147</t>
  </si>
  <si>
    <t>customer146</t>
  </si>
  <si>
    <t>account146</t>
  </si>
  <si>
    <t>customer145</t>
  </si>
  <si>
    <t>account145</t>
  </si>
  <si>
    <t>customer144</t>
  </si>
  <si>
    <t>account144</t>
  </si>
  <si>
    <t>two locations</t>
  </si>
  <si>
    <t>customer143</t>
  </si>
  <si>
    <t>account143</t>
  </si>
  <si>
    <t>customer142</t>
  </si>
  <si>
    <t>account142</t>
  </si>
  <si>
    <t>customer141</t>
  </si>
  <si>
    <t>account141</t>
  </si>
  <si>
    <t>customer140</t>
  </si>
  <si>
    <t>account140</t>
  </si>
  <si>
    <t>customer139</t>
  </si>
  <si>
    <t>account139</t>
  </si>
  <si>
    <t>customer138</t>
  </si>
  <si>
    <t>account138</t>
  </si>
  <si>
    <t>customer137</t>
  </si>
  <si>
    <t>account137</t>
  </si>
  <si>
    <t>customer136</t>
  </si>
  <si>
    <t>account136</t>
  </si>
  <si>
    <t>customer135</t>
  </si>
  <si>
    <t>account135</t>
  </si>
  <si>
    <t>customer134</t>
  </si>
  <si>
    <t>account134</t>
  </si>
  <si>
    <t>customer133</t>
  </si>
  <si>
    <t>account133</t>
  </si>
  <si>
    <t>customer132</t>
  </si>
  <si>
    <t>account132</t>
  </si>
  <si>
    <t>customer131</t>
  </si>
  <si>
    <t>account131</t>
  </si>
  <si>
    <t>customer130</t>
  </si>
  <si>
    <t>account130</t>
  </si>
  <si>
    <t>customer129</t>
  </si>
  <si>
    <t>account129</t>
  </si>
  <si>
    <t>customer128</t>
  </si>
  <si>
    <t>account128</t>
  </si>
  <si>
    <t>customer127</t>
  </si>
  <si>
    <t>account127</t>
  </si>
  <si>
    <t>customer126</t>
  </si>
  <si>
    <t>account126</t>
  </si>
  <si>
    <t>customer125</t>
  </si>
  <si>
    <t>account125</t>
  </si>
  <si>
    <t>customer124</t>
  </si>
  <si>
    <t>account124</t>
  </si>
  <si>
    <t>customer123</t>
  </si>
  <si>
    <t>account123</t>
  </si>
  <si>
    <t>customer122</t>
  </si>
  <si>
    <t>account122</t>
  </si>
  <si>
    <t>customer121</t>
  </si>
  <si>
    <t>account121</t>
  </si>
  <si>
    <t>customer120</t>
  </si>
  <si>
    <t>account120</t>
  </si>
  <si>
    <t>customer119</t>
  </si>
  <si>
    <t>account119</t>
  </si>
  <si>
    <t>customer118</t>
  </si>
  <si>
    <t>account118</t>
  </si>
  <si>
    <t>customer117</t>
  </si>
  <si>
    <t>account117</t>
  </si>
  <si>
    <t>customer116</t>
  </si>
  <si>
    <t>account116</t>
  </si>
  <si>
    <t>customer115</t>
  </si>
  <si>
    <t>account115</t>
  </si>
  <si>
    <t>customer114</t>
  </si>
  <si>
    <t>account114</t>
  </si>
  <si>
    <t>customer113</t>
  </si>
  <si>
    <t>account113</t>
  </si>
  <si>
    <t>customer112</t>
  </si>
  <si>
    <t>account112</t>
  </si>
  <si>
    <t>customer111</t>
  </si>
  <si>
    <t>account111</t>
  </si>
  <si>
    <t>customer110</t>
  </si>
  <si>
    <t>account110</t>
  </si>
  <si>
    <t>customer109</t>
  </si>
  <si>
    <t>account109</t>
  </si>
  <si>
    <t>customer108</t>
  </si>
  <si>
    <t>account108</t>
  </si>
  <si>
    <t>customer107</t>
  </si>
  <si>
    <t>account107</t>
  </si>
  <si>
    <t>customer106</t>
  </si>
  <si>
    <t>account106</t>
  </si>
  <si>
    <t>customer105</t>
  </si>
  <si>
    <t>account105</t>
  </si>
  <si>
    <t>customer104</t>
  </si>
  <si>
    <t>account104</t>
  </si>
  <si>
    <t>customer103</t>
  </si>
  <si>
    <t>account103</t>
  </si>
  <si>
    <t>customer102</t>
  </si>
  <si>
    <t>account102</t>
  </si>
  <si>
    <t>customer101</t>
  </si>
  <si>
    <t>account101</t>
  </si>
  <si>
    <t>customer100</t>
  </si>
  <si>
    <t>account100</t>
  </si>
  <si>
    <t>customer099</t>
  </si>
  <si>
    <t>account099</t>
  </si>
  <si>
    <t>customer098</t>
  </si>
  <si>
    <t>account098</t>
  </si>
  <si>
    <t>customer097</t>
  </si>
  <si>
    <t>account097</t>
  </si>
  <si>
    <t>customer096</t>
  </si>
  <si>
    <t>account096</t>
  </si>
  <si>
    <t>customer095</t>
  </si>
  <si>
    <t>account095</t>
  </si>
  <si>
    <t>customer094</t>
  </si>
  <si>
    <t>account094</t>
  </si>
  <si>
    <t>customer093</t>
  </si>
  <si>
    <t>account093</t>
  </si>
  <si>
    <t>customer092</t>
  </si>
  <si>
    <t>account092</t>
  </si>
  <si>
    <t>customer091</t>
  </si>
  <si>
    <t>account091</t>
  </si>
  <si>
    <t>customer090</t>
  </si>
  <si>
    <t>account090</t>
  </si>
  <si>
    <t>customer089</t>
  </si>
  <si>
    <t>account089</t>
  </si>
  <si>
    <t>customer088</t>
  </si>
  <si>
    <t>account088</t>
  </si>
  <si>
    <t>customer087</t>
  </si>
  <si>
    <t>account087</t>
  </si>
  <si>
    <t>customer086</t>
  </si>
  <si>
    <t>account086</t>
  </si>
  <si>
    <t>customer085</t>
  </si>
  <si>
    <t>account085</t>
  </si>
  <si>
    <t>customer084</t>
  </si>
  <si>
    <t>account084</t>
  </si>
  <si>
    <t>customer083</t>
  </si>
  <si>
    <t>account083</t>
  </si>
  <si>
    <t>customer082</t>
  </si>
  <si>
    <t>account082</t>
  </si>
  <si>
    <t>customer081</t>
  </si>
  <si>
    <t>account081</t>
  </si>
  <si>
    <t>customer080</t>
  </si>
  <si>
    <t>account080</t>
  </si>
  <si>
    <t>customer079</t>
  </si>
  <si>
    <t>account079</t>
  </si>
  <si>
    <t>customer078</t>
  </si>
  <si>
    <t>account078</t>
  </si>
  <si>
    <t>customer077</t>
  </si>
  <si>
    <t>account077</t>
  </si>
  <si>
    <t>customer076</t>
  </si>
  <si>
    <t>account076</t>
  </si>
  <si>
    <t>customer075</t>
  </si>
  <si>
    <t>account075</t>
  </si>
  <si>
    <t>customer074</t>
  </si>
  <si>
    <t>account074</t>
  </si>
  <si>
    <t>customer073</t>
  </si>
  <si>
    <t>account073</t>
  </si>
  <si>
    <t>customer072</t>
  </si>
  <si>
    <t>account072</t>
  </si>
  <si>
    <t>customer071</t>
  </si>
  <si>
    <t>account071</t>
  </si>
  <si>
    <t>customer070</t>
  </si>
  <si>
    <t>account070</t>
  </si>
  <si>
    <t>customer069</t>
  </si>
  <si>
    <t>account069</t>
  </si>
  <si>
    <t>customer068</t>
  </si>
  <si>
    <t>account068</t>
  </si>
  <si>
    <t>customer067</t>
  </si>
  <si>
    <t>account067</t>
  </si>
  <si>
    <t>customer066</t>
  </si>
  <si>
    <t>account066</t>
  </si>
  <si>
    <t>customer065</t>
  </si>
  <si>
    <t>account065</t>
  </si>
  <si>
    <t>customer064</t>
  </si>
  <si>
    <t>account064</t>
  </si>
  <si>
    <t>customer063</t>
  </si>
  <si>
    <t>account063</t>
  </si>
  <si>
    <t>customer062</t>
  </si>
  <si>
    <t>account062</t>
  </si>
  <si>
    <t>customer061</t>
  </si>
  <si>
    <t>account061</t>
  </si>
  <si>
    <t>customer060</t>
  </si>
  <si>
    <t>account060</t>
  </si>
  <si>
    <t>customer059</t>
  </si>
  <si>
    <t>account059</t>
  </si>
  <si>
    <t>customer058</t>
  </si>
  <si>
    <t>account058</t>
  </si>
  <si>
    <t>customer057</t>
  </si>
  <si>
    <t>account057</t>
  </si>
  <si>
    <t>customer056</t>
  </si>
  <si>
    <t>account056</t>
  </si>
  <si>
    <t>customer055</t>
  </si>
  <si>
    <t>account055</t>
  </si>
  <si>
    <t>customer054</t>
  </si>
  <si>
    <t>account054</t>
  </si>
  <si>
    <t>customer053</t>
  </si>
  <si>
    <t>account053</t>
  </si>
  <si>
    <t>customer052</t>
  </si>
  <si>
    <t>account052</t>
  </si>
  <si>
    <t>customer051</t>
  </si>
  <si>
    <t>account051</t>
  </si>
  <si>
    <t>customer050</t>
  </si>
  <si>
    <t>account050</t>
  </si>
  <si>
    <t>customer049</t>
  </si>
  <si>
    <t>account049</t>
  </si>
  <si>
    <t>customer048</t>
  </si>
  <si>
    <t>account048</t>
  </si>
  <si>
    <t>customer047</t>
  </si>
  <si>
    <t>account047</t>
  </si>
  <si>
    <t>customer046</t>
  </si>
  <si>
    <t>account046</t>
  </si>
  <si>
    <t>customer045</t>
  </si>
  <si>
    <t>account045</t>
  </si>
  <si>
    <t>customer044</t>
  </si>
  <si>
    <t>account044</t>
  </si>
  <si>
    <t>customer043</t>
  </si>
  <si>
    <t>account043</t>
  </si>
  <si>
    <t>customer042</t>
  </si>
  <si>
    <t>account042</t>
  </si>
  <si>
    <t>customer041</t>
  </si>
  <si>
    <t>account041</t>
  </si>
  <si>
    <t>customer040</t>
  </si>
  <si>
    <t>account040</t>
  </si>
  <si>
    <t>customer039</t>
  </si>
  <si>
    <t>account039</t>
  </si>
  <si>
    <t>customer038</t>
  </si>
  <si>
    <t>account038</t>
  </si>
  <si>
    <t>customer037</t>
  </si>
  <si>
    <t>account037</t>
  </si>
  <si>
    <t>customer036</t>
  </si>
  <si>
    <t>account036</t>
  </si>
  <si>
    <t>customer035</t>
  </si>
  <si>
    <t>account035</t>
  </si>
  <si>
    <t>customer034</t>
  </si>
  <si>
    <t>account034</t>
  </si>
  <si>
    <t>customer033</t>
  </si>
  <si>
    <t>account033</t>
  </si>
  <si>
    <t>customer032</t>
  </si>
  <si>
    <t>account032</t>
  </si>
  <si>
    <t>customer031</t>
  </si>
  <si>
    <t>account031</t>
  </si>
  <si>
    <t>customer030</t>
  </si>
  <si>
    <t>account030</t>
  </si>
  <si>
    <t>customer029</t>
  </si>
  <si>
    <t>account029</t>
  </si>
  <si>
    <t>customer028</t>
  </si>
  <si>
    <t>account028</t>
  </si>
  <si>
    <t>customer027</t>
  </si>
  <si>
    <t>account027</t>
  </si>
  <si>
    <t>customer026</t>
  </si>
  <si>
    <t>account026</t>
  </si>
  <si>
    <t>customer025</t>
  </si>
  <si>
    <t>account025</t>
  </si>
  <si>
    <t>customer024</t>
  </si>
  <si>
    <t>account024</t>
  </si>
  <si>
    <t>customer023</t>
  </si>
  <si>
    <t>account023</t>
  </si>
  <si>
    <t>customer022</t>
  </si>
  <si>
    <t>account022</t>
  </si>
  <si>
    <t>customer021</t>
  </si>
  <si>
    <t>account021</t>
  </si>
  <si>
    <t>customer020</t>
  </si>
  <si>
    <t>account020</t>
  </si>
  <si>
    <t>customer019</t>
  </si>
  <si>
    <t>account019</t>
  </si>
  <si>
    <t>customer018</t>
  </si>
  <si>
    <t>account018</t>
  </si>
  <si>
    <t>customer017</t>
  </si>
  <si>
    <t>account017</t>
  </si>
  <si>
    <t>customer016</t>
  </si>
  <si>
    <t>account016</t>
  </si>
  <si>
    <t>customer015</t>
  </si>
  <si>
    <t>account015</t>
  </si>
  <si>
    <t>customer014</t>
  </si>
  <si>
    <t>account014</t>
  </si>
  <si>
    <t>customer013</t>
  </si>
  <si>
    <t>account013</t>
  </si>
  <si>
    <t>customer012</t>
  </si>
  <si>
    <t>account012</t>
  </si>
  <si>
    <t>customer011</t>
  </si>
  <si>
    <t>account011</t>
  </si>
  <si>
    <t>customer010</t>
  </si>
  <si>
    <t>account010</t>
  </si>
  <si>
    <t>customer009</t>
  </si>
  <si>
    <t>account009</t>
  </si>
  <si>
    <t>customer008</t>
  </si>
  <si>
    <t>account008</t>
  </si>
  <si>
    <t>customer007</t>
  </si>
  <si>
    <t>account007</t>
  </si>
  <si>
    <t>customer006</t>
  </si>
  <si>
    <t>account006</t>
  </si>
  <si>
    <t>customer005</t>
  </si>
  <si>
    <t>account005</t>
  </si>
  <si>
    <t>customer004</t>
  </si>
  <si>
    <t>account004</t>
  </si>
  <si>
    <t>customer003</t>
  </si>
  <si>
    <t>account003</t>
  </si>
  <si>
    <t>customer002</t>
  </si>
  <si>
    <t>account002</t>
  </si>
  <si>
    <t>customer001</t>
  </si>
  <si>
    <t>account001</t>
  </si>
  <si>
    <t>Confidential (customer identifying) information removed</t>
  </si>
  <si>
    <t>removed</t>
  </si>
  <si>
    <t>CNGW6632</t>
  </si>
  <si>
    <t>Cascade WA External Allocation Factors_workpaper_with links.xlsx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</si>
</sst>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Dialog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6" fillId="0" borderId="0" xfId="0" applyFont="1"/>
    <xf numFmtId="0" fontId="4" fillId="0" borderId="0" xfId="0" applyFont="1"/>
    <xf numFmtId="0" fontId="4" fillId="0" borderId="10" xfId="0" applyFont="1" applyBorder="1" applyAlignment="1">
      <alignment horizontal="centerContinuous" wrapText="1"/>
    </xf>
    <xf numFmtId="0" fontId="4" fillId="0" borderId="11" xfId="0" applyFont="1" applyBorder="1" applyAlignment="1">
      <alignment horizontal="centerContinuous" wrapText="1"/>
    </xf>
    <xf numFmtId="0" fontId="4" fillId="0" borderId="12" xfId="0" applyFont="1" applyBorder="1" applyAlignment="1">
      <alignment horizontal="centerContinuous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/>
    <xf numFmtId="0" fontId="4" fillId="0" borderId="4" xfId="0" applyFont="1" applyBorder="1"/>
    <xf numFmtId="0" fontId="4" fillId="0" borderId="8" xfId="0" applyFont="1" applyBorder="1"/>
    <xf numFmtId="164" fontId="4" fillId="0" borderId="4" xfId="0" applyNumberFormat="1" applyFont="1" applyBorder="1"/>
    <xf numFmtId="164" fontId="4" fillId="0" borderId="8" xfId="0" applyNumberFormat="1" applyFont="1" applyBorder="1"/>
    <xf numFmtId="164" fontId="4" fillId="0" borderId="5" xfId="0" applyNumberFormat="1" applyFont="1" applyBorder="1"/>
    <xf numFmtId="164" fontId="4" fillId="0" borderId="0" xfId="0" applyNumberFormat="1" applyFont="1"/>
    <xf numFmtId="0" fontId="4" fillId="0" borderId="9" xfId="0" applyFont="1" applyBorder="1"/>
    <xf numFmtId="0" fontId="4" fillId="0" borderId="13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43" fontId="4" fillId="0" borderId="0" xfId="0" applyNumberFormat="1" applyFont="1"/>
    <xf numFmtId="0" fontId="4" fillId="0" borderId="3" xfId="0" applyFont="1" applyBorder="1"/>
    <xf numFmtId="0" fontId="4" fillId="0" borderId="6" xfId="0" applyFont="1" applyBorder="1"/>
    <xf numFmtId="0" fontId="4" fillId="0" borderId="15" xfId="0" applyFont="1" applyBorder="1"/>
    <xf numFmtId="164" fontId="4" fillId="0" borderId="6" xfId="0" applyNumberFormat="1" applyFont="1" applyBorder="1"/>
    <xf numFmtId="164" fontId="4" fillId="0" borderId="15" xfId="0" applyNumberFormat="1" applyFont="1" applyBorder="1"/>
    <xf numFmtId="164" fontId="4" fillId="0" borderId="7" xfId="0" applyNumberFormat="1" applyFont="1" applyBorder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4" xfId="1" applyNumberFormat="1" applyFont="1" applyFill="1" applyBorder="1"/>
    <xf numFmtId="164" fontId="4" fillId="0" borderId="8" xfId="1" applyNumberFormat="1" applyFont="1" applyFill="1" applyBorder="1"/>
    <xf numFmtId="164" fontId="4" fillId="0" borderId="5" xfId="1" applyNumberFormat="1" applyFont="1" applyFill="1" applyBorder="1"/>
    <xf numFmtId="164" fontId="4" fillId="0" borderId="0" xfId="1" applyNumberFormat="1" applyFont="1" applyFill="1"/>
    <xf numFmtId="0" fontId="4" fillId="0" borderId="9" xfId="0" applyFont="1" applyBorder="1" applyAlignment="1">
      <alignment horizontal="center"/>
    </xf>
    <xf numFmtId="164" fontId="4" fillId="0" borderId="13" xfId="1" applyNumberFormat="1" applyFont="1" applyFill="1" applyBorder="1"/>
    <xf numFmtId="164" fontId="4" fillId="0" borderId="0" xfId="1" applyNumberFormat="1" applyFont="1" applyFill="1" applyBorder="1"/>
    <xf numFmtId="164" fontId="4" fillId="0" borderId="14" xfId="1" applyNumberFormat="1" applyFont="1" applyFill="1" applyBorder="1"/>
    <xf numFmtId="0" fontId="4" fillId="0" borderId="3" xfId="0" applyFont="1" applyBorder="1" applyAlignment="1">
      <alignment horizontal="center"/>
    </xf>
    <xf numFmtId="164" fontId="4" fillId="0" borderId="6" xfId="1" applyNumberFormat="1" applyFont="1" applyFill="1" applyBorder="1"/>
    <xf numFmtId="164" fontId="4" fillId="0" borderId="15" xfId="1" applyNumberFormat="1" applyFont="1" applyFill="1" applyBorder="1"/>
    <xf numFmtId="164" fontId="4" fillId="0" borderId="7" xfId="1" applyNumberFormat="1" applyFont="1" applyFill="1" applyBorder="1"/>
    <xf numFmtId="0" fontId="4" fillId="0" borderId="10" xfId="0" applyFont="1" applyBorder="1"/>
    <xf numFmtId="0" fontId="4" fillId="0" borderId="12" xfId="0" applyFont="1" applyBorder="1"/>
    <xf numFmtId="164" fontId="4" fillId="0" borderId="10" xfId="1" applyNumberFormat="1" applyFont="1" applyFill="1" applyBorder="1"/>
    <xf numFmtId="164" fontId="4" fillId="0" borderId="11" xfId="1" applyNumberFormat="1" applyFont="1" applyFill="1" applyBorder="1"/>
    <xf numFmtId="164" fontId="4" fillId="0" borderId="12" xfId="1" applyNumberFormat="1" applyFont="1" applyFill="1" applyBorder="1"/>
    <xf numFmtId="0" fontId="4" fillId="0" borderId="4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164" fontId="4" fillId="0" borderId="1" xfId="1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4" fillId="0" borderId="14" xfId="0" applyFont="1" applyBorder="1"/>
    <xf numFmtId="164" fontId="4" fillId="0" borderId="2" xfId="1" applyNumberFormat="1" applyFont="1" applyFill="1" applyBorder="1"/>
    <xf numFmtId="14" fontId="4" fillId="0" borderId="2" xfId="0" applyNumberFormat="1" applyFont="1" applyBorder="1"/>
    <xf numFmtId="43" fontId="4" fillId="0" borderId="2" xfId="1" applyFont="1" applyFill="1" applyBorder="1"/>
    <xf numFmtId="44" fontId="4" fillId="0" borderId="14" xfId="4" applyFont="1" applyFill="1" applyBorder="1"/>
    <xf numFmtId="164" fontId="4" fillId="0" borderId="9" xfId="1" applyNumberFormat="1" applyFont="1" applyFill="1" applyBorder="1"/>
    <xf numFmtId="14" fontId="4" fillId="0" borderId="9" xfId="0" applyNumberFormat="1" applyFont="1" applyBorder="1"/>
    <xf numFmtId="43" fontId="4" fillId="0" borderId="9" xfId="1" applyFont="1" applyFill="1" applyBorder="1"/>
    <xf numFmtId="44" fontId="4" fillId="0" borderId="7" xfId="4" applyFont="1" applyFill="1" applyBorder="1"/>
    <xf numFmtId="44" fontId="4" fillId="0" borderId="2" xfId="0" applyNumberFormat="1" applyFont="1" applyBorder="1"/>
    <xf numFmtId="44" fontId="4" fillId="0" borderId="9" xfId="0" applyNumberFormat="1" applyFont="1" applyBorder="1"/>
    <xf numFmtId="44" fontId="4" fillId="0" borderId="3" xfId="0" applyNumberFormat="1" applyFont="1" applyBorder="1"/>
    <xf numFmtId="165" fontId="4" fillId="0" borderId="0" xfId="4" applyNumberFormat="1" applyFont="1" applyFill="1"/>
    <xf numFmtId="164" fontId="4" fillId="0" borderId="3" xfId="1" applyNumberFormat="1" applyFont="1" applyFill="1" applyBorder="1"/>
    <xf numFmtId="14" fontId="4" fillId="0" borderId="3" xfId="0" applyNumberFormat="1" applyFont="1" applyBorder="1"/>
    <xf numFmtId="43" fontId="4" fillId="0" borderId="3" xfId="1" applyFont="1" applyFill="1" applyBorder="1"/>
    <xf numFmtId="0" fontId="4" fillId="0" borderId="0" xfId="0" applyFont="1" applyAlignment="1">
      <alignment horizontal="center" wrapText="1"/>
    </xf>
    <xf numFmtId="0" fontId="4" fillId="0" borderId="0" xfId="2" applyFont="1"/>
    <xf numFmtId="0" fontId="5" fillId="0" borderId="0" xfId="2" applyFont="1" applyAlignment="1">
      <alignment horizontal="right"/>
    </xf>
    <xf numFmtId="164" fontId="0" fillId="0" borderId="0" xfId="1" applyNumberFormat="1" applyFont="1"/>
    <xf numFmtId="164" fontId="0" fillId="0" borderId="0" xfId="1" applyNumberFormat="1" applyFont="1" applyFill="1"/>
    <xf numFmtId="164" fontId="0" fillId="0" borderId="3" xfId="1" applyNumberFormat="1" applyFont="1" applyBorder="1"/>
    <xf numFmtId="164" fontId="0" fillId="0" borderId="2" xfId="1" applyNumberFormat="1" applyFont="1" applyBorder="1"/>
    <xf numFmtId="14" fontId="6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0" xfId="2" applyFont="1"/>
    <xf numFmtId="164" fontId="4" fillId="0" borderId="0" xfId="1" applyNumberFormat="1" applyFont="1"/>
  </cellXfs>
  <cellStyles count="5">
    <cellStyle name="Comma" xfId="1" builtinId="3"/>
    <cellStyle name="Comma 2" xfId="3" xr:uid="{61DE63D1-CC3E-4BA5-8BF4-66CCE97216ED}"/>
    <cellStyle name="Currency" xfId="4" builtinId="4"/>
    <cellStyle name="Normal" xfId="0" builtinId="0"/>
    <cellStyle name="Normal 2" xfId="2" xr:uid="{7CE69637-F0BC-46A8-B473-F64C79A2A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triumeconcom.sharepoint.com/sites/0614-CascadeWA2024RateCase/Shared%20Documents/General/Workpapers/Amen%20Second%20Level%20Workpapers/Cascade%20WA%20External%20Allocation%20Factors_workpaper_with%20links.xlsx" TargetMode="External"/><Relationship Id="rId1" Type="http://schemas.openxmlformats.org/officeDocument/2006/relationships/externalLinkPath" Target="Cascade%20WA%20External%20Allocation%20Factors_workpaper_with%20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EXTERNAL"/>
      <sheetName val="Mains Workpaper"/>
      <sheetName val="Acct303"/>
      <sheetName val="Spl Contract Direct"/>
      <sheetName val="Customers"/>
      <sheetName val="Volumes"/>
      <sheetName val="RJA-4A Gas Supply"/>
      <sheetName val="Revenue"/>
      <sheetName val="Design Day"/>
      <sheetName val="Seasonal Vols"/>
      <sheetName val="Mains Allocators"/>
      <sheetName val="Large Cust Mains"/>
      <sheetName val="Meter Costs"/>
      <sheetName val="Service Costs"/>
      <sheetName val="2023 Net Write Offs"/>
      <sheetName val="Meter Reading"/>
      <sheetName val="385Summary"/>
      <sheetName val="Index to External 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F22">
            <v>1.25</v>
          </cell>
          <cell r="G22">
            <v>1337.1729924861156</v>
          </cell>
        </row>
        <row r="23">
          <cell r="F23">
            <v>2</v>
          </cell>
          <cell r="G23">
            <v>2256.5263152985067</v>
          </cell>
        </row>
        <row r="24">
          <cell r="F24">
            <v>4</v>
          </cell>
          <cell r="G24">
            <v>1120.6521775644874</v>
          </cell>
        </row>
        <row r="25">
          <cell r="F25">
            <v>6</v>
          </cell>
          <cell r="G25">
            <v>18053.664666666667</v>
          </cell>
        </row>
        <row r="26">
          <cell r="G26">
            <v>1945.3090635451499</v>
          </cell>
        </row>
        <row r="27">
          <cell r="F27">
            <v>1.25</v>
          </cell>
          <cell r="G27">
            <v>583.98392320567689</v>
          </cell>
        </row>
        <row r="28">
          <cell r="F28">
            <v>2</v>
          </cell>
          <cell r="G28">
            <v>1060.1927836538462</v>
          </cell>
        </row>
        <row r="29">
          <cell r="F29">
            <v>3</v>
          </cell>
          <cell r="G29">
            <v>310.125</v>
          </cell>
        </row>
        <row r="30">
          <cell r="F30">
            <v>4</v>
          </cell>
          <cell r="G30">
            <v>655.94433850702137</v>
          </cell>
        </row>
        <row r="31">
          <cell r="F31">
            <v>6</v>
          </cell>
          <cell r="G31">
            <v>2229.9473684210525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0570-0CFE-4D5C-B044-EE496B9065BB}">
  <dimension ref="A1:N232"/>
  <sheetViews>
    <sheetView tabSelected="1" workbookViewId="0">
      <selection activeCell="L7" sqref="L7"/>
    </sheetView>
  </sheetViews>
  <sheetFormatPr defaultRowHeight="14.6"/>
  <cols>
    <col min="1" max="1" width="6.69140625" customWidth="1"/>
    <col min="2" max="2" width="11.3828125" bestFit="1" customWidth="1"/>
    <col min="3" max="3" width="41.15234375" bestFit="1" customWidth="1"/>
    <col min="4" max="4" width="11.53515625" customWidth="1"/>
    <col min="5" max="5" width="12" bestFit="1" customWidth="1"/>
    <col min="6" max="8" width="11.84375" bestFit="1" customWidth="1"/>
    <col min="9" max="9" width="16.15234375" style="76" customWidth="1"/>
    <col min="10" max="10" width="12.3828125" bestFit="1" customWidth="1"/>
    <col min="11" max="11" width="12.53515625" customWidth="1"/>
    <col min="12" max="12" width="10.69140625" bestFit="1" customWidth="1"/>
    <col min="13" max="13" width="12.69140625" bestFit="1" customWidth="1"/>
  </cols>
  <sheetData>
    <row r="1" spans="1:14">
      <c r="A1" t="s">
        <v>110</v>
      </c>
      <c r="C1" s="84" t="s">
        <v>553</v>
      </c>
      <c r="N1" t="s">
        <v>111</v>
      </c>
    </row>
    <row r="2" spans="1:14">
      <c r="A2" t="s">
        <v>112</v>
      </c>
    </row>
    <row r="5" spans="1:14">
      <c r="A5" t="s">
        <v>113</v>
      </c>
    </row>
    <row r="6" spans="1:14" ht="28.75" customHeight="1">
      <c r="B6" s="83" t="s">
        <v>114</v>
      </c>
      <c r="C6" s="83" t="s">
        <v>19</v>
      </c>
      <c r="D6" s="83"/>
    </row>
    <row r="7" spans="1:14" ht="29.15">
      <c r="B7" s="82" t="s">
        <v>115</v>
      </c>
      <c r="C7" s="81">
        <f>L21</f>
        <v>9982.3333333333339</v>
      </c>
      <c r="D7" s="81"/>
      <c r="I7" s="81">
        <f>M21</f>
        <v>2097598</v>
      </c>
    </row>
    <row r="8" spans="1:14" ht="29.15">
      <c r="B8" s="73" t="s">
        <v>116</v>
      </c>
      <c r="C8" s="81">
        <f>SUM(L16:L17)</f>
        <v>2202267.544270834</v>
      </c>
      <c r="D8" s="81"/>
      <c r="I8" s="81">
        <f>SUM(M16:M17)</f>
        <v>857558277</v>
      </c>
    </row>
    <row r="9" spans="1:14" ht="29.15">
      <c r="B9" s="82" t="s">
        <v>117</v>
      </c>
      <c r="C9" s="81">
        <f>SUM(L22:L29)</f>
        <v>595211.29947916674</v>
      </c>
      <c r="D9" s="81"/>
      <c r="I9" s="81">
        <f>SUM(M22:M29)</f>
        <v>182556284</v>
      </c>
    </row>
    <row r="10" spans="1:14">
      <c r="B10" s="55"/>
    </row>
    <row r="13" spans="1:14">
      <c r="E13" t="s">
        <v>118</v>
      </c>
      <c r="M13" s="81"/>
    </row>
    <row r="14" spans="1:14">
      <c r="B14" s="1" t="s">
        <v>2</v>
      </c>
      <c r="C14" s="1" t="s">
        <v>3</v>
      </c>
      <c r="D14" s="1" t="s">
        <v>5</v>
      </c>
      <c r="E14" s="80" t="s">
        <v>119</v>
      </c>
      <c r="F14" s="80" t="s">
        <v>120</v>
      </c>
      <c r="G14" s="80" t="s">
        <v>121</v>
      </c>
      <c r="H14" s="1" t="s">
        <v>122</v>
      </c>
      <c r="I14" s="76" t="s">
        <v>80</v>
      </c>
      <c r="K14" s="1" t="s">
        <v>123</v>
      </c>
      <c r="L14" s="1" t="s">
        <v>19</v>
      </c>
    </row>
    <row r="15" spans="1:14">
      <c r="B15" t="s">
        <v>552</v>
      </c>
      <c r="C15" t="s">
        <v>551</v>
      </c>
      <c r="D15" t="s">
        <v>7</v>
      </c>
      <c r="E15" s="76">
        <v>575</v>
      </c>
      <c r="F15" s="76">
        <v>535</v>
      </c>
      <c r="G15" s="76">
        <v>470</v>
      </c>
      <c r="H15" s="76">
        <f>AVERAGE(E15:G15)</f>
        <v>526.66666666666663</v>
      </c>
      <c r="I15" s="76">
        <f>SUMIFS('Therms Data'!Q:Q,'Therms Data'!D:D,B15)</f>
        <v>119351</v>
      </c>
      <c r="K15" t="s">
        <v>11</v>
      </c>
      <c r="L15" s="76">
        <f t="shared" ref="L15:L28" si="0">SUMIFS(H:H,$D:$D,$K15)</f>
        <v>0</v>
      </c>
      <c r="M15" s="76">
        <f t="shared" ref="M15:M28" si="1">SUMIFS(I:I,$D:$D,$K15)</f>
        <v>0</v>
      </c>
    </row>
    <row r="16" spans="1:14">
      <c r="B16" t="s">
        <v>550</v>
      </c>
      <c r="C16" t="s">
        <v>549</v>
      </c>
      <c r="D16" t="s">
        <v>7</v>
      </c>
      <c r="E16" s="76"/>
      <c r="F16" s="76"/>
      <c r="G16" s="76"/>
      <c r="H16" s="76"/>
      <c r="I16" s="79"/>
      <c r="K16" t="s">
        <v>7</v>
      </c>
      <c r="L16" s="76">
        <f t="shared" si="0"/>
        <v>1697894.8776041672</v>
      </c>
      <c r="M16" s="76">
        <f t="shared" si="1"/>
        <v>730608190</v>
      </c>
    </row>
    <row r="17" spans="2:13">
      <c r="B17" t="s">
        <v>550</v>
      </c>
      <c r="C17" t="s">
        <v>549</v>
      </c>
      <c r="D17" t="s">
        <v>7</v>
      </c>
      <c r="E17" s="76">
        <v>358</v>
      </c>
      <c r="F17" s="76">
        <v>549</v>
      </c>
      <c r="G17" s="76">
        <v>397</v>
      </c>
      <c r="H17" s="76">
        <f t="shared" ref="H17:H80" si="2">AVERAGE(E17:G17)</f>
        <v>434.66666666666669</v>
      </c>
      <c r="I17" s="78">
        <f>SUMIFS('Therms Data'!Q:Q,'Therms Data'!D:D,B17)</f>
        <v>768505</v>
      </c>
      <c r="J17" t="s">
        <v>266</v>
      </c>
      <c r="K17" t="s">
        <v>6</v>
      </c>
      <c r="L17" s="76">
        <f t="shared" si="0"/>
        <v>504372.66666666669</v>
      </c>
      <c r="M17" s="76">
        <f t="shared" si="1"/>
        <v>126950087</v>
      </c>
    </row>
    <row r="18" spans="2:13">
      <c r="B18" t="s">
        <v>548</v>
      </c>
      <c r="C18" t="s">
        <v>547</v>
      </c>
      <c r="D18" t="s">
        <v>7</v>
      </c>
      <c r="E18" s="76">
        <v>0</v>
      </c>
      <c r="F18" s="76">
        <v>0</v>
      </c>
      <c r="G18" s="76">
        <v>0</v>
      </c>
      <c r="H18" s="76">
        <f t="shared" si="2"/>
        <v>0</v>
      </c>
      <c r="I18" s="76">
        <f>SUMIFS('Therms Data'!Q:Q,'Therms Data'!D:D,B18)</f>
        <v>1300188</v>
      </c>
      <c r="K18" t="s">
        <v>9</v>
      </c>
      <c r="L18" s="76">
        <f t="shared" si="0"/>
        <v>0</v>
      </c>
      <c r="M18" s="76">
        <f t="shared" si="1"/>
        <v>0</v>
      </c>
    </row>
    <row r="19" spans="2:13">
      <c r="B19" t="s">
        <v>546</v>
      </c>
      <c r="C19" t="s">
        <v>545</v>
      </c>
      <c r="D19" t="s">
        <v>10</v>
      </c>
      <c r="E19" s="76">
        <v>294</v>
      </c>
      <c r="F19" s="76">
        <v>110</v>
      </c>
      <c r="G19" s="76">
        <v>229</v>
      </c>
      <c r="H19" s="76">
        <f t="shared" si="2"/>
        <v>211</v>
      </c>
      <c r="I19" s="76">
        <f>SUMIFS('Therms Data'!Q:Q,'Therms Data'!D:D,B19)</f>
        <v>48700</v>
      </c>
      <c r="K19" t="s">
        <v>14</v>
      </c>
      <c r="L19" s="76">
        <f t="shared" si="0"/>
        <v>0</v>
      </c>
      <c r="M19" s="76">
        <f t="shared" si="1"/>
        <v>0</v>
      </c>
    </row>
    <row r="20" spans="2:13">
      <c r="B20" t="s">
        <v>544</v>
      </c>
      <c r="C20" t="s">
        <v>543</v>
      </c>
      <c r="D20" t="s">
        <v>7</v>
      </c>
      <c r="E20" s="76">
        <v>940</v>
      </c>
      <c r="F20" s="76">
        <v>1070</v>
      </c>
      <c r="G20" s="76">
        <v>1130</v>
      </c>
      <c r="H20" s="76">
        <f t="shared" si="2"/>
        <v>1046.6666666666667</v>
      </c>
      <c r="I20" s="76">
        <f>SUMIFS('Therms Data'!Q:Q,'Therms Data'!D:D,B20)</f>
        <v>217403</v>
      </c>
      <c r="K20" t="s">
        <v>18</v>
      </c>
      <c r="L20" s="76">
        <f t="shared" si="0"/>
        <v>7094.3333333333339</v>
      </c>
      <c r="M20" s="76">
        <f t="shared" si="1"/>
        <v>0</v>
      </c>
    </row>
    <row r="21" spans="2:13">
      <c r="B21" t="s">
        <v>542</v>
      </c>
      <c r="C21" t="s">
        <v>541</v>
      </c>
      <c r="D21" t="s">
        <v>10</v>
      </c>
      <c r="E21" s="76">
        <v>2047</v>
      </c>
      <c r="F21" s="76">
        <v>2154</v>
      </c>
      <c r="G21" s="76">
        <v>2172</v>
      </c>
      <c r="H21" s="76">
        <f t="shared" si="2"/>
        <v>2124.3333333333335</v>
      </c>
      <c r="I21" s="76">
        <f>SUMIFS('Therms Data'!Q:Q,'Therms Data'!D:D,B21)</f>
        <v>435289</v>
      </c>
      <c r="K21" t="s">
        <v>10</v>
      </c>
      <c r="L21" s="76">
        <f t="shared" si="0"/>
        <v>9982.3333333333339</v>
      </c>
      <c r="M21" s="76">
        <f t="shared" si="1"/>
        <v>2097598</v>
      </c>
    </row>
    <row r="22" spans="2:13">
      <c r="B22" t="s">
        <v>540</v>
      </c>
      <c r="C22" t="s">
        <v>539</v>
      </c>
      <c r="D22" t="s">
        <v>7</v>
      </c>
      <c r="E22" s="76">
        <v>2587</v>
      </c>
      <c r="F22" s="76">
        <v>2647</v>
      </c>
      <c r="G22" s="76">
        <v>1882</v>
      </c>
      <c r="H22" s="76">
        <f t="shared" si="2"/>
        <v>2372</v>
      </c>
      <c r="I22" s="76">
        <f>SUMIFS('Therms Data'!Q:Q,'Therms Data'!D:D,B22)</f>
        <v>660672</v>
      </c>
      <c r="K22" t="s">
        <v>15</v>
      </c>
      <c r="L22" s="76">
        <f t="shared" si="0"/>
        <v>21467</v>
      </c>
      <c r="M22" s="76">
        <f t="shared" si="1"/>
        <v>6911581</v>
      </c>
    </row>
    <row r="23" spans="2:13">
      <c r="B23" t="s">
        <v>538</v>
      </c>
      <c r="C23" t="s">
        <v>537</v>
      </c>
      <c r="D23" t="s">
        <v>7</v>
      </c>
      <c r="E23" s="76">
        <v>922</v>
      </c>
      <c r="F23" s="76">
        <v>433</v>
      </c>
      <c r="G23" s="76">
        <v>634</v>
      </c>
      <c r="H23" s="76">
        <f t="shared" si="2"/>
        <v>663</v>
      </c>
      <c r="I23" s="76">
        <f>SUMIFS('Therms Data'!Q:Q,'Therms Data'!D:D,B23)</f>
        <v>235591</v>
      </c>
      <c r="K23" t="s">
        <v>75</v>
      </c>
      <c r="L23" s="76">
        <f t="shared" si="0"/>
        <v>336009.66666666669</v>
      </c>
      <c r="M23" s="76">
        <f t="shared" si="1"/>
        <v>79869435</v>
      </c>
    </row>
    <row r="24" spans="2:13">
      <c r="B24" t="s">
        <v>536</v>
      </c>
      <c r="C24" t="s">
        <v>535</v>
      </c>
      <c r="D24" t="s">
        <v>7</v>
      </c>
      <c r="E24" s="76">
        <v>1879</v>
      </c>
      <c r="F24" s="76">
        <v>1088</v>
      </c>
      <c r="G24" s="76">
        <v>1029</v>
      </c>
      <c r="H24" s="76">
        <f t="shared" si="2"/>
        <v>1332</v>
      </c>
      <c r="I24" s="76">
        <f>SUMIFS('Therms Data'!Q:Q,'Therms Data'!D:D,B24)</f>
        <v>367541</v>
      </c>
      <c r="K24" t="s">
        <v>8</v>
      </c>
      <c r="L24" s="76">
        <f t="shared" si="0"/>
        <v>29498</v>
      </c>
      <c r="M24" s="76">
        <f t="shared" si="1"/>
        <v>58875392</v>
      </c>
    </row>
    <row r="25" spans="2:13">
      <c r="B25" t="s">
        <v>534</v>
      </c>
      <c r="C25" t="s">
        <v>533</v>
      </c>
      <c r="D25" t="s">
        <v>7</v>
      </c>
      <c r="E25" s="76">
        <v>5621</v>
      </c>
      <c r="F25" s="76">
        <v>5582</v>
      </c>
      <c r="G25" s="76">
        <v>4552</v>
      </c>
      <c r="H25" s="76">
        <f t="shared" si="2"/>
        <v>5251.666666666667</v>
      </c>
      <c r="I25" s="76">
        <f>SUMIFS('Therms Data'!Q:Q,'Therms Data'!D:D,B25)</f>
        <v>1299258</v>
      </c>
      <c r="K25" t="s">
        <v>16</v>
      </c>
      <c r="L25" s="76">
        <f t="shared" si="0"/>
        <v>142979.96614583334</v>
      </c>
      <c r="M25" s="76">
        <f t="shared" si="1"/>
        <v>15349001</v>
      </c>
    </row>
    <row r="26" spans="2:13">
      <c r="B26" t="s">
        <v>532</v>
      </c>
      <c r="C26" t="s">
        <v>531</v>
      </c>
      <c r="D26" t="s">
        <v>7</v>
      </c>
      <c r="E26" s="76">
        <v>21352</v>
      </c>
      <c r="F26" s="76">
        <v>23157</v>
      </c>
      <c r="G26" s="76">
        <v>20967</v>
      </c>
      <c r="H26" s="76">
        <f t="shared" si="2"/>
        <v>21825.333333333332</v>
      </c>
      <c r="I26" s="76">
        <f>SUMIFS('Therms Data'!Q:Q,'Therms Data'!D:D,B26)</f>
        <v>5433052</v>
      </c>
      <c r="K26" t="s">
        <v>17</v>
      </c>
      <c r="L26" s="76">
        <f t="shared" si="0"/>
        <v>26614.333333333332</v>
      </c>
      <c r="M26" s="76">
        <f t="shared" si="1"/>
        <v>6730725</v>
      </c>
    </row>
    <row r="27" spans="2:13">
      <c r="B27" t="s">
        <v>530</v>
      </c>
      <c r="C27" t="s">
        <v>529</v>
      </c>
      <c r="D27" t="s">
        <v>7</v>
      </c>
      <c r="E27" s="76">
        <v>1009</v>
      </c>
      <c r="F27" s="76">
        <v>1016</v>
      </c>
      <c r="G27" s="76">
        <v>802</v>
      </c>
      <c r="H27" s="76">
        <f t="shared" si="2"/>
        <v>942.33333333333337</v>
      </c>
      <c r="I27" s="76">
        <f>SUMIFS('Therms Data'!Q:Q,'Therms Data'!D:D,B27)</f>
        <v>248756</v>
      </c>
      <c r="K27" t="s">
        <v>13</v>
      </c>
      <c r="L27" s="76">
        <f t="shared" si="0"/>
        <v>5307.3333333333339</v>
      </c>
      <c r="M27" s="76">
        <f t="shared" si="1"/>
        <v>3438291</v>
      </c>
    </row>
    <row r="28" spans="2:13">
      <c r="B28" t="s">
        <v>528</v>
      </c>
      <c r="C28" t="s">
        <v>527</v>
      </c>
      <c r="D28" t="s">
        <v>7</v>
      </c>
      <c r="E28" s="76">
        <v>4176</v>
      </c>
      <c r="F28" s="76">
        <v>4000</v>
      </c>
      <c r="G28" s="76">
        <v>3030</v>
      </c>
      <c r="H28" s="76">
        <f t="shared" si="2"/>
        <v>3735.3333333333335</v>
      </c>
      <c r="I28" s="76">
        <f>SUMIFS('Therms Data'!Q:Q,'Therms Data'!D:D,B28)</f>
        <v>937333</v>
      </c>
      <c r="K28" t="s">
        <v>12</v>
      </c>
      <c r="L28" s="76">
        <f t="shared" si="0"/>
        <v>33335</v>
      </c>
      <c r="M28" s="76">
        <f t="shared" si="1"/>
        <v>11381859</v>
      </c>
    </row>
    <row r="29" spans="2:13">
      <c r="B29" t="s">
        <v>526</v>
      </c>
      <c r="C29" t="s">
        <v>525</v>
      </c>
      <c r="D29" t="s">
        <v>7</v>
      </c>
      <c r="E29" s="76">
        <v>488</v>
      </c>
      <c r="F29" s="76">
        <v>513</v>
      </c>
      <c r="G29" s="76">
        <v>529</v>
      </c>
      <c r="H29" s="76">
        <f t="shared" si="2"/>
        <v>510</v>
      </c>
      <c r="I29" s="76">
        <f>SUMIFS('Therms Data'!Q:Q,'Therms Data'!D:D,B29)</f>
        <v>88982</v>
      </c>
      <c r="L29" s="76"/>
    </row>
    <row r="30" spans="2:13">
      <c r="B30" t="s">
        <v>524</v>
      </c>
      <c r="C30" t="s">
        <v>523</v>
      </c>
      <c r="D30" t="s">
        <v>7</v>
      </c>
      <c r="E30" s="76">
        <v>1052</v>
      </c>
      <c r="F30" s="76">
        <v>1110</v>
      </c>
      <c r="G30" s="76">
        <v>1085</v>
      </c>
      <c r="H30" s="76">
        <f t="shared" si="2"/>
        <v>1082.3333333333333</v>
      </c>
      <c r="I30" s="76">
        <f>SUMIFS('Therms Data'!Q:Q,'Therms Data'!D:D,B30)</f>
        <v>247319</v>
      </c>
    </row>
    <row r="31" spans="2:13">
      <c r="B31" t="s">
        <v>522</v>
      </c>
      <c r="C31" t="s">
        <v>521</v>
      </c>
      <c r="D31" t="s">
        <v>7</v>
      </c>
      <c r="E31" s="76">
        <v>0</v>
      </c>
      <c r="F31" s="76">
        <v>0</v>
      </c>
      <c r="G31" s="76">
        <v>0</v>
      </c>
      <c r="H31" s="76">
        <f t="shared" si="2"/>
        <v>0</v>
      </c>
      <c r="I31" s="76">
        <f>SUMIFS('Therms Data'!Q:Q,'Therms Data'!D:D,B31)</f>
        <v>0</v>
      </c>
      <c r="K31" t="s">
        <v>124</v>
      </c>
      <c r="L31">
        <f>COUNT(L22:L29)</f>
        <v>7</v>
      </c>
      <c r="M31" t="s">
        <v>125</v>
      </c>
    </row>
    <row r="32" spans="2:13">
      <c r="B32" t="s">
        <v>520</v>
      </c>
      <c r="C32" t="s">
        <v>519</v>
      </c>
      <c r="D32" t="s">
        <v>7</v>
      </c>
      <c r="E32" s="76">
        <v>900</v>
      </c>
      <c r="F32" s="76">
        <v>954</v>
      </c>
      <c r="G32" s="76">
        <v>931</v>
      </c>
      <c r="H32" s="76">
        <f t="shared" si="2"/>
        <v>928.33333333333337</v>
      </c>
      <c r="I32" s="76">
        <f>SUMIFS('Therms Data'!Q:Q,'Therms Data'!D:D,B32)</f>
        <v>176654</v>
      </c>
      <c r="K32" t="s">
        <v>126</v>
      </c>
      <c r="L32">
        <f>COUNTIF(D:D,K21)</f>
        <v>7</v>
      </c>
    </row>
    <row r="33" spans="2:9">
      <c r="B33" t="s">
        <v>518</v>
      </c>
      <c r="C33" t="s">
        <v>517</v>
      </c>
      <c r="D33" t="s">
        <v>7</v>
      </c>
      <c r="E33" s="76">
        <v>6647</v>
      </c>
      <c r="F33" s="76">
        <v>7008</v>
      </c>
      <c r="G33" s="76">
        <v>6254</v>
      </c>
      <c r="H33" s="76">
        <f t="shared" si="2"/>
        <v>6636.333333333333</v>
      </c>
      <c r="I33" s="76">
        <f>SUMIFS('Therms Data'!Q:Q,'Therms Data'!D:D,B33)</f>
        <v>2209776</v>
      </c>
    </row>
    <row r="34" spans="2:9">
      <c r="B34" t="s">
        <v>516</v>
      </c>
      <c r="C34" t="s">
        <v>515</v>
      </c>
      <c r="D34" t="s">
        <v>18</v>
      </c>
      <c r="E34" s="76">
        <v>957</v>
      </c>
      <c r="F34" s="76">
        <v>1184</v>
      </c>
      <c r="G34" s="76">
        <v>1108</v>
      </c>
      <c r="H34" s="76">
        <f t="shared" si="2"/>
        <v>1083</v>
      </c>
      <c r="I34" s="76">
        <f>SUMIFS('Therms Data'!Q:Q,'Therms Data'!D:D,B34)</f>
        <v>0</v>
      </c>
    </row>
    <row r="35" spans="2:9">
      <c r="B35" t="s">
        <v>514</v>
      </c>
      <c r="C35" t="s">
        <v>513</v>
      </c>
      <c r="D35" t="s">
        <v>7</v>
      </c>
      <c r="E35" s="76">
        <v>12807</v>
      </c>
      <c r="F35" s="76">
        <v>5102</v>
      </c>
      <c r="G35" s="76">
        <v>11412</v>
      </c>
      <c r="H35" s="76">
        <f t="shared" si="2"/>
        <v>9773.6666666666661</v>
      </c>
      <c r="I35" s="76">
        <f>SUMIFS('Therms Data'!Q:Q,'Therms Data'!D:D,B35)</f>
        <v>2936935</v>
      </c>
    </row>
    <row r="36" spans="2:9">
      <c r="B36" t="s">
        <v>512</v>
      </c>
      <c r="C36" t="s">
        <v>511</v>
      </c>
      <c r="D36" t="s">
        <v>7</v>
      </c>
      <c r="E36" s="76">
        <v>10011</v>
      </c>
      <c r="F36" s="76">
        <v>9870</v>
      </c>
      <c r="G36" s="76">
        <v>9184</v>
      </c>
      <c r="H36" s="76">
        <f t="shared" si="2"/>
        <v>9688.3333333333339</v>
      </c>
      <c r="I36" s="76">
        <f>SUMIFS('Therms Data'!Q:Q,'Therms Data'!D:D,B36)</f>
        <v>3782812</v>
      </c>
    </row>
    <row r="37" spans="2:9">
      <c r="B37" t="s">
        <v>510</v>
      </c>
      <c r="C37" t="s">
        <v>509</v>
      </c>
      <c r="D37" t="s">
        <v>7</v>
      </c>
      <c r="E37" s="76">
        <v>34820</v>
      </c>
      <c r="F37" s="76">
        <v>56502</v>
      </c>
      <c r="G37" s="76">
        <v>83716</v>
      </c>
      <c r="H37" s="76">
        <f t="shared" si="2"/>
        <v>58346</v>
      </c>
      <c r="I37" s="76">
        <f>SUMIFS('Therms Data'!Q:Q,'Therms Data'!D:D,B37)</f>
        <v>32972576</v>
      </c>
    </row>
    <row r="38" spans="2:9">
      <c r="B38" t="s">
        <v>508</v>
      </c>
      <c r="C38" t="s">
        <v>507</v>
      </c>
      <c r="D38" t="s">
        <v>7</v>
      </c>
      <c r="E38" s="76">
        <v>1233</v>
      </c>
      <c r="F38" s="76">
        <v>1017</v>
      </c>
      <c r="G38" s="76">
        <v>740</v>
      </c>
      <c r="H38" s="76">
        <f t="shared" si="2"/>
        <v>996.66666666666663</v>
      </c>
      <c r="I38" s="76">
        <f>SUMIFS('Therms Data'!Q:Q,'Therms Data'!D:D,B38)</f>
        <v>280880</v>
      </c>
    </row>
    <row r="39" spans="2:9">
      <c r="B39" t="s">
        <v>506</v>
      </c>
      <c r="C39" t="s">
        <v>505</v>
      </c>
      <c r="D39" t="s">
        <v>7</v>
      </c>
      <c r="E39" s="76">
        <v>388</v>
      </c>
      <c r="F39" s="76">
        <v>375</v>
      </c>
      <c r="G39" s="76">
        <v>306</v>
      </c>
      <c r="H39" s="76">
        <f t="shared" si="2"/>
        <v>356.33333333333331</v>
      </c>
      <c r="I39" s="76">
        <f>SUMIFS('Therms Data'!Q:Q,'Therms Data'!D:D,B39)</f>
        <v>170933</v>
      </c>
    </row>
    <row r="40" spans="2:9">
      <c r="B40" t="s">
        <v>504</v>
      </c>
      <c r="C40" t="s">
        <v>503</v>
      </c>
      <c r="D40" t="s">
        <v>7</v>
      </c>
      <c r="E40" s="76">
        <v>7926</v>
      </c>
      <c r="F40" s="76">
        <v>13675</v>
      </c>
      <c r="G40" s="76">
        <v>25440</v>
      </c>
      <c r="H40" s="76">
        <f t="shared" si="2"/>
        <v>15680.333333333334</v>
      </c>
      <c r="I40" s="76">
        <f>SUMIFS('Therms Data'!Q:Q,'Therms Data'!D:D,B40)</f>
        <v>5642766</v>
      </c>
    </row>
    <row r="41" spans="2:9">
      <c r="B41" t="s">
        <v>502</v>
      </c>
      <c r="C41" t="s">
        <v>501</v>
      </c>
      <c r="D41" t="s">
        <v>7</v>
      </c>
      <c r="E41" s="76">
        <v>1737</v>
      </c>
      <c r="F41" s="76">
        <v>1808</v>
      </c>
      <c r="G41" s="76">
        <v>1664</v>
      </c>
      <c r="H41" s="76">
        <f t="shared" si="2"/>
        <v>1736.3333333333333</v>
      </c>
      <c r="I41" s="76">
        <f>SUMIFS('Therms Data'!Q:Q,'Therms Data'!D:D,B41)</f>
        <v>411945</v>
      </c>
    </row>
    <row r="42" spans="2:9">
      <c r="B42" t="s">
        <v>500</v>
      </c>
      <c r="C42" t="s">
        <v>499</v>
      </c>
      <c r="D42" t="s">
        <v>7</v>
      </c>
      <c r="E42" s="76">
        <v>0</v>
      </c>
      <c r="F42" s="76">
        <v>0</v>
      </c>
      <c r="G42" s="76">
        <v>0</v>
      </c>
      <c r="H42" s="76">
        <f t="shared" si="2"/>
        <v>0</v>
      </c>
      <c r="I42" s="76">
        <f>SUMIFS('Therms Data'!Q:Q,'Therms Data'!D:D,B42)</f>
        <v>451974</v>
      </c>
    </row>
    <row r="43" spans="2:9">
      <c r="B43" t="s">
        <v>498</v>
      </c>
      <c r="C43" t="s">
        <v>497</v>
      </c>
      <c r="D43" t="s">
        <v>7</v>
      </c>
      <c r="E43" s="76">
        <v>0</v>
      </c>
      <c r="F43" s="76">
        <v>0</v>
      </c>
      <c r="G43" s="76">
        <v>0</v>
      </c>
      <c r="H43" s="76">
        <f t="shared" si="2"/>
        <v>0</v>
      </c>
      <c r="I43" s="76">
        <f>SUMIFS('Therms Data'!Q:Q,'Therms Data'!D:D,B43)</f>
        <v>11392</v>
      </c>
    </row>
    <row r="44" spans="2:9">
      <c r="B44" t="s">
        <v>496</v>
      </c>
      <c r="C44" t="s">
        <v>495</v>
      </c>
      <c r="D44" t="s">
        <v>7</v>
      </c>
      <c r="E44" s="76">
        <v>2940</v>
      </c>
      <c r="F44" s="76">
        <v>3071</v>
      </c>
      <c r="G44" s="76">
        <v>2723</v>
      </c>
      <c r="H44" s="76">
        <f t="shared" si="2"/>
        <v>2911.3333333333335</v>
      </c>
      <c r="I44" s="76">
        <f>SUMIFS('Therms Data'!Q:Q,'Therms Data'!D:D,B44)</f>
        <v>473545</v>
      </c>
    </row>
    <row r="45" spans="2:9">
      <c r="B45" t="s">
        <v>494</v>
      </c>
      <c r="C45" t="s">
        <v>493</v>
      </c>
      <c r="D45" t="s">
        <v>10</v>
      </c>
      <c r="E45" s="76">
        <v>731</v>
      </c>
      <c r="F45" s="76">
        <v>839</v>
      </c>
      <c r="G45" s="76">
        <v>789</v>
      </c>
      <c r="H45" s="76">
        <f t="shared" si="2"/>
        <v>786.33333333333337</v>
      </c>
      <c r="I45" s="76">
        <f>SUMIFS('Therms Data'!Q:Q,'Therms Data'!D:D,B45)</f>
        <v>146841</v>
      </c>
    </row>
    <row r="46" spans="2:9">
      <c r="B46" t="s">
        <v>492</v>
      </c>
      <c r="C46" t="s">
        <v>491</v>
      </c>
      <c r="D46" t="s">
        <v>7</v>
      </c>
      <c r="E46" s="76">
        <v>525</v>
      </c>
      <c r="F46" s="76">
        <v>614</v>
      </c>
      <c r="G46" s="76">
        <v>599</v>
      </c>
      <c r="H46" s="76">
        <f t="shared" si="2"/>
        <v>579.33333333333337</v>
      </c>
      <c r="I46" s="76">
        <f>SUMIFS('Therms Data'!Q:Q,'Therms Data'!D:D,B46)</f>
        <v>715309</v>
      </c>
    </row>
    <row r="47" spans="2:9">
      <c r="B47" t="s">
        <v>490</v>
      </c>
      <c r="C47" t="s">
        <v>489</v>
      </c>
      <c r="D47" t="s">
        <v>7</v>
      </c>
      <c r="E47" s="76">
        <v>1628</v>
      </c>
      <c r="F47" s="76">
        <v>1510</v>
      </c>
      <c r="G47" s="76">
        <v>1548</v>
      </c>
      <c r="H47" s="76">
        <f t="shared" si="2"/>
        <v>1562</v>
      </c>
      <c r="I47" s="76">
        <f>SUMIFS('Therms Data'!Q:Q,'Therms Data'!D:D,B47)</f>
        <v>440438</v>
      </c>
    </row>
    <row r="48" spans="2:9">
      <c r="B48" t="s">
        <v>488</v>
      </c>
      <c r="C48" t="s">
        <v>487</v>
      </c>
      <c r="D48" t="s">
        <v>7</v>
      </c>
      <c r="E48" s="76">
        <v>3448</v>
      </c>
      <c r="F48" s="76">
        <v>3122</v>
      </c>
      <c r="G48" s="76">
        <v>2961</v>
      </c>
      <c r="H48" s="76">
        <f t="shared" si="2"/>
        <v>3177</v>
      </c>
      <c r="I48" s="76">
        <f>SUMIFS('Therms Data'!Q:Q,'Therms Data'!D:D,B48)</f>
        <v>785801</v>
      </c>
    </row>
    <row r="49" spans="2:9">
      <c r="B49" t="s">
        <v>486</v>
      </c>
      <c r="C49" t="s">
        <v>485</v>
      </c>
      <c r="D49" t="s">
        <v>7</v>
      </c>
      <c r="E49" s="76">
        <v>382</v>
      </c>
      <c r="F49" s="76">
        <v>427</v>
      </c>
      <c r="G49" s="76">
        <v>405</v>
      </c>
      <c r="H49" s="76">
        <f t="shared" si="2"/>
        <v>404.66666666666669</v>
      </c>
      <c r="I49" s="76">
        <f>SUMIFS('Therms Data'!Q:Q,'Therms Data'!D:D,B49)</f>
        <v>94514</v>
      </c>
    </row>
    <row r="50" spans="2:9">
      <c r="B50" t="s">
        <v>484</v>
      </c>
      <c r="C50" t="s">
        <v>483</v>
      </c>
      <c r="D50" t="s">
        <v>12</v>
      </c>
      <c r="E50" s="76">
        <v>33624</v>
      </c>
      <c r="F50" s="76">
        <v>34413</v>
      </c>
      <c r="G50" s="76">
        <v>31968</v>
      </c>
      <c r="H50" s="76">
        <f t="shared" si="2"/>
        <v>33335</v>
      </c>
      <c r="I50" s="76">
        <f>SUMIFS('Therms Data'!Q:Q,'Therms Data'!D:D,B50)</f>
        <v>11381859</v>
      </c>
    </row>
    <row r="51" spans="2:9">
      <c r="B51" t="s">
        <v>482</v>
      </c>
      <c r="C51" t="s">
        <v>481</v>
      </c>
      <c r="D51" t="s">
        <v>7</v>
      </c>
      <c r="E51" s="76">
        <v>270</v>
      </c>
      <c r="F51" s="76">
        <v>281</v>
      </c>
      <c r="G51" s="76">
        <v>264</v>
      </c>
      <c r="H51" s="76">
        <f t="shared" si="2"/>
        <v>271.66666666666669</v>
      </c>
      <c r="I51" s="76">
        <f>SUMIFS('Therms Data'!Q:Q,'Therms Data'!D:D,B51)</f>
        <v>34453</v>
      </c>
    </row>
    <row r="52" spans="2:9">
      <c r="B52" t="s">
        <v>480</v>
      </c>
      <c r="C52" t="s">
        <v>479</v>
      </c>
      <c r="D52" t="s">
        <v>7</v>
      </c>
      <c r="E52" s="76">
        <v>1563</v>
      </c>
      <c r="F52" s="76">
        <v>1573</v>
      </c>
      <c r="G52" s="76">
        <v>1396</v>
      </c>
      <c r="H52" s="76">
        <f t="shared" si="2"/>
        <v>1510.6666666666667</v>
      </c>
      <c r="I52" s="76">
        <f>SUMIFS('Therms Data'!Q:Q,'Therms Data'!D:D,B52)</f>
        <v>441841</v>
      </c>
    </row>
    <row r="53" spans="2:9">
      <c r="B53" t="s">
        <v>478</v>
      </c>
      <c r="C53" t="s">
        <v>477</v>
      </c>
      <c r="D53" t="s">
        <v>7</v>
      </c>
      <c r="E53" s="76">
        <v>442</v>
      </c>
      <c r="F53" s="76">
        <v>520</v>
      </c>
      <c r="G53" s="76">
        <v>538</v>
      </c>
      <c r="H53" s="76">
        <f t="shared" si="2"/>
        <v>500</v>
      </c>
      <c r="I53" s="76">
        <f>SUMIFS('Therms Data'!Q:Q,'Therms Data'!D:D,B53)</f>
        <v>79771</v>
      </c>
    </row>
    <row r="54" spans="2:9">
      <c r="B54" t="s">
        <v>476</v>
      </c>
      <c r="C54" t="s">
        <v>475</v>
      </c>
      <c r="D54" t="s">
        <v>7</v>
      </c>
      <c r="E54" s="76">
        <v>294</v>
      </c>
      <c r="F54" s="76">
        <v>261</v>
      </c>
      <c r="G54" s="76">
        <v>1323</v>
      </c>
      <c r="H54" s="76">
        <f t="shared" si="2"/>
        <v>626</v>
      </c>
      <c r="I54" s="76">
        <f>SUMIFS('Therms Data'!Q:Q,'Therms Data'!D:D,B54)</f>
        <v>273054</v>
      </c>
    </row>
    <row r="55" spans="2:9">
      <c r="B55" t="s">
        <v>474</v>
      </c>
      <c r="C55" t="s">
        <v>473</v>
      </c>
      <c r="D55" t="s">
        <v>7</v>
      </c>
      <c r="E55" s="76">
        <v>3045</v>
      </c>
      <c r="F55" s="76">
        <v>2660</v>
      </c>
      <c r="G55" s="76">
        <v>2667</v>
      </c>
      <c r="H55" s="76">
        <f t="shared" si="2"/>
        <v>2790.6666666666665</v>
      </c>
      <c r="I55" s="76">
        <f>SUMIFS('Therms Data'!Q:Q,'Therms Data'!D:D,B55)</f>
        <v>745208</v>
      </c>
    </row>
    <row r="56" spans="2:9">
      <c r="B56" t="s">
        <v>472</v>
      </c>
      <c r="C56" t="s">
        <v>471</v>
      </c>
      <c r="D56" t="s">
        <v>7</v>
      </c>
      <c r="E56" s="76">
        <v>1181</v>
      </c>
      <c r="F56" s="76">
        <v>1525</v>
      </c>
      <c r="G56" s="76">
        <v>1246</v>
      </c>
      <c r="H56" s="76">
        <f t="shared" si="2"/>
        <v>1317.3333333333333</v>
      </c>
      <c r="I56" s="76">
        <f>SUMIFS('Therms Data'!Q:Q,'Therms Data'!D:D,B56)</f>
        <v>261892</v>
      </c>
    </row>
    <row r="57" spans="2:9">
      <c r="B57" t="s">
        <v>470</v>
      </c>
      <c r="C57" t="s">
        <v>469</v>
      </c>
      <c r="D57" t="s">
        <v>7</v>
      </c>
      <c r="E57" s="76">
        <v>715</v>
      </c>
      <c r="F57" s="76">
        <v>775</v>
      </c>
      <c r="G57" s="76">
        <v>770</v>
      </c>
      <c r="H57" s="76">
        <f t="shared" si="2"/>
        <v>753.33333333333337</v>
      </c>
      <c r="I57" s="76">
        <f>SUMIFS('Therms Data'!Q:Q,'Therms Data'!D:D,B57)</f>
        <v>132097</v>
      </c>
    </row>
    <row r="58" spans="2:9">
      <c r="B58" t="s">
        <v>468</v>
      </c>
      <c r="C58" t="s">
        <v>467</v>
      </c>
      <c r="D58" t="s">
        <v>7</v>
      </c>
      <c r="E58" s="76">
        <v>793</v>
      </c>
      <c r="F58" s="76">
        <v>787</v>
      </c>
      <c r="G58" s="76">
        <v>753</v>
      </c>
      <c r="H58" s="76">
        <f t="shared" si="2"/>
        <v>777.66666666666663</v>
      </c>
      <c r="I58" s="76">
        <f>SUMIFS('Therms Data'!Q:Q,'Therms Data'!D:D,B58)</f>
        <v>194118</v>
      </c>
    </row>
    <row r="59" spans="2:9">
      <c r="B59" t="s">
        <v>466</v>
      </c>
      <c r="C59" t="s">
        <v>465</v>
      </c>
      <c r="D59" t="s">
        <v>7</v>
      </c>
      <c r="E59" s="76">
        <v>3504</v>
      </c>
      <c r="F59" s="76">
        <v>3536</v>
      </c>
      <c r="G59" s="76">
        <v>3134</v>
      </c>
      <c r="H59" s="76">
        <f t="shared" si="2"/>
        <v>3391.3333333333335</v>
      </c>
      <c r="I59" s="76">
        <f>SUMIFS('Therms Data'!Q:Q,'Therms Data'!D:D,B59)</f>
        <v>735621</v>
      </c>
    </row>
    <row r="60" spans="2:9">
      <c r="B60" t="s">
        <v>464</v>
      </c>
      <c r="C60" t="s">
        <v>463</v>
      </c>
      <c r="D60" t="s">
        <v>7</v>
      </c>
      <c r="E60" s="76">
        <v>6631</v>
      </c>
      <c r="F60" s="76">
        <v>6880</v>
      </c>
      <c r="G60" s="76">
        <v>6600</v>
      </c>
      <c r="H60" s="76">
        <f t="shared" si="2"/>
        <v>6703.666666666667</v>
      </c>
      <c r="I60" s="76">
        <f>SUMIFS('Therms Data'!Q:Q,'Therms Data'!D:D,B60)</f>
        <v>2351239</v>
      </c>
    </row>
    <row r="61" spans="2:9">
      <c r="B61" t="s">
        <v>462</v>
      </c>
      <c r="C61" t="s">
        <v>461</v>
      </c>
      <c r="D61" t="s">
        <v>7</v>
      </c>
      <c r="E61" s="76">
        <v>18884</v>
      </c>
      <c r="F61" s="76">
        <v>17612</v>
      </c>
      <c r="G61" s="76">
        <v>17164</v>
      </c>
      <c r="H61" s="76">
        <f t="shared" si="2"/>
        <v>17886.666666666668</v>
      </c>
      <c r="I61" s="76">
        <f>SUMIFS('Therms Data'!Q:Q,'Therms Data'!D:D,B61)</f>
        <v>4911741</v>
      </c>
    </row>
    <row r="62" spans="2:9">
      <c r="B62" t="s">
        <v>460</v>
      </c>
      <c r="C62" t="s">
        <v>459</v>
      </c>
      <c r="D62" t="s">
        <v>7</v>
      </c>
      <c r="E62" s="76">
        <v>788</v>
      </c>
      <c r="F62" s="76">
        <v>878</v>
      </c>
      <c r="G62" s="76">
        <v>847</v>
      </c>
      <c r="H62" s="76">
        <f t="shared" si="2"/>
        <v>837.66666666666663</v>
      </c>
      <c r="I62" s="76">
        <f>SUMIFS('Therms Data'!Q:Q,'Therms Data'!D:D,B62)</f>
        <v>178031</v>
      </c>
    </row>
    <row r="63" spans="2:9">
      <c r="B63" t="s">
        <v>458</v>
      </c>
      <c r="C63" t="s">
        <v>457</v>
      </c>
      <c r="D63" t="s">
        <v>7</v>
      </c>
      <c r="E63" s="76">
        <v>3890</v>
      </c>
      <c r="F63" s="76">
        <v>3370</v>
      </c>
      <c r="G63" s="76">
        <v>3965</v>
      </c>
      <c r="H63" s="76">
        <f t="shared" si="2"/>
        <v>3741.6666666666665</v>
      </c>
      <c r="I63" s="76">
        <f>SUMIFS('Therms Data'!Q:Q,'Therms Data'!D:D,B63)</f>
        <v>756779</v>
      </c>
    </row>
    <row r="64" spans="2:9">
      <c r="B64" t="s">
        <v>456</v>
      </c>
      <c r="C64" t="s">
        <v>455</v>
      </c>
      <c r="D64" t="s">
        <v>7</v>
      </c>
      <c r="E64" s="76">
        <v>5722</v>
      </c>
      <c r="F64" s="76">
        <v>5433</v>
      </c>
      <c r="G64" s="76">
        <v>5340</v>
      </c>
      <c r="H64" s="76">
        <f t="shared" si="2"/>
        <v>5498.333333333333</v>
      </c>
      <c r="I64" s="76">
        <f>SUMIFS('Therms Data'!Q:Q,'Therms Data'!D:D,B64)</f>
        <v>1825907</v>
      </c>
    </row>
    <row r="65" spans="2:9">
      <c r="B65" t="s">
        <v>454</v>
      </c>
      <c r="C65" t="s">
        <v>453</v>
      </c>
      <c r="D65" t="s">
        <v>7</v>
      </c>
      <c r="E65" s="76">
        <v>1064</v>
      </c>
      <c r="F65" s="76">
        <v>1103</v>
      </c>
      <c r="G65" s="76">
        <v>657</v>
      </c>
      <c r="H65" s="76">
        <f t="shared" si="2"/>
        <v>941.33333333333337</v>
      </c>
      <c r="I65" s="76">
        <f>SUMIFS('Therms Data'!Q:Q,'Therms Data'!D:D,B65)</f>
        <v>293773</v>
      </c>
    </row>
    <row r="66" spans="2:9">
      <c r="B66" t="s">
        <v>452</v>
      </c>
      <c r="C66" t="s">
        <v>451</v>
      </c>
      <c r="D66" t="s">
        <v>7</v>
      </c>
      <c r="E66" s="76">
        <v>0</v>
      </c>
      <c r="F66" s="76">
        <v>0</v>
      </c>
      <c r="G66" s="76">
        <v>0</v>
      </c>
      <c r="H66" s="76">
        <f t="shared" si="2"/>
        <v>0</v>
      </c>
      <c r="I66" s="76">
        <f>SUMIFS('Therms Data'!Q:Q,'Therms Data'!D:D,B66)</f>
        <v>18</v>
      </c>
    </row>
    <row r="67" spans="2:9">
      <c r="B67" t="s">
        <v>450</v>
      </c>
      <c r="C67" t="s">
        <v>449</v>
      </c>
      <c r="D67" t="s">
        <v>7</v>
      </c>
      <c r="E67" s="76">
        <v>1498</v>
      </c>
      <c r="F67" s="76">
        <v>1559</v>
      </c>
      <c r="G67" s="76">
        <v>1505</v>
      </c>
      <c r="H67" s="76">
        <f t="shared" si="2"/>
        <v>1520.6666666666667</v>
      </c>
      <c r="I67" s="76">
        <f>SUMIFS('Therms Data'!Q:Q,'Therms Data'!D:D,B67)</f>
        <v>440313</v>
      </c>
    </row>
    <row r="68" spans="2:9">
      <c r="B68" t="s">
        <v>448</v>
      </c>
      <c r="C68" t="s">
        <v>447</v>
      </c>
      <c r="D68" t="s">
        <v>7</v>
      </c>
      <c r="E68" s="76">
        <v>3842</v>
      </c>
      <c r="F68" s="76">
        <v>4390</v>
      </c>
      <c r="G68" s="76">
        <v>2621</v>
      </c>
      <c r="H68" s="76">
        <f t="shared" si="2"/>
        <v>3617.6666666666665</v>
      </c>
      <c r="I68" s="76">
        <f>SUMIFS('Therms Data'!Q:Q,'Therms Data'!D:D,B68)</f>
        <v>463226</v>
      </c>
    </row>
    <row r="69" spans="2:9">
      <c r="B69" t="s">
        <v>446</v>
      </c>
      <c r="C69" t="s">
        <v>445</v>
      </c>
      <c r="D69" t="s">
        <v>7</v>
      </c>
      <c r="E69" s="76">
        <v>800</v>
      </c>
      <c r="F69" s="76">
        <v>1040</v>
      </c>
      <c r="G69" s="76">
        <v>1225</v>
      </c>
      <c r="H69" s="76">
        <f t="shared" si="2"/>
        <v>1021.6666666666666</v>
      </c>
      <c r="I69" s="76">
        <f>SUMIFS('Therms Data'!Q:Q,'Therms Data'!D:D,B69)</f>
        <v>74495</v>
      </c>
    </row>
    <row r="70" spans="2:9">
      <c r="B70" t="s">
        <v>444</v>
      </c>
      <c r="C70" t="s">
        <v>443</v>
      </c>
      <c r="D70" t="s">
        <v>7</v>
      </c>
      <c r="E70" s="76">
        <v>10785</v>
      </c>
      <c r="F70" s="76">
        <v>10478</v>
      </c>
      <c r="G70" s="76">
        <v>7127</v>
      </c>
      <c r="H70" s="76">
        <f t="shared" si="2"/>
        <v>9463.3333333333339</v>
      </c>
      <c r="I70" s="76">
        <f>SUMIFS('Therms Data'!Q:Q,'Therms Data'!D:D,B70)</f>
        <v>1821581</v>
      </c>
    </row>
    <row r="71" spans="2:9">
      <c r="B71" t="s">
        <v>442</v>
      </c>
      <c r="C71" t="s">
        <v>441</v>
      </c>
      <c r="D71" t="s">
        <v>10</v>
      </c>
      <c r="E71" s="76">
        <v>0</v>
      </c>
      <c r="F71" s="76">
        <v>0</v>
      </c>
      <c r="G71" s="76">
        <v>0</v>
      </c>
      <c r="H71" s="76">
        <f t="shared" si="2"/>
        <v>0</v>
      </c>
      <c r="I71" s="76">
        <f>SUMIFS('Therms Data'!Q:Q,'Therms Data'!D:D,B71)</f>
        <v>0</v>
      </c>
    </row>
    <row r="72" spans="2:9">
      <c r="B72" t="s">
        <v>440</v>
      </c>
      <c r="C72" t="s">
        <v>439</v>
      </c>
      <c r="D72" t="s">
        <v>7</v>
      </c>
      <c r="E72" s="76">
        <v>185397.79296875</v>
      </c>
      <c r="F72" s="76">
        <v>184864.7265625</v>
      </c>
      <c r="G72" s="76">
        <v>175956.11328125</v>
      </c>
      <c r="H72" s="76">
        <f t="shared" si="2"/>
        <v>182072.87760416666</v>
      </c>
      <c r="I72" s="76">
        <f>SUMIFS('Therms Data'!Q:Q,'Therms Data'!D:D,B72)</f>
        <v>94476269</v>
      </c>
    </row>
    <row r="73" spans="2:9">
      <c r="B73" t="s">
        <v>438</v>
      </c>
      <c r="C73" t="s">
        <v>437</v>
      </c>
      <c r="D73" t="s">
        <v>7</v>
      </c>
      <c r="E73" s="76">
        <v>932</v>
      </c>
      <c r="F73" s="76">
        <v>982</v>
      </c>
      <c r="G73" s="76">
        <v>0</v>
      </c>
      <c r="H73" s="76">
        <f t="shared" si="2"/>
        <v>638</v>
      </c>
      <c r="I73" s="76">
        <f>SUMIFS('Therms Data'!Q:Q,'Therms Data'!D:D,B73)</f>
        <v>126974</v>
      </c>
    </row>
    <row r="74" spans="2:9">
      <c r="B74" t="s">
        <v>436</v>
      </c>
      <c r="C74" t="s">
        <v>435</v>
      </c>
      <c r="D74" t="s">
        <v>7</v>
      </c>
      <c r="E74" s="76">
        <v>948</v>
      </c>
      <c r="F74" s="76">
        <v>1076</v>
      </c>
      <c r="G74" s="76">
        <v>1081</v>
      </c>
      <c r="H74" s="76">
        <f t="shared" si="2"/>
        <v>1035</v>
      </c>
      <c r="I74" s="76">
        <f>SUMIFS('Therms Data'!Q:Q,'Therms Data'!D:D,B74)</f>
        <v>168071</v>
      </c>
    </row>
    <row r="75" spans="2:9">
      <c r="B75" t="s">
        <v>434</v>
      </c>
      <c r="C75" t="s">
        <v>433</v>
      </c>
      <c r="D75" t="s">
        <v>7</v>
      </c>
      <c r="E75" s="76">
        <v>7569</v>
      </c>
      <c r="F75" s="76">
        <v>7783</v>
      </c>
      <c r="G75" s="76">
        <v>7293</v>
      </c>
      <c r="H75" s="76">
        <f t="shared" si="2"/>
        <v>7548.333333333333</v>
      </c>
      <c r="I75" s="76">
        <f>SUMIFS('Therms Data'!Q:Q,'Therms Data'!D:D,B75)</f>
        <v>2016084</v>
      </c>
    </row>
    <row r="76" spans="2:9">
      <c r="B76" t="s">
        <v>432</v>
      </c>
      <c r="C76" t="s">
        <v>431</v>
      </c>
      <c r="D76" t="s">
        <v>7</v>
      </c>
      <c r="E76" s="76">
        <v>1890</v>
      </c>
      <c r="F76" s="76">
        <v>1928</v>
      </c>
      <c r="G76" s="76">
        <v>1919</v>
      </c>
      <c r="H76" s="76">
        <f t="shared" si="2"/>
        <v>1912.3333333333333</v>
      </c>
      <c r="I76" s="76">
        <f>SUMIFS('Therms Data'!Q:Q,'Therms Data'!D:D,B76)</f>
        <v>528303</v>
      </c>
    </row>
    <row r="77" spans="2:9">
      <c r="B77" t="s">
        <v>430</v>
      </c>
      <c r="C77" t="s">
        <v>429</v>
      </c>
      <c r="D77" t="s">
        <v>7</v>
      </c>
      <c r="E77" s="76">
        <v>2058</v>
      </c>
      <c r="F77" s="76">
        <v>2097</v>
      </c>
      <c r="G77" s="76">
        <v>2042</v>
      </c>
      <c r="H77" s="76">
        <f t="shared" si="2"/>
        <v>2065.6666666666665</v>
      </c>
      <c r="I77" s="76">
        <f>SUMIFS('Therms Data'!Q:Q,'Therms Data'!D:D,B77)</f>
        <v>491947</v>
      </c>
    </row>
    <row r="78" spans="2:9">
      <c r="B78" t="s">
        <v>428</v>
      </c>
      <c r="C78" t="s">
        <v>427</v>
      </c>
      <c r="D78" t="s">
        <v>7</v>
      </c>
      <c r="E78" s="76">
        <v>2486</v>
      </c>
      <c r="F78" s="76">
        <v>2906</v>
      </c>
      <c r="G78" s="76">
        <v>3065</v>
      </c>
      <c r="H78" s="76">
        <f t="shared" si="2"/>
        <v>2819</v>
      </c>
      <c r="I78" s="76">
        <f>SUMIFS('Therms Data'!Q:Q,'Therms Data'!D:D,B78)</f>
        <v>453081</v>
      </c>
    </row>
    <row r="79" spans="2:9">
      <c r="B79" t="s">
        <v>426</v>
      </c>
      <c r="C79" t="s">
        <v>425</v>
      </c>
      <c r="D79" t="s">
        <v>7</v>
      </c>
      <c r="E79" s="76">
        <v>5047</v>
      </c>
      <c r="F79" s="76">
        <v>4782</v>
      </c>
      <c r="G79" s="76">
        <v>4366</v>
      </c>
      <c r="H79" s="76">
        <f t="shared" si="2"/>
        <v>4731.666666666667</v>
      </c>
      <c r="I79" s="76">
        <f>SUMIFS('Therms Data'!Q:Q,'Therms Data'!D:D,B79)</f>
        <v>1534893</v>
      </c>
    </row>
    <row r="80" spans="2:9">
      <c r="B80" t="s">
        <v>424</v>
      </c>
      <c r="C80" t="s">
        <v>423</v>
      </c>
      <c r="D80" t="s">
        <v>7</v>
      </c>
      <c r="E80" s="76">
        <v>415</v>
      </c>
      <c r="F80" s="76">
        <v>375</v>
      </c>
      <c r="G80" s="76">
        <v>115</v>
      </c>
      <c r="H80" s="76">
        <f t="shared" si="2"/>
        <v>301.66666666666669</v>
      </c>
      <c r="I80" s="76">
        <f>SUMIFS('Therms Data'!Q:Q,'Therms Data'!D:D,B80)</f>
        <v>86822</v>
      </c>
    </row>
    <row r="81" spans="2:9">
      <c r="B81" t="s">
        <v>422</v>
      </c>
      <c r="C81" t="s">
        <v>421</v>
      </c>
      <c r="D81" t="s">
        <v>7</v>
      </c>
      <c r="E81" s="76">
        <v>1307</v>
      </c>
      <c r="F81" s="76">
        <v>1291</v>
      </c>
      <c r="G81" s="76">
        <v>1157</v>
      </c>
      <c r="H81" s="76">
        <f t="shared" ref="H81:H144" si="3">AVERAGE(E81:G81)</f>
        <v>1251.6666666666667</v>
      </c>
      <c r="I81" s="76">
        <f>SUMIFS('Therms Data'!Q:Q,'Therms Data'!D:D,B81)</f>
        <v>350350</v>
      </c>
    </row>
    <row r="82" spans="2:9">
      <c r="B82" t="s">
        <v>420</v>
      </c>
      <c r="C82" t="s">
        <v>419</v>
      </c>
      <c r="D82" t="s">
        <v>7</v>
      </c>
      <c r="E82" s="76">
        <v>1561</v>
      </c>
      <c r="F82" s="76">
        <v>1542</v>
      </c>
      <c r="G82" s="76">
        <v>1409</v>
      </c>
      <c r="H82" s="76">
        <f t="shared" si="3"/>
        <v>1504</v>
      </c>
      <c r="I82" s="76">
        <f>SUMIFS('Therms Data'!Q:Q,'Therms Data'!D:D,B82)</f>
        <v>423498</v>
      </c>
    </row>
    <row r="83" spans="2:9">
      <c r="B83" t="s">
        <v>418</v>
      </c>
      <c r="C83" t="s">
        <v>417</v>
      </c>
      <c r="D83" t="s">
        <v>7</v>
      </c>
      <c r="E83" s="76">
        <v>2097</v>
      </c>
      <c r="F83" s="76">
        <v>2395</v>
      </c>
      <c r="G83" s="76">
        <v>2174</v>
      </c>
      <c r="H83" s="76">
        <f t="shared" si="3"/>
        <v>2222</v>
      </c>
      <c r="I83" s="76">
        <f>SUMIFS('Therms Data'!Q:Q,'Therms Data'!D:D,B83)</f>
        <v>724022</v>
      </c>
    </row>
    <row r="84" spans="2:9">
      <c r="B84" t="s">
        <v>416</v>
      </c>
      <c r="C84" t="s">
        <v>415</v>
      </c>
      <c r="D84" t="s">
        <v>7</v>
      </c>
      <c r="E84" s="76">
        <v>685</v>
      </c>
      <c r="F84" s="76">
        <v>572</v>
      </c>
      <c r="G84" s="76">
        <v>612</v>
      </c>
      <c r="H84" s="76">
        <f t="shared" si="3"/>
        <v>623</v>
      </c>
      <c r="I84" s="76">
        <f>SUMIFS('Therms Data'!Q:Q,'Therms Data'!D:D,B84)</f>
        <v>89612</v>
      </c>
    </row>
    <row r="85" spans="2:9">
      <c r="B85" t="s">
        <v>414</v>
      </c>
      <c r="C85" t="s">
        <v>413</v>
      </c>
      <c r="D85" t="s">
        <v>7</v>
      </c>
      <c r="E85" s="76">
        <v>6461</v>
      </c>
      <c r="F85" s="76">
        <v>5688</v>
      </c>
      <c r="G85" s="76">
        <v>6577</v>
      </c>
      <c r="H85" s="76">
        <f t="shared" si="3"/>
        <v>6242</v>
      </c>
      <c r="I85" s="76">
        <f>SUMIFS('Therms Data'!Q:Q,'Therms Data'!D:D,B85)</f>
        <v>2237901</v>
      </c>
    </row>
    <row r="86" spans="2:9">
      <c r="B86" t="s">
        <v>412</v>
      </c>
      <c r="C86" t="s">
        <v>411</v>
      </c>
      <c r="D86" t="s">
        <v>10</v>
      </c>
      <c r="E86" s="76">
        <v>471</v>
      </c>
      <c r="F86" s="76">
        <v>481</v>
      </c>
      <c r="G86" s="76">
        <v>485</v>
      </c>
      <c r="H86" s="76">
        <f t="shared" si="3"/>
        <v>479</v>
      </c>
      <c r="I86" s="76">
        <f>SUMIFS('Therms Data'!Q:Q,'Therms Data'!D:D,B86)</f>
        <v>137863</v>
      </c>
    </row>
    <row r="87" spans="2:9">
      <c r="B87" t="s">
        <v>410</v>
      </c>
      <c r="C87" t="s">
        <v>409</v>
      </c>
      <c r="D87" t="s">
        <v>7</v>
      </c>
      <c r="E87" s="76">
        <v>14406</v>
      </c>
      <c r="F87" s="76">
        <v>14923</v>
      </c>
      <c r="G87" s="76">
        <v>13558</v>
      </c>
      <c r="H87" s="76">
        <f t="shared" si="3"/>
        <v>14295.666666666666</v>
      </c>
      <c r="I87" s="76">
        <f>SUMIFS('Therms Data'!Q:Q,'Therms Data'!D:D,B87)</f>
        <v>2101786</v>
      </c>
    </row>
    <row r="88" spans="2:9">
      <c r="B88" t="s">
        <v>408</v>
      </c>
      <c r="C88" t="s">
        <v>407</v>
      </c>
      <c r="D88" t="s">
        <v>7</v>
      </c>
      <c r="E88" s="76">
        <v>387</v>
      </c>
      <c r="F88" s="76">
        <v>120</v>
      </c>
      <c r="G88" s="76">
        <v>76</v>
      </c>
      <c r="H88" s="76">
        <f t="shared" si="3"/>
        <v>194.33333333333334</v>
      </c>
      <c r="I88" s="76">
        <f>SUMIFS('Therms Data'!Q:Q,'Therms Data'!D:D,B88)</f>
        <v>187056</v>
      </c>
    </row>
    <row r="89" spans="2:9">
      <c r="B89" t="s">
        <v>406</v>
      </c>
      <c r="C89" t="s">
        <v>405</v>
      </c>
      <c r="D89" t="s">
        <v>7</v>
      </c>
      <c r="E89" s="76">
        <v>2012</v>
      </c>
      <c r="F89" s="76">
        <v>579</v>
      </c>
      <c r="G89" s="76">
        <v>1205</v>
      </c>
      <c r="H89" s="76">
        <f t="shared" si="3"/>
        <v>1265.3333333333333</v>
      </c>
      <c r="I89" s="76">
        <f>SUMIFS('Therms Data'!Q:Q,'Therms Data'!D:D,B89)</f>
        <v>455303</v>
      </c>
    </row>
    <row r="90" spans="2:9">
      <c r="B90" t="s">
        <v>404</v>
      </c>
      <c r="C90" t="s">
        <v>403</v>
      </c>
      <c r="D90" t="s">
        <v>7</v>
      </c>
      <c r="E90" s="76">
        <v>2858</v>
      </c>
      <c r="F90" s="76">
        <v>3341</v>
      </c>
      <c r="G90" s="76">
        <v>3012</v>
      </c>
      <c r="H90" s="76">
        <f t="shared" si="3"/>
        <v>3070.3333333333335</v>
      </c>
      <c r="I90" s="76">
        <f>SUMIFS('Therms Data'!Q:Q,'Therms Data'!D:D,B90)</f>
        <v>612223</v>
      </c>
    </row>
    <row r="91" spans="2:9">
      <c r="B91" t="s">
        <v>402</v>
      </c>
      <c r="C91" t="s">
        <v>401</v>
      </c>
      <c r="D91" t="s">
        <v>7</v>
      </c>
      <c r="E91" s="76">
        <v>1694</v>
      </c>
      <c r="F91" s="76">
        <v>2109</v>
      </c>
      <c r="G91" s="76">
        <v>1653</v>
      </c>
      <c r="H91" s="76">
        <f t="shared" si="3"/>
        <v>1818.6666666666667</v>
      </c>
      <c r="I91" s="76">
        <f>SUMIFS('Therms Data'!Q:Q,'Therms Data'!D:D,B91)</f>
        <v>575747</v>
      </c>
    </row>
    <row r="92" spans="2:9">
      <c r="B92" t="s">
        <v>400</v>
      </c>
      <c r="C92" t="s">
        <v>399</v>
      </c>
      <c r="D92" t="s">
        <v>7</v>
      </c>
      <c r="E92" s="76">
        <v>0</v>
      </c>
      <c r="F92" s="76">
        <v>0</v>
      </c>
      <c r="G92" s="76">
        <v>0</v>
      </c>
      <c r="H92" s="76">
        <f t="shared" si="3"/>
        <v>0</v>
      </c>
      <c r="I92" s="76">
        <f>SUMIFS('Therms Data'!Q:Q,'Therms Data'!D:D,B92)</f>
        <v>142848</v>
      </c>
    </row>
    <row r="93" spans="2:9">
      <c r="B93" t="s">
        <v>398</v>
      </c>
      <c r="C93" t="s">
        <v>397</v>
      </c>
      <c r="D93" t="s">
        <v>7</v>
      </c>
      <c r="E93" s="76">
        <v>34008</v>
      </c>
      <c r="F93" s="76">
        <v>35574</v>
      </c>
      <c r="G93" s="76">
        <v>34569</v>
      </c>
      <c r="H93" s="76">
        <f t="shared" si="3"/>
        <v>34717</v>
      </c>
      <c r="I93" s="76">
        <f>SUMIFS('Therms Data'!Q:Q,'Therms Data'!D:D,B93)</f>
        <v>7619344</v>
      </c>
    </row>
    <row r="94" spans="2:9">
      <c r="B94" t="s">
        <v>396</v>
      </c>
      <c r="C94" t="s">
        <v>395</v>
      </c>
      <c r="D94" t="s">
        <v>7</v>
      </c>
      <c r="E94" s="76">
        <v>0</v>
      </c>
      <c r="F94" s="76">
        <v>0</v>
      </c>
      <c r="G94" s="76">
        <v>0</v>
      </c>
      <c r="H94" s="76">
        <f t="shared" si="3"/>
        <v>0</v>
      </c>
      <c r="I94" s="76">
        <f>SUMIFS('Therms Data'!Q:Q,'Therms Data'!D:D,B94)</f>
        <v>23486</v>
      </c>
    </row>
    <row r="95" spans="2:9">
      <c r="B95" t="s">
        <v>394</v>
      </c>
      <c r="C95" t="s">
        <v>393</v>
      </c>
      <c r="D95" t="s">
        <v>7</v>
      </c>
      <c r="E95" s="76">
        <v>666</v>
      </c>
      <c r="F95" s="76">
        <v>550</v>
      </c>
      <c r="G95" s="76">
        <v>305</v>
      </c>
      <c r="H95" s="76">
        <f t="shared" si="3"/>
        <v>507</v>
      </c>
      <c r="I95" s="76">
        <f>SUMIFS('Therms Data'!Q:Q,'Therms Data'!D:D,B95)</f>
        <v>195802</v>
      </c>
    </row>
    <row r="96" spans="2:9">
      <c r="B96" t="s">
        <v>392</v>
      </c>
      <c r="C96" t="s">
        <v>391</v>
      </c>
      <c r="D96" t="s">
        <v>7</v>
      </c>
      <c r="E96" s="76">
        <v>959</v>
      </c>
      <c r="F96" s="76">
        <v>933</v>
      </c>
      <c r="G96" s="76">
        <v>1</v>
      </c>
      <c r="H96" s="76">
        <f t="shared" si="3"/>
        <v>631</v>
      </c>
      <c r="I96" s="76">
        <f>SUMIFS('Therms Data'!Q:Q,'Therms Data'!D:D,B96)</f>
        <v>176878</v>
      </c>
    </row>
    <row r="97" spans="2:9">
      <c r="B97" t="s">
        <v>390</v>
      </c>
      <c r="C97" t="s">
        <v>389</v>
      </c>
      <c r="D97" t="s">
        <v>7</v>
      </c>
      <c r="E97" s="76">
        <v>0</v>
      </c>
      <c r="F97" s="76">
        <v>0</v>
      </c>
      <c r="G97" s="76">
        <v>0</v>
      </c>
      <c r="H97" s="76">
        <f t="shared" si="3"/>
        <v>0</v>
      </c>
      <c r="I97" s="76">
        <f>SUMIFS('Therms Data'!Q:Q,'Therms Data'!D:D,B97)</f>
        <v>0</v>
      </c>
    </row>
    <row r="98" spans="2:9">
      <c r="B98" t="s">
        <v>388</v>
      </c>
      <c r="C98" t="s">
        <v>387</v>
      </c>
      <c r="D98" t="s">
        <v>7</v>
      </c>
      <c r="E98" s="76">
        <v>17666</v>
      </c>
      <c r="F98" s="76">
        <v>20644</v>
      </c>
      <c r="G98" s="76">
        <v>15341</v>
      </c>
      <c r="H98" s="76">
        <f t="shared" si="3"/>
        <v>17883.666666666668</v>
      </c>
      <c r="I98" s="76">
        <f>SUMIFS('Therms Data'!Q:Q,'Therms Data'!D:D,B98)</f>
        <v>4159102</v>
      </c>
    </row>
    <row r="99" spans="2:9">
      <c r="B99" t="s">
        <v>386</v>
      </c>
      <c r="C99" t="s">
        <v>385</v>
      </c>
      <c r="D99" t="s">
        <v>7</v>
      </c>
      <c r="E99" s="76">
        <v>1118</v>
      </c>
      <c r="F99" s="76">
        <v>1134</v>
      </c>
      <c r="G99" s="76">
        <v>1240</v>
      </c>
      <c r="H99" s="76">
        <f t="shared" si="3"/>
        <v>1164</v>
      </c>
      <c r="I99" s="76">
        <f>SUMIFS('Therms Data'!Q:Q,'Therms Data'!D:D,B99)</f>
        <v>334834</v>
      </c>
    </row>
    <row r="100" spans="2:9">
      <c r="B100" t="s">
        <v>384</v>
      </c>
      <c r="C100" t="s">
        <v>383</v>
      </c>
      <c r="D100" t="s">
        <v>7</v>
      </c>
      <c r="E100" s="76">
        <v>0</v>
      </c>
      <c r="F100" s="76">
        <v>0</v>
      </c>
      <c r="G100" s="76">
        <v>0</v>
      </c>
      <c r="H100" s="76">
        <f t="shared" si="3"/>
        <v>0</v>
      </c>
      <c r="I100" s="76">
        <f>SUMIFS('Therms Data'!Q:Q,'Therms Data'!D:D,B100)</f>
        <v>126185</v>
      </c>
    </row>
    <row r="101" spans="2:9">
      <c r="B101" t="s">
        <v>382</v>
      </c>
      <c r="C101" t="s">
        <v>381</v>
      </c>
      <c r="D101" t="s">
        <v>7</v>
      </c>
      <c r="E101" s="76">
        <v>797</v>
      </c>
      <c r="F101" s="76">
        <v>857</v>
      </c>
      <c r="G101" s="76">
        <v>696</v>
      </c>
      <c r="H101" s="76">
        <f t="shared" si="3"/>
        <v>783.33333333333337</v>
      </c>
      <c r="I101" s="76">
        <f>SUMIFS('Therms Data'!Q:Q,'Therms Data'!D:D,B101)</f>
        <v>134186</v>
      </c>
    </row>
    <row r="102" spans="2:9">
      <c r="B102" t="s">
        <v>380</v>
      </c>
      <c r="C102" t="s">
        <v>379</v>
      </c>
      <c r="D102" t="s">
        <v>7</v>
      </c>
      <c r="E102" s="76">
        <v>2849</v>
      </c>
      <c r="F102" s="76">
        <v>2779</v>
      </c>
      <c r="G102" s="76">
        <v>2947</v>
      </c>
      <c r="H102" s="76">
        <f t="shared" si="3"/>
        <v>2858.3333333333335</v>
      </c>
      <c r="I102" s="76">
        <f>SUMIFS('Therms Data'!Q:Q,'Therms Data'!D:D,B102)</f>
        <v>646889</v>
      </c>
    </row>
    <row r="103" spans="2:9">
      <c r="B103" t="s">
        <v>378</v>
      </c>
      <c r="C103" t="s">
        <v>377</v>
      </c>
      <c r="D103" t="s">
        <v>7</v>
      </c>
      <c r="E103" s="76">
        <v>0</v>
      </c>
      <c r="F103" s="76">
        <v>0</v>
      </c>
      <c r="G103" s="76">
        <v>0</v>
      </c>
      <c r="H103" s="76">
        <f t="shared" si="3"/>
        <v>0</v>
      </c>
      <c r="I103" s="76">
        <f>SUMIFS('Therms Data'!Q:Q,'Therms Data'!D:D,B103)</f>
        <v>209147</v>
      </c>
    </row>
    <row r="104" spans="2:9">
      <c r="B104" t="s">
        <v>376</v>
      </c>
      <c r="C104" t="s">
        <v>375</v>
      </c>
      <c r="D104" t="s">
        <v>7</v>
      </c>
      <c r="E104" s="76">
        <v>0</v>
      </c>
      <c r="F104" s="76">
        <v>0</v>
      </c>
      <c r="G104" s="76">
        <v>0</v>
      </c>
      <c r="H104" s="76">
        <f t="shared" si="3"/>
        <v>0</v>
      </c>
      <c r="I104" s="76">
        <f>SUMIFS('Therms Data'!Q:Q,'Therms Data'!D:D,B104)</f>
        <v>77997</v>
      </c>
    </row>
    <row r="105" spans="2:9">
      <c r="B105" t="s">
        <v>374</v>
      </c>
      <c r="C105" t="s">
        <v>373</v>
      </c>
      <c r="D105" t="s">
        <v>7</v>
      </c>
      <c r="E105" s="76">
        <v>450959</v>
      </c>
      <c r="F105" s="76">
        <v>464129</v>
      </c>
      <c r="G105" s="76">
        <v>446730</v>
      </c>
      <c r="H105" s="76">
        <f t="shared" si="3"/>
        <v>453939.33333333331</v>
      </c>
      <c r="I105" s="76">
        <f>SUMIFS('Therms Data'!Q:Q,'Therms Data'!D:D,B105)</f>
        <v>145811273</v>
      </c>
    </row>
    <row r="106" spans="2:9">
      <c r="B106" t="s">
        <v>372</v>
      </c>
      <c r="C106" t="s">
        <v>371</v>
      </c>
      <c r="D106" t="s">
        <v>7</v>
      </c>
      <c r="E106" s="76">
        <v>7581</v>
      </c>
      <c r="F106" s="76">
        <v>7923</v>
      </c>
      <c r="G106" s="76">
        <v>7026</v>
      </c>
      <c r="H106" s="76">
        <f t="shared" si="3"/>
        <v>7510</v>
      </c>
      <c r="I106" s="76">
        <f>SUMIFS('Therms Data'!Q:Q,'Therms Data'!D:D,B106)</f>
        <v>1891985</v>
      </c>
    </row>
    <row r="107" spans="2:9">
      <c r="B107" t="s">
        <v>370</v>
      </c>
      <c r="C107" t="s">
        <v>369</v>
      </c>
      <c r="D107" t="s">
        <v>7</v>
      </c>
      <c r="E107" s="76">
        <v>10271</v>
      </c>
      <c r="F107" s="76">
        <v>7590</v>
      </c>
      <c r="G107" s="76">
        <v>11288</v>
      </c>
      <c r="H107" s="76">
        <f t="shared" si="3"/>
        <v>9716.3333333333339</v>
      </c>
      <c r="I107" s="76">
        <f>SUMIFS('Therms Data'!Q:Q,'Therms Data'!D:D,B107)</f>
        <v>3508066</v>
      </c>
    </row>
    <row r="108" spans="2:9">
      <c r="B108" t="s">
        <v>368</v>
      </c>
      <c r="C108" t="s">
        <v>367</v>
      </c>
      <c r="D108" t="s">
        <v>7</v>
      </c>
      <c r="E108" s="76">
        <v>11961</v>
      </c>
      <c r="F108" s="76">
        <v>12634</v>
      </c>
      <c r="G108" s="76">
        <v>12642</v>
      </c>
      <c r="H108" s="76">
        <f t="shared" si="3"/>
        <v>12412.333333333334</v>
      </c>
      <c r="I108" s="76">
        <f>SUMIFS('Therms Data'!Q:Q,'Therms Data'!D:D,B108)</f>
        <v>3838023</v>
      </c>
    </row>
    <row r="109" spans="2:9">
      <c r="B109" t="s">
        <v>366</v>
      </c>
      <c r="C109" t="s">
        <v>365</v>
      </c>
      <c r="D109" t="s">
        <v>7</v>
      </c>
      <c r="E109" s="76">
        <v>710</v>
      </c>
      <c r="F109" s="76">
        <v>791</v>
      </c>
      <c r="G109" s="76">
        <v>757</v>
      </c>
      <c r="H109" s="76">
        <f t="shared" si="3"/>
        <v>752.66666666666663</v>
      </c>
      <c r="I109" s="76">
        <f>SUMIFS('Therms Data'!Q:Q,'Therms Data'!D:D,B109)</f>
        <v>828037</v>
      </c>
    </row>
    <row r="110" spans="2:9">
      <c r="B110" t="s">
        <v>364</v>
      </c>
      <c r="C110" t="s">
        <v>363</v>
      </c>
      <c r="D110" t="s">
        <v>7</v>
      </c>
      <c r="E110" s="76">
        <v>6739</v>
      </c>
      <c r="F110" s="76">
        <v>6365</v>
      </c>
      <c r="G110" s="76">
        <v>6649</v>
      </c>
      <c r="H110" s="76">
        <f t="shared" si="3"/>
        <v>6584.333333333333</v>
      </c>
      <c r="I110" s="76">
        <f>SUMIFS('Therms Data'!Q:Q,'Therms Data'!D:D,B110)</f>
        <v>734558</v>
      </c>
    </row>
    <row r="111" spans="2:9">
      <c r="B111" t="s">
        <v>362</v>
      </c>
      <c r="C111" t="s">
        <v>361</v>
      </c>
      <c r="D111" t="s">
        <v>7</v>
      </c>
      <c r="E111" s="76">
        <v>1856</v>
      </c>
      <c r="F111" s="76">
        <v>1741</v>
      </c>
      <c r="G111" s="76">
        <v>1558</v>
      </c>
      <c r="H111" s="76">
        <f t="shared" si="3"/>
        <v>1718.3333333333333</v>
      </c>
      <c r="I111" s="76">
        <f>SUMIFS('Therms Data'!Q:Q,'Therms Data'!D:D,B111)</f>
        <v>562815</v>
      </c>
    </row>
    <row r="112" spans="2:9">
      <c r="B112" t="s">
        <v>360</v>
      </c>
      <c r="C112" t="s">
        <v>359</v>
      </c>
      <c r="D112" t="s">
        <v>8</v>
      </c>
      <c r="E112" s="76">
        <v>0</v>
      </c>
      <c r="F112" s="76">
        <v>0</v>
      </c>
      <c r="G112" s="76">
        <v>88494</v>
      </c>
      <c r="H112" s="76">
        <f t="shared" si="3"/>
        <v>29498</v>
      </c>
      <c r="I112" s="76">
        <f>SUMIFS('Therms Data'!Q:Q,'Therms Data'!D:D,B112)</f>
        <v>58875392</v>
      </c>
    </row>
    <row r="113" spans="2:9">
      <c r="B113" t="s">
        <v>358</v>
      </c>
      <c r="C113" t="s">
        <v>357</v>
      </c>
      <c r="D113" t="s">
        <v>7</v>
      </c>
      <c r="E113" s="76">
        <v>2878</v>
      </c>
      <c r="F113" s="76">
        <v>2429</v>
      </c>
      <c r="G113" s="76">
        <v>2305</v>
      </c>
      <c r="H113" s="76">
        <f t="shared" si="3"/>
        <v>2537.3333333333335</v>
      </c>
      <c r="I113" s="76">
        <f>SUMIFS('Therms Data'!Q:Q,'Therms Data'!D:D,B113)</f>
        <v>366768</v>
      </c>
    </row>
    <row r="114" spans="2:9">
      <c r="B114" t="s">
        <v>356</v>
      </c>
      <c r="C114" t="s">
        <v>355</v>
      </c>
      <c r="D114" t="s">
        <v>7</v>
      </c>
      <c r="E114" s="76">
        <v>0</v>
      </c>
      <c r="F114" s="76">
        <v>0</v>
      </c>
      <c r="G114" s="76">
        <v>0</v>
      </c>
      <c r="H114" s="76">
        <f t="shared" si="3"/>
        <v>0</v>
      </c>
      <c r="I114" s="76">
        <f>SUMIFS('Therms Data'!Q:Q,'Therms Data'!D:D,B114)</f>
        <v>1629861</v>
      </c>
    </row>
    <row r="115" spans="2:9">
      <c r="B115" t="s">
        <v>354</v>
      </c>
      <c r="C115" t="s">
        <v>353</v>
      </c>
      <c r="D115" t="s">
        <v>7</v>
      </c>
      <c r="E115" s="76">
        <v>627</v>
      </c>
      <c r="F115" s="76">
        <v>480</v>
      </c>
      <c r="G115" s="76">
        <v>0</v>
      </c>
      <c r="H115" s="76">
        <f t="shared" si="3"/>
        <v>369</v>
      </c>
      <c r="I115" s="76">
        <f>SUMIFS('Therms Data'!Q:Q,'Therms Data'!D:D,B115)</f>
        <v>90300</v>
      </c>
    </row>
    <row r="116" spans="2:9">
      <c r="B116" t="s">
        <v>352</v>
      </c>
      <c r="C116" t="s">
        <v>351</v>
      </c>
      <c r="D116" t="s">
        <v>7</v>
      </c>
      <c r="E116" s="76">
        <v>758</v>
      </c>
      <c r="F116" s="76">
        <v>1035</v>
      </c>
      <c r="G116" s="76">
        <v>1073</v>
      </c>
      <c r="H116" s="76">
        <f t="shared" si="3"/>
        <v>955.33333333333337</v>
      </c>
      <c r="I116" s="76">
        <f>SUMIFS('Therms Data'!Q:Q,'Therms Data'!D:D,B116)</f>
        <v>213764</v>
      </c>
    </row>
    <row r="117" spans="2:9">
      <c r="B117" t="s">
        <v>350</v>
      </c>
      <c r="C117" t="s">
        <v>349</v>
      </c>
      <c r="D117" t="s">
        <v>7</v>
      </c>
      <c r="E117" s="76">
        <v>1389</v>
      </c>
      <c r="F117" s="76">
        <v>1155</v>
      </c>
      <c r="G117" s="76">
        <v>1051</v>
      </c>
      <c r="H117" s="76">
        <f t="shared" si="3"/>
        <v>1198.3333333333333</v>
      </c>
      <c r="I117" s="76">
        <f>SUMIFS('Therms Data'!Q:Q,'Therms Data'!D:D,B117)</f>
        <v>1390800</v>
      </c>
    </row>
    <row r="118" spans="2:9">
      <c r="B118" t="s">
        <v>348</v>
      </c>
      <c r="C118" t="s">
        <v>347</v>
      </c>
      <c r="D118" t="s">
        <v>7</v>
      </c>
      <c r="E118" s="76">
        <v>2550</v>
      </c>
      <c r="F118" s="76">
        <v>2603</v>
      </c>
      <c r="G118" s="76">
        <v>1678</v>
      </c>
      <c r="H118" s="76">
        <f t="shared" si="3"/>
        <v>2277</v>
      </c>
      <c r="I118" s="76">
        <f>SUMIFS('Therms Data'!Q:Q,'Therms Data'!D:D,B118)</f>
        <v>537564</v>
      </c>
    </row>
    <row r="119" spans="2:9">
      <c r="B119" t="s">
        <v>346</v>
      </c>
      <c r="C119" t="s">
        <v>345</v>
      </c>
      <c r="D119" t="s">
        <v>7</v>
      </c>
      <c r="E119" s="76">
        <v>2608</v>
      </c>
      <c r="F119" s="76">
        <v>310</v>
      </c>
      <c r="G119" s="76">
        <v>2556</v>
      </c>
      <c r="H119" s="76">
        <f t="shared" si="3"/>
        <v>1824.6666666666667</v>
      </c>
      <c r="I119" s="76">
        <f>SUMIFS('Therms Data'!Q:Q,'Therms Data'!D:D,B119)</f>
        <v>749859</v>
      </c>
    </row>
    <row r="120" spans="2:9">
      <c r="B120" t="s">
        <v>344</v>
      </c>
      <c r="C120" t="s">
        <v>343</v>
      </c>
      <c r="D120" t="s">
        <v>7</v>
      </c>
      <c r="E120" s="76">
        <v>379</v>
      </c>
      <c r="F120" s="76">
        <v>446</v>
      </c>
      <c r="G120" s="76">
        <v>346</v>
      </c>
      <c r="H120" s="76">
        <f t="shared" si="3"/>
        <v>390.33333333333331</v>
      </c>
      <c r="I120" s="76">
        <f>SUMIFS('Therms Data'!Q:Q,'Therms Data'!D:D,B120)</f>
        <v>32427</v>
      </c>
    </row>
    <row r="121" spans="2:9">
      <c r="B121" t="s">
        <v>342</v>
      </c>
      <c r="C121" t="s">
        <v>341</v>
      </c>
      <c r="D121" t="s">
        <v>7</v>
      </c>
      <c r="E121" s="76">
        <v>0</v>
      </c>
      <c r="F121" s="76">
        <v>0</v>
      </c>
      <c r="G121" s="76">
        <v>0</v>
      </c>
      <c r="H121" s="76">
        <f t="shared" si="3"/>
        <v>0</v>
      </c>
      <c r="I121" s="76">
        <f>SUMIFS('Therms Data'!Q:Q,'Therms Data'!D:D,B121)</f>
        <v>2185676</v>
      </c>
    </row>
    <row r="122" spans="2:9">
      <c r="B122" t="s">
        <v>340</v>
      </c>
      <c r="C122" t="s">
        <v>339</v>
      </c>
      <c r="D122" t="s">
        <v>7</v>
      </c>
      <c r="E122" s="76">
        <v>3812</v>
      </c>
      <c r="F122" s="76">
        <v>3492</v>
      </c>
      <c r="G122" s="76">
        <v>2111</v>
      </c>
      <c r="H122" s="76">
        <f t="shared" si="3"/>
        <v>3138.3333333333335</v>
      </c>
      <c r="I122" s="76">
        <f>SUMIFS('Therms Data'!Q:Q,'Therms Data'!D:D,B122)</f>
        <v>867035</v>
      </c>
    </row>
    <row r="123" spans="2:9">
      <c r="B123" t="s">
        <v>338</v>
      </c>
      <c r="C123" t="s">
        <v>337</v>
      </c>
      <c r="D123" t="s">
        <v>7</v>
      </c>
      <c r="E123" s="76">
        <v>0</v>
      </c>
      <c r="F123" s="76">
        <v>0</v>
      </c>
      <c r="G123" s="76">
        <v>32</v>
      </c>
      <c r="H123" s="76">
        <f t="shared" si="3"/>
        <v>10.666666666666666</v>
      </c>
      <c r="I123" s="76">
        <f>SUMIFS('Therms Data'!Q:Q,'Therms Data'!D:D,B123)</f>
        <v>162507</v>
      </c>
    </row>
    <row r="124" spans="2:9">
      <c r="B124" t="s">
        <v>336</v>
      </c>
      <c r="C124" t="s">
        <v>335</v>
      </c>
      <c r="D124" t="s">
        <v>7</v>
      </c>
      <c r="E124" s="76">
        <v>273</v>
      </c>
      <c r="F124" s="76">
        <v>267</v>
      </c>
      <c r="G124" s="76">
        <v>96</v>
      </c>
      <c r="H124" s="76">
        <f t="shared" si="3"/>
        <v>212</v>
      </c>
      <c r="I124" s="76">
        <f>SUMIFS('Therms Data'!Q:Q,'Therms Data'!D:D,B124)</f>
        <v>70062</v>
      </c>
    </row>
    <row r="125" spans="2:9">
      <c r="B125" t="s">
        <v>334</v>
      </c>
      <c r="C125" t="s">
        <v>333</v>
      </c>
      <c r="D125" t="s">
        <v>7</v>
      </c>
      <c r="E125" s="76">
        <v>3560</v>
      </c>
      <c r="F125" s="76">
        <v>3556</v>
      </c>
      <c r="G125" s="76">
        <v>3896</v>
      </c>
      <c r="H125" s="76">
        <f t="shared" si="3"/>
        <v>3670.6666666666665</v>
      </c>
      <c r="I125" s="76">
        <f>SUMIFS('Therms Data'!Q:Q,'Therms Data'!D:D,B125)</f>
        <v>832444</v>
      </c>
    </row>
    <row r="126" spans="2:9">
      <c r="B126" t="s">
        <v>332</v>
      </c>
      <c r="C126" t="s">
        <v>331</v>
      </c>
      <c r="D126" t="s">
        <v>7</v>
      </c>
      <c r="E126" s="76">
        <v>5300</v>
      </c>
      <c r="F126" s="76">
        <v>5879</v>
      </c>
      <c r="G126" s="76">
        <v>5784</v>
      </c>
      <c r="H126" s="76">
        <f t="shared" si="3"/>
        <v>5654.333333333333</v>
      </c>
      <c r="I126" s="76">
        <f>SUMIFS('Therms Data'!Q:Q,'Therms Data'!D:D,B126)</f>
        <v>1245136</v>
      </c>
    </row>
    <row r="127" spans="2:9">
      <c r="B127" t="s">
        <v>330</v>
      </c>
      <c r="C127" t="s">
        <v>329</v>
      </c>
      <c r="D127" t="s">
        <v>7</v>
      </c>
      <c r="E127" s="76">
        <v>471</v>
      </c>
      <c r="F127" s="76">
        <v>467</v>
      </c>
      <c r="G127" s="76">
        <v>465</v>
      </c>
      <c r="H127" s="76">
        <f t="shared" si="3"/>
        <v>467.66666666666669</v>
      </c>
      <c r="I127" s="76">
        <f>SUMIFS('Therms Data'!Q:Q,'Therms Data'!D:D,B127)</f>
        <v>93728</v>
      </c>
    </row>
    <row r="128" spans="2:9">
      <c r="B128" t="s">
        <v>328</v>
      </c>
      <c r="C128" t="s">
        <v>327</v>
      </c>
      <c r="D128" t="s">
        <v>7</v>
      </c>
      <c r="E128" s="76">
        <v>0</v>
      </c>
      <c r="F128" s="76">
        <v>0</v>
      </c>
      <c r="G128" s="76">
        <v>0</v>
      </c>
      <c r="H128" s="76">
        <f t="shared" si="3"/>
        <v>0</v>
      </c>
      <c r="I128" s="76">
        <f>SUMIFS('Therms Data'!Q:Q,'Therms Data'!D:D,B128)</f>
        <v>3200</v>
      </c>
    </row>
    <row r="129" spans="2:9">
      <c r="B129" t="s">
        <v>326</v>
      </c>
      <c r="C129" t="s">
        <v>325</v>
      </c>
      <c r="D129" t="s">
        <v>7</v>
      </c>
      <c r="E129" s="76">
        <v>1650</v>
      </c>
      <c r="F129" s="76">
        <v>1844</v>
      </c>
      <c r="G129" s="76">
        <v>1482</v>
      </c>
      <c r="H129" s="76">
        <f t="shared" si="3"/>
        <v>1658.6666666666667</v>
      </c>
      <c r="I129" s="76">
        <f>SUMIFS('Therms Data'!Q:Q,'Therms Data'!D:D,B129)</f>
        <v>412340</v>
      </c>
    </row>
    <row r="130" spans="2:9">
      <c r="B130" t="s">
        <v>324</v>
      </c>
      <c r="C130" t="s">
        <v>323</v>
      </c>
      <c r="D130" t="s">
        <v>7</v>
      </c>
      <c r="E130" s="76">
        <v>11926</v>
      </c>
      <c r="F130" s="76">
        <v>10116</v>
      </c>
      <c r="G130" s="76">
        <v>11517</v>
      </c>
      <c r="H130" s="76">
        <f t="shared" si="3"/>
        <v>11186.333333333334</v>
      </c>
      <c r="I130" s="76">
        <f>SUMIFS('Therms Data'!Q:Q,'Therms Data'!D:D,B130)</f>
        <v>3651522</v>
      </c>
    </row>
    <row r="131" spans="2:9">
      <c r="B131" t="s">
        <v>322</v>
      </c>
      <c r="C131" t="s">
        <v>321</v>
      </c>
      <c r="D131" t="s">
        <v>7</v>
      </c>
      <c r="E131" s="76">
        <v>3438</v>
      </c>
      <c r="F131" s="76">
        <v>3660</v>
      </c>
      <c r="G131" s="76">
        <v>3584</v>
      </c>
      <c r="H131" s="76">
        <f t="shared" si="3"/>
        <v>3560.6666666666665</v>
      </c>
      <c r="I131" s="76">
        <f>SUMIFS('Therms Data'!Q:Q,'Therms Data'!D:D,B131)</f>
        <v>725811</v>
      </c>
    </row>
    <row r="132" spans="2:9">
      <c r="B132" t="s">
        <v>320</v>
      </c>
      <c r="C132" t="s">
        <v>319</v>
      </c>
      <c r="D132" t="s">
        <v>7</v>
      </c>
      <c r="E132" s="76">
        <v>975</v>
      </c>
      <c r="F132" s="76">
        <v>1065</v>
      </c>
      <c r="G132" s="76">
        <v>1039</v>
      </c>
      <c r="H132" s="76">
        <f t="shared" si="3"/>
        <v>1026.3333333333333</v>
      </c>
      <c r="I132" s="76">
        <f>SUMIFS('Therms Data'!Q:Q,'Therms Data'!D:D,B132)</f>
        <v>209635</v>
      </c>
    </row>
    <row r="133" spans="2:9">
      <c r="B133" t="s">
        <v>318</v>
      </c>
      <c r="C133" t="s">
        <v>317</v>
      </c>
      <c r="D133" t="s">
        <v>7</v>
      </c>
      <c r="E133" s="76">
        <v>2195</v>
      </c>
      <c r="F133" s="76">
        <v>2289</v>
      </c>
      <c r="G133" s="76">
        <v>1438</v>
      </c>
      <c r="H133" s="76">
        <f t="shared" si="3"/>
        <v>1974</v>
      </c>
      <c r="I133" s="76">
        <f>SUMIFS('Therms Data'!Q:Q,'Therms Data'!D:D,B133)</f>
        <v>482681</v>
      </c>
    </row>
    <row r="134" spans="2:9">
      <c r="B134" t="s">
        <v>316</v>
      </c>
      <c r="C134" t="s">
        <v>315</v>
      </c>
      <c r="D134" t="s">
        <v>7</v>
      </c>
      <c r="E134" s="76">
        <v>1847</v>
      </c>
      <c r="F134" s="76">
        <v>2156</v>
      </c>
      <c r="G134" s="76">
        <v>1764</v>
      </c>
      <c r="H134" s="76">
        <f t="shared" si="3"/>
        <v>1922.3333333333333</v>
      </c>
      <c r="I134" s="76">
        <f>SUMIFS('Therms Data'!Q:Q,'Therms Data'!D:D,B134)</f>
        <v>1701354</v>
      </c>
    </row>
    <row r="135" spans="2:9">
      <c r="B135" t="s">
        <v>314</v>
      </c>
      <c r="C135" t="s">
        <v>313</v>
      </c>
      <c r="D135" t="s">
        <v>7</v>
      </c>
      <c r="E135" s="76">
        <v>1119</v>
      </c>
      <c r="F135" s="76">
        <v>1239</v>
      </c>
      <c r="G135" s="76">
        <v>1197</v>
      </c>
      <c r="H135" s="76">
        <f t="shared" si="3"/>
        <v>1185</v>
      </c>
      <c r="I135" s="76">
        <f>SUMIFS('Therms Data'!Q:Q,'Therms Data'!D:D,B135)</f>
        <v>121389</v>
      </c>
    </row>
    <row r="136" spans="2:9">
      <c r="B136" t="s">
        <v>312</v>
      </c>
      <c r="C136" t="s">
        <v>311</v>
      </c>
      <c r="D136" t="s">
        <v>7</v>
      </c>
      <c r="E136" s="76">
        <v>1306</v>
      </c>
      <c r="F136" s="76">
        <v>994</v>
      </c>
      <c r="G136" s="76">
        <v>995</v>
      </c>
      <c r="H136" s="76">
        <f t="shared" si="3"/>
        <v>1098.3333333333333</v>
      </c>
      <c r="I136" s="76">
        <f>SUMIFS('Therms Data'!Q:Q,'Therms Data'!D:D,B136)</f>
        <v>335908</v>
      </c>
    </row>
    <row r="137" spans="2:9">
      <c r="B137" t="s">
        <v>310</v>
      </c>
      <c r="C137" t="s">
        <v>309</v>
      </c>
      <c r="D137" t="s">
        <v>7</v>
      </c>
      <c r="E137" s="76">
        <v>0</v>
      </c>
      <c r="F137" s="76">
        <v>0</v>
      </c>
      <c r="G137" s="76">
        <v>0</v>
      </c>
      <c r="H137" s="76">
        <f t="shared" si="3"/>
        <v>0</v>
      </c>
      <c r="I137" s="76">
        <f>SUMIFS('Therms Data'!Q:Q,'Therms Data'!D:D,B137)</f>
        <v>112306517</v>
      </c>
    </row>
    <row r="138" spans="2:9">
      <c r="B138" t="s">
        <v>308</v>
      </c>
      <c r="C138" t="s">
        <v>307</v>
      </c>
      <c r="D138" t="s">
        <v>7</v>
      </c>
      <c r="E138" s="76">
        <v>0</v>
      </c>
      <c r="F138" s="76">
        <v>0</v>
      </c>
      <c r="G138" s="76">
        <v>0</v>
      </c>
      <c r="H138" s="76">
        <f t="shared" si="3"/>
        <v>0</v>
      </c>
      <c r="I138" s="76">
        <f>SUMIFS('Therms Data'!Q:Q,'Therms Data'!D:D,B138)</f>
        <v>410846</v>
      </c>
    </row>
    <row r="139" spans="2:9">
      <c r="B139" t="s">
        <v>306</v>
      </c>
      <c r="C139" t="s">
        <v>305</v>
      </c>
      <c r="D139" t="s">
        <v>7</v>
      </c>
      <c r="E139" s="76">
        <v>580</v>
      </c>
      <c r="F139" s="76">
        <v>564</v>
      </c>
      <c r="G139" s="76">
        <v>598</v>
      </c>
      <c r="H139" s="76">
        <f t="shared" si="3"/>
        <v>580.66666666666663</v>
      </c>
      <c r="I139" s="76">
        <f>SUMIFS('Therms Data'!Q:Q,'Therms Data'!D:D,B139)</f>
        <v>153921</v>
      </c>
    </row>
    <row r="140" spans="2:9">
      <c r="B140" t="s">
        <v>304</v>
      </c>
      <c r="C140" t="s">
        <v>303</v>
      </c>
      <c r="D140" t="s">
        <v>7</v>
      </c>
      <c r="E140" s="76">
        <v>0</v>
      </c>
      <c r="F140" s="76">
        <v>0</v>
      </c>
      <c r="G140" s="76">
        <v>0</v>
      </c>
      <c r="H140" s="76">
        <f t="shared" si="3"/>
        <v>0</v>
      </c>
      <c r="I140" s="76">
        <f>SUMIFS('Therms Data'!Q:Q,'Therms Data'!D:D,B140)</f>
        <v>275359</v>
      </c>
    </row>
    <row r="141" spans="2:9">
      <c r="B141" t="s">
        <v>302</v>
      </c>
      <c r="C141" t="s">
        <v>301</v>
      </c>
      <c r="D141" t="s">
        <v>7</v>
      </c>
      <c r="E141" s="76">
        <v>1191</v>
      </c>
      <c r="F141" s="76">
        <v>1190</v>
      </c>
      <c r="G141" s="76">
        <v>1221</v>
      </c>
      <c r="H141" s="76">
        <f t="shared" si="3"/>
        <v>1200.6666666666667</v>
      </c>
      <c r="I141" s="76">
        <f>SUMIFS('Therms Data'!Q:Q,'Therms Data'!D:D,B141)</f>
        <v>295820</v>
      </c>
    </row>
    <row r="142" spans="2:9">
      <c r="B142" t="s">
        <v>300</v>
      </c>
      <c r="C142" t="s">
        <v>299</v>
      </c>
      <c r="D142" t="s">
        <v>18</v>
      </c>
      <c r="E142" s="76">
        <v>2743</v>
      </c>
      <c r="F142" s="76">
        <v>3115</v>
      </c>
      <c r="G142" s="76">
        <v>2923</v>
      </c>
      <c r="H142" s="76">
        <f t="shared" si="3"/>
        <v>2927</v>
      </c>
      <c r="I142" s="76">
        <f>SUMIFS('Therms Data'!Q:Q,'Therms Data'!D:D,B142)</f>
        <v>0</v>
      </c>
    </row>
    <row r="143" spans="2:9">
      <c r="B143" t="s">
        <v>298</v>
      </c>
      <c r="C143" t="s">
        <v>297</v>
      </c>
      <c r="D143" t="s">
        <v>7</v>
      </c>
      <c r="E143" s="76">
        <v>0</v>
      </c>
      <c r="F143" s="76">
        <v>0</v>
      </c>
      <c r="G143" s="76">
        <v>0</v>
      </c>
      <c r="H143" s="76">
        <f t="shared" si="3"/>
        <v>0</v>
      </c>
      <c r="I143" s="76">
        <f>SUMIFS('Therms Data'!Q:Q,'Therms Data'!D:D,B143)</f>
        <v>136558</v>
      </c>
    </row>
    <row r="144" spans="2:9">
      <c r="B144" t="s">
        <v>296</v>
      </c>
      <c r="C144" t="s">
        <v>295</v>
      </c>
      <c r="D144" t="s">
        <v>7</v>
      </c>
      <c r="E144" s="76">
        <v>1170</v>
      </c>
      <c r="F144" s="76">
        <v>1357</v>
      </c>
      <c r="G144" s="76">
        <v>1158</v>
      </c>
      <c r="H144" s="76">
        <f t="shared" si="3"/>
        <v>1228.3333333333333</v>
      </c>
      <c r="I144" s="76">
        <f>SUMIFS('Therms Data'!Q:Q,'Therms Data'!D:D,B144)</f>
        <v>122606</v>
      </c>
    </row>
    <row r="145" spans="2:10">
      <c r="B145" t="s">
        <v>294</v>
      </c>
      <c r="C145" t="s">
        <v>293</v>
      </c>
      <c r="D145" t="s">
        <v>7</v>
      </c>
      <c r="E145" s="76">
        <v>11170</v>
      </c>
      <c r="F145" s="76">
        <v>11296</v>
      </c>
      <c r="G145" s="76">
        <v>11513</v>
      </c>
      <c r="H145" s="76">
        <f t="shared" ref="H145:H208" si="4">AVERAGE(E145:G145)</f>
        <v>11326.333333333334</v>
      </c>
      <c r="I145" s="76">
        <f>SUMIFS('Therms Data'!Q:Q,'Therms Data'!D:D,B145)</f>
        <v>358835</v>
      </c>
    </row>
    <row r="146" spans="2:10">
      <c r="B146" t="s">
        <v>292</v>
      </c>
      <c r="C146" t="s">
        <v>291</v>
      </c>
      <c r="D146" t="s">
        <v>7</v>
      </c>
      <c r="E146" s="76">
        <v>3541</v>
      </c>
      <c r="F146" s="76">
        <v>3144</v>
      </c>
      <c r="G146" s="76">
        <v>2686</v>
      </c>
      <c r="H146" s="76">
        <f t="shared" si="4"/>
        <v>3123.6666666666665</v>
      </c>
      <c r="I146" s="76">
        <f>SUMIFS('Therms Data'!Q:Q,'Therms Data'!D:D,B146)</f>
        <v>420775</v>
      </c>
    </row>
    <row r="147" spans="2:10">
      <c r="B147" t="s">
        <v>290</v>
      </c>
      <c r="C147" t="s">
        <v>289</v>
      </c>
      <c r="D147" t="s">
        <v>7</v>
      </c>
      <c r="E147" s="76">
        <v>934</v>
      </c>
      <c r="F147" s="76">
        <v>584</v>
      </c>
      <c r="G147" s="76">
        <v>900</v>
      </c>
      <c r="H147" s="76">
        <f t="shared" si="4"/>
        <v>806</v>
      </c>
      <c r="I147" s="76">
        <f>SUMIFS('Therms Data'!Q:Q,'Therms Data'!D:D,B147)</f>
        <v>209757</v>
      </c>
    </row>
    <row r="148" spans="2:10">
      <c r="B148" t="s">
        <v>288</v>
      </c>
      <c r="C148" t="s">
        <v>287</v>
      </c>
      <c r="D148" t="s">
        <v>7</v>
      </c>
      <c r="E148" s="76">
        <v>646</v>
      </c>
      <c r="F148" s="76">
        <v>1762</v>
      </c>
      <c r="G148" s="76">
        <v>961</v>
      </c>
      <c r="H148" s="76">
        <f t="shared" si="4"/>
        <v>1123</v>
      </c>
      <c r="I148" s="76">
        <f>SUMIFS('Therms Data'!Q:Q,'Therms Data'!D:D,B148)</f>
        <v>666182</v>
      </c>
    </row>
    <row r="149" spans="2:10">
      <c r="B149" t="s">
        <v>286</v>
      </c>
      <c r="C149" t="s">
        <v>285</v>
      </c>
      <c r="D149" t="s">
        <v>7</v>
      </c>
      <c r="E149" s="76">
        <v>3695</v>
      </c>
      <c r="F149" s="76">
        <v>3690</v>
      </c>
      <c r="G149" s="76">
        <v>4196</v>
      </c>
      <c r="H149" s="76">
        <f t="shared" si="4"/>
        <v>3860.3333333333335</v>
      </c>
      <c r="I149" s="76">
        <f>SUMIFS('Therms Data'!Q:Q,'Therms Data'!D:D,B149)</f>
        <v>1032826</v>
      </c>
    </row>
    <row r="150" spans="2:10">
      <c r="B150" t="s">
        <v>284</v>
      </c>
      <c r="C150" t="s">
        <v>283</v>
      </c>
      <c r="D150" t="s">
        <v>16</v>
      </c>
      <c r="E150" s="76">
        <v>133197.2353515625</v>
      </c>
      <c r="F150" s="76">
        <v>135716.15625</v>
      </c>
      <c r="G150" s="76">
        <v>160026.5068359375</v>
      </c>
      <c r="H150" s="76">
        <f t="shared" si="4"/>
        <v>142979.96614583334</v>
      </c>
      <c r="I150" s="76">
        <f>SUMIFS('Therms Data'!Q:Q,'Therms Data'!D:D,B150)</f>
        <v>15349001</v>
      </c>
    </row>
    <row r="151" spans="2:10">
      <c r="B151" t="s">
        <v>282</v>
      </c>
      <c r="C151" t="s">
        <v>281</v>
      </c>
      <c r="D151" t="s">
        <v>7</v>
      </c>
      <c r="E151" s="76">
        <v>713</v>
      </c>
      <c r="F151" s="76">
        <v>728</v>
      </c>
      <c r="G151" s="76">
        <v>640</v>
      </c>
      <c r="H151" s="76">
        <f t="shared" si="4"/>
        <v>693.66666666666663</v>
      </c>
      <c r="I151" s="76">
        <f>SUMIFS('Therms Data'!Q:Q,'Therms Data'!D:D,B151)</f>
        <v>971284</v>
      </c>
    </row>
    <row r="152" spans="2:10">
      <c r="B152" t="s">
        <v>280</v>
      </c>
      <c r="C152" t="s">
        <v>279</v>
      </c>
      <c r="D152" t="s">
        <v>15</v>
      </c>
      <c r="E152" s="76">
        <v>21793</v>
      </c>
      <c r="F152" s="76">
        <v>20052</v>
      </c>
      <c r="G152" s="76">
        <v>22556</v>
      </c>
      <c r="H152" s="76">
        <f t="shared" si="4"/>
        <v>21467</v>
      </c>
      <c r="I152" s="76">
        <f>SUMIFS('Therms Data'!Q:Q,'Therms Data'!D:D,B152)</f>
        <v>6911581</v>
      </c>
    </row>
    <row r="153" spans="2:10">
      <c r="B153" t="s">
        <v>278</v>
      </c>
      <c r="C153" t="s">
        <v>277</v>
      </c>
      <c r="D153" t="s">
        <v>7</v>
      </c>
      <c r="E153" s="76">
        <v>402</v>
      </c>
      <c r="F153" s="76">
        <v>429</v>
      </c>
      <c r="G153" s="76">
        <v>128</v>
      </c>
      <c r="H153" s="76">
        <f t="shared" si="4"/>
        <v>319.66666666666669</v>
      </c>
      <c r="I153" s="76">
        <f>SUMIFS('Therms Data'!Q:Q,'Therms Data'!D:D,B153)</f>
        <v>69670</v>
      </c>
    </row>
    <row r="154" spans="2:10">
      <c r="B154" t="s">
        <v>276</v>
      </c>
      <c r="C154" t="s">
        <v>275</v>
      </c>
      <c r="D154" t="s">
        <v>7</v>
      </c>
      <c r="E154" s="76">
        <v>345</v>
      </c>
      <c r="F154" s="76">
        <v>348</v>
      </c>
      <c r="G154" s="76">
        <v>234</v>
      </c>
      <c r="H154" s="76">
        <f t="shared" si="4"/>
        <v>309</v>
      </c>
      <c r="I154" s="76">
        <f>SUMIFS('Therms Data'!Q:Q,'Therms Data'!D:D,B154)</f>
        <v>92325</v>
      </c>
    </row>
    <row r="155" spans="2:10">
      <c r="B155" t="s">
        <v>274</v>
      </c>
      <c r="C155" t="s">
        <v>273</v>
      </c>
      <c r="D155" t="s">
        <v>13</v>
      </c>
      <c r="E155" s="76">
        <v>4931</v>
      </c>
      <c r="F155" s="76">
        <v>5127</v>
      </c>
      <c r="G155" s="76">
        <v>4248</v>
      </c>
      <c r="H155" s="76">
        <f t="shared" si="4"/>
        <v>4768.666666666667</v>
      </c>
      <c r="I155" s="79">
        <f>SUMIFS('Therms Data'!Q:Q,'Therms Data'!D:D,B155)</f>
        <v>3438291</v>
      </c>
      <c r="J155" t="s">
        <v>266</v>
      </c>
    </row>
    <row r="156" spans="2:10">
      <c r="B156" t="s">
        <v>274</v>
      </c>
      <c r="C156" t="s">
        <v>273</v>
      </c>
      <c r="D156" t="s">
        <v>13</v>
      </c>
      <c r="E156" s="76">
        <v>519</v>
      </c>
      <c r="F156" s="76">
        <v>556</v>
      </c>
      <c r="G156" s="76">
        <v>541</v>
      </c>
      <c r="H156" s="76">
        <f t="shared" si="4"/>
        <v>538.66666666666663</v>
      </c>
      <c r="I156" s="78"/>
    </row>
    <row r="157" spans="2:10">
      <c r="B157" t="s">
        <v>272</v>
      </c>
      <c r="C157" t="s">
        <v>271</v>
      </c>
      <c r="D157" t="s">
        <v>7</v>
      </c>
      <c r="E157" s="76">
        <v>0</v>
      </c>
      <c r="F157" s="76">
        <v>0</v>
      </c>
      <c r="G157" s="76">
        <v>0</v>
      </c>
      <c r="H157" s="76">
        <f t="shared" si="4"/>
        <v>0</v>
      </c>
      <c r="I157" s="76">
        <f>SUMIFS('Therms Data'!Q:Q,'Therms Data'!D:D,B157)</f>
        <v>520104</v>
      </c>
    </row>
    <row r="158" spans="2:10">
      <c r="B158" t="s">
        <v>270</v>
      </c>
      <c r="C158" t="s">
        <v>269</v>
      </c>
      <c r="D158" t="s">
        <v>7</v>
      </c>
      <c r="E158" s="76">
        <v>482</v>
      </c>
      <c r="F158" s="76">
        <v>749</v>
      </c>
      <c r="G158" s="76">
        <v>717</v>
      </c>
      <c r="H158" s="76">
        <f t="shared" si="4"/>
        <v>649.33333333333337</v>
      </c>
      <c r="I158" s="76">
        <f>SUMIFS('Therms Data'!Q:Q,'Therms Data'!D:D,B158)</f>
        <v>127115</v>
      </c>
    </row>
    <row r="159" spans="2:10">
      <c r="B159" t="s">
        <v>268</v>
      </c>
      <c r="C159" t="s">
        <v>267</v>
      </c>
      <c r="D159" t="s">
        <v>7</v>
      </c>
      <c r="E159" s="76">
        <v>245</v>
      </c>
      <c r="F159" s="76">
        <v>417</v>
      </c>
      <c r="G159" s="76">
        <v>394</v>
      </c>
      <c r="H159" s="76">
        <f t="shared" si="4"/>
        <v>352</v>
      </c>
      <c r="I159" s="76">
        <f>SUMIFS('Therms Data'!Q:Q,'Therms Data'!D:D,B159)</f>
        <v>359012</v>
      </c>
    </row>
    <row r="160" spans="2:10">
      <c r="B160" t="s">
        <v>265</v>
      </c>
      <c r="C160" t="s">
        <v>264</v>
      </c>
      <c r="D160" t="s">
        <v>7</v>
      </c>
      <c r="E160" s="76">
        <v>6517</v>
      </c>
      <c r="F160" s="76">
        <v>6564</v>
      </c>
      <c r="G160" s="76">
        <v>5018</v>
      </c>
      <c r="H160" s="76">
        <f t="shared" si="4"/>
        <v>6033</v>
      </c>
      <c r="I160" s="79">
        <f>SUMIFS('Therms Data'!Q:Q,'Therms Data'!D:D,B160)</f>
        <v>925595</v>
      </c>
      <c r="J160" t="s">
        <v>266</v>
      </c>
    </row>
    <row r="161" spans="2:9">
      <c r="B161" t="s">
        <v>265</v>
      </c>
      <c r="C161" t="s">
        <v>264</v>
      </c>
      <c r="D161" t="s">
        <v>7</v>
      </c>
      <c r="E161" s="76">
        <v>4480</v>
      </c>
      <c r="F161" s="76">
        <v>4722</v>
      </c>
      <c r="G161" s="76">
        <v>4431</v>
      </c>
      <c r="H161" s="76">
        <f t="shared" si="4"/>
        <v>4544.333333333333</v>
      </c>
      <c r="I161" s="78"/>
    </row>
    <row r="162" spans="2:9">
      <c r="B162" t="s">
        <v>263</v>
      </c>
      <c r="C162" t="s">
        <v>262</v>
      </c>
      <c r="D162" t="s">
        <v>7</v>
      </c>
      <c r="E162" s="76">
        <v>760</v>
      </c>
      <c r="F162" s="76">
        <v>823</v>
      </c>
      <c r="G162" s="76">
        <v>792</v>
      </c>
      <c r="H162" s="76">
        <f t="shared" si="4"/>
        <v>791.66666666666663</v>
      </c>
      <c r="I162" s="76">
        <f>SUMIFS('Therms Data'!Q:Q,'Therms Data'!D:D,B162)</f>
        <v>122393</v>
      </c>
    </row>
    <row r="163" spans="2:9">
      <c r="B163" t="s">
        <v>261</v>
      </c>
      <c r="C163" t="s">
        <v>260</v>
      </c>
      <c r="D163" t="s">
        <v>75</v>
      </c>
      <c r="E163" s="76">
        <v>333996</v>
      </c>
      <c r="F163" s="76">
        <v>331314</v>
      </c>
      <c r="G163" s="76">
        <v>342719</v>
      </c>
      <c r="H163" s="76">
        <f t="shared" si="4"/>
        <v>336009.66666666669</v>
      </c>
      <c r="I163" s="76">
        <f>SUMIFS('Therms Data'!Q:Q,'Therms Data'!D:D,B163)</f>
        <v>79869435</v>
      </c>
    </row>
    <row r="164" spans="2:9">
      <c r="B164" t="s">
        <v>259</v>
      </c>
      <c r="C164" t="s">
        <v>258</v>
      </c>
      <c r="D164" t="s">
        <v>7</v>
      </c>
      <c r="E164" s="76">
        <v>1171</v>
      </c>
      <c r="F164" s="76">
        <v>1308</v>
      </c>
      <c r="G164" s="76">
        <v>998</v>
      </c>
      <c r="H164" s="76">
        <f t="shared" si="4"/>
        <v>1159</v>
      </c>
      <c r="I164" s="76">
        <f>SUMIFS('Therms Data'!Q:Q,'Therms Data'!D:D,B164)</f>
        <v>238015</v>
      </c>
    </row>
    <row r="165" spans="2:9">
      <c r="B165" t="s">
        <v>257</v>
      </c>
      <c r="C165" t="s">
        <v>256</v>
      </c>
      <c r="D165" t="s">
        <v>7</v>
      </c>
      <c r="E165" s="76">
        <v>12876</v>
      </c>
      <c r="F165" s="76">
        <v>6230</v>
      </c>
      <c r="G165" s="76">
        <v>2000</v>
      </c>
      <c r="H165" s="76">
        <f t="shared" si="4"/>
        <v>7035.333333333333</v>
      </c>
      <c r="I165" s="76">
        <f>SUMIFS('Therms Data'!Q:Q,'Therms Data'!D:D,B165)</f>
        <v>3435824</v>
      </c>
    </row>
    <row r="166" spans="2:9">
      <c r="B166" t="s">
        <v>255</v>
      </c>
      <c r="C166" t="s">
        <v>254</v>
      </c>
      <c r="D166" t="s">
        <v>7</v>
      </c>
      <c r="E166" s="76">
        <v>2682</v>
      </c>
      <c r="F166" s="76">
        <v>2738</v>
      </c>
      <c r="G166" s="76">
        <v>1704</v>
      </c>
      <c r="H166" s="76">
        <f t="shared" si="4"/>
        <v>2374.6666666666665</v>
      </c>
      <c r="I166" s="76">
        <f>SUMIFS('Therms Data'!Q:Q,'Therms Data'!D:D,B166)</f>
        <v>704748</v>
      </c>
    </row>
    <row r="167" spans="2:9">
      <c r="B167" t="s">
        <v>253</v>
      </c>
      <c r="C167" t="s">
        <v>252</v>
      </c>
      <c r="D167" t="s">
        <v>7</v>
      </c>
      <c r="E167" s="76">
        <v>3849</v>
      </c>
      <c r="F167" s="76">
        <v>3032</v>
      </c>
      <c r="G167" s="76">
        <v>2258</v>
      </c>
      <c r="H167" s="76">
        <f t="shared" si="4"/>
        <v>3046.3333333333335</v>
      </c>
      <c r="I167" s="76">
        <f>SUMIFS('Therms Data'!Q:Q,'Therms Data'!D:D,B167)</f>
        <v>243779</v>
      </c>
    </row>
    <row r="168" spans="2:9">
      <c r="B168" t="s">
        <v>251</v>
      </c>
      <c r="C168" t="s">
        <v>250</v>
      </c>
      <c r="D168" t="s">
        <v>7</v>
      </c>
      <c r="E168" s="76">
        <v>6877</v>
      </c>
      <c r="F168" s="76">
        <v>7279</v>
      </c>
      <c r="G168" s="76">
        <v>6016</v>
      </c>
      <c r="H168" s="76">
        <f t="shared" si="4"/>
        <v>6724</v>
      </c>
      <c r="I168" s="76">
        <f>SUMIFS('Therms Data'!Q:Q,'Therms Data'!D:D,B168)</f>
        <v>1636129</v>
      </c>
    </row>
    <row r="169" spans="2:9">
      <c r="B169" t="s">
        <v>249</v>
      </c>
      <c r="C169" t="s">
        <v>248</v>
      </c>
      <c r="D169" t="s">
        <v>7</v>
      </c>
      <c r="E169" s="76">
        <v>740</v>
      </c>
      <c r="F169" s="76">
        <v>808</v>
      </c>
      <c r="G169" s="76">
        <v>719</v>
      </c>
      <c r="H169" s="76">
        <f t="shared" si="4"/>
        <v>755.66666666666663</v>
      </c>
      <c r="I169" s="76">
        <f>SUMIFS('Therms Data'!Q:Q,'Therms Data'!D:D,B169)</f>
        <v>98653</v>
      </c>
    </row>
    <row r="170" spans="2:9">
      <c r="B170" t="s">
        <v>247</v>
      </c>
      <c r="C170" t="s">
        <v>246</v>
      </c>
      <c r="D170" t="s">
        <v>7</v>
      </c>
      <c r="E170" s="76">
        <v>703</v>
      </c>
      <c r="F170" s="76">
        <v>704</v>
      </c>
      <c r="G170" s="76">
        <v>643</v>
      </c>
      <c r="H170" s="76">
        <f t="shared" si="4"/>
        <v>683.33333333333337</v>
      </c>
      <c r="I170" s="76">
        <f>SUMIFS('Therms Data'!Q:Q,'Therms Data'!D:D,B170)</f>
        <v>108388</v>
      </c>
    </row>
    <row r="171" spans="2:9">
      <c r="B171" t="s">
        <v>245</v>
      </c>
      <c r="C171" t="s">
        <v>244</v>
      </c>
      <c r="D171" t="s">
        <v>7</v>
      </c>
      <c r="E171" s="76">
        <v>1116</v>
      </c>
      <c r="F171" s="76">
        <v>1185</v>
      </c>
      <c r="G171" s="76">
        <v>1098</v>
      </c>
      <c r="H171" s="76">
        <f t="shared" si="4"/>
        <v>1133</v>
      </c>
      <c r="I171" s="76">
        <f>SUMIFS('Therms Data'!Q:Q,'Therms Data'!D:D,B171)</f>
        <v>254040</v>
      </c>
    </row>
    <row r="172" spans="2:9">
      <c r="B172" t="s">
        <v>243</v>
      </c>
      <c r="C172" t="s">
        <v>242</v>
      </c>
      <c r="D172" t="s">
        <v>7</v>
      </c>
      <c r="E172" s="76">
        <v>4611</v>
      </c>
      <c r="F172" s="76">
        <v>5261</v>
      </c>
      <c r="G172" s="76">
        <v>1572</v>
      </c>
      <c r="H172" s="76">
        <f t="shared" si="4"/>
        <v>3814.6666666666665</v>
      </c>
      <c r="I172" s="76">
        <f>SUMIFS('Therms Data'!Q:Q,'Therms Data'!D:D,B172)</f>
        <v>693745</v>
      </c>
    </row>
    <row r="173" spans="2:9">
      <c r="B173" t="s">
        <v>241</v>
      </c>
      <c r="C173" t="s">
        <v>240</v>
      </c>
      <c r="D173" t="s">
        <v>7</v>
      </c>
      <c r="E173" s="76">
        <v>283</v>
      </c>
      <c r="F173" s="76">
        <v>247</v>
      </c>
      <c r="G173" s="76">
        <v>225</v>
      </c>
      <c r="H173" s="76">
        <f t="shared" si="4"/>
        <v>251.66666666666666</v>
      </c>
      <c r="I173" s="76">
        <f>SUMIFS('Therms Data'!Q:Q,'Therms Data'!D:D,B173)</f>
        <v>51902</v>
      </c>
    </row>
    <row r="174" spans="2:9">
      <c r="B174" t="s">
        <v>239</v>
      </c>
      <c r="C174" t="s">
        <v>238</v>
      </c>
      <c r="D174" t="s">
        <v>7</v>
      </c>
      <c r="E174" s="76">
        <v>91070</v>
      </c>
      <c r="F174" s="76">
        <v>85381</v>
      </c>
      <c r="G174" s="76">
        <v>80141</v>
      </c>
      <c r="H174" s="76">
        <f t="shared" si="4"/>
        <v>85530.666666666672</v>
      </c>
      <c r="I174" s="76">
        <f>SUMIFS('Therms Data'!Q:Q,'Therms Data'!D:D,B174)</f>
        <v>30290975</v>
      </c>
    </row>
    <row r="175" spans="2:9">
      <c r="B175" t="s">
        <v>237</v>
      </c>
      <c r="C175" t="s">
        <v>236</v>
      </c>
      <c r="D175" t="s">
        <v>7</v>
      </c>
      <c r="E175" s="76">
        <v>3865</v>
      </c>
      <c r="F175" s="76">
        <v>3632</v>
      </c>
      <c r="G175" s="76">
        <v>3362</v>
      </c>
      <c r="H175" s="76">
        <f t="shared" si="4"/>
        <v>3619.6666666666665</v>
      </c>
      <c r="I175" s="76">
        <f>SUMIFS('Therms Data'!Q:Q,'Therms Data'!D:D,B175)</f>
        <v>507501</v>
      </c>
    </row>
    <row r="176" spans="2:9">
      <c r="B176" t="s">
        <v>235</v>
      </c>
      <c r="C176" t="s">
        <v>234</v>
      </c>
      <c r="D176" t="s">
        <v>17</v>
      </c>
      <c r="E176" s="76">
        <v>25405</v>
      </c>
      <c r="F176" s="76">
        <v>27562</v>
      </c>
      <c r="G176" s="76">
        <v>26876</v>
      </c>
      <c r="H176" s="76">
        <f t="shared" si="4"/>
        <v>26614.333333333332</v>
      </c>
      <c r="I176" s="76">
        <f>SUMIFS('Therms Data'!Q:Q,'Therms Data'!D:D,B176)</f>
        <v>6730725</v>
      </c>
    </row>
    <row r="177" spans="2:9">
      <c r="B177" t="s">
        <v>233</v>
      </c>
      <c r="C177" t="s">
        <v>232</v>
      </c>
      <c r="D177" t="s">
        <v>7</v>
      </c>
      <c r="E177" s="76">
        <v>35216</v>
      </c>
      <c r="F177" s="76">
        <v>35216</v>
      </c>
      <c r="G177" s="76">
        <v>34186</v>
      </c>
      <c r="H177" s="76">
        <f t="shared" si="4"/>
        <v>34872.666666666664</v>
      </c>
      <c r="I177" s="76">
        <f>SUMIFS('Therms Data'!Q:Q,'Therms Data'!D:D,B177)</f>
        <v>10006822</v>
      </c>
    </row>
    <row r="178" spans="2:9">
      <c r="B178" t="s">
        <v>231</v>
      </c>
      <c r="C178" t="s">
        <v>230</v>
      </c>
      <c r="D178" t="s">
        <v>7</v>
      </c>
      <c r="E178" s="76">
        <v>0</v>
      </c>
      <c r="F178" s="76">
        <v>0</v>
      </c>
      <c r="G178" s="76">
        <v>0</v>
      </c>
      <c r="H178" s="76">
        <f t="shared" si="4"/>
        <v>0</v>
      </c>
      <c r="I178" s="76">
        <f>SUMIFS('Therms Data'!Q:Q,'Therms Data'!D:D,B178)</f>
        <v>15737</v>
      </c>
    </row>
    <row r="179" spans="2:9">
      <c r="B179" t="s">
        <v>229</v>
      </c>
      <c r="C179" t="s">
        <v>228</v>
      </c>
      <c r="D179" t="s">
        <v>7</v>
      </c>
      <c r="E179" s="76">
        <v>201</v>
      </c>
      <c r="F179" s="76">
        <v>201</v>
      </c>
      <c r="G179" s="76">
        <v>113</v>
      </c>
      <c r="H179" s="76">
        <f t="shared" si="4"/>
        <v>171.66666666666666</v>
      </c>
      <c r="I179" s="76">
        <f>SUMIFS('Therms Data'!Q:Q,'Therms Data'!D:D,B179)</f>
        <v>51293</v>
      </c>
    </row>
    <row r="180" spans="2:9">
      <c r="B180" t="s">
        <v>227</v>
      </c>
      <c r="C180" t="s">
        <v>226</v>
      </c>
      <c r="D180" t="s">
        <v>7</v>
      </c>
      <c r="E180" s="76">
        <v>3490</v>
      </c>
      <c r="F180" s="76">
        <v>4000</v>
      </c>
      <c r="G180" s="76">
        <v>3748</v>
      </c>
      <c r="H180" s="76">
        <f t="shared" si="4"/>
        <v>3746</v>
      </c>
      <c r="I180" s="76">
        <f>SUMIFS('Therms Data'!Q:Q,'Therms Data'!D:D,B180)</f>
        <v>633419</v>
      </c>
    </row>
    <row r="181" spans="2:9">
      <c r="B181" t="s">
        <v>225</v>
      </c>
      <c r="C181" t="s">
        <v>224</v>
      </c>
      <c r="D181" t="s">
        <v>7</v>
      </c>
      <c r="E181" s="76">
        <v>2089</v>
      </c>
      <c r="F181" s="76">
        <v>2660</v>
      </c>
      <c r="G181" s="76">
        <v>1743</v>
      </c>
      <c r="H181" s="76">
        <f t="shared" si="4"/>
        <v>2164</v>
      </c>
      <c r="I181" s="76">
        <f>SUMIFS('Therms Data'!Q:Q,'Therms Data'!D:D,B181)</f>
        <v>600518</v>
      </c>
    </row>
    <row r="182" spans="2:9">
      <c r="B182" t="s">
        <v>223</v>
      </c>
      <c r="C182" t="s">
        <v>222</v>
      </c>
      <c r="D182" t="s">
        <v>7</v>
      </c>
      <c r="E182" s="76">
        <v>1423</v>
      </c>
      <c r="F182" s="76">
        <v>1370</v>
      </c>
      <c r="G182" s="76">
        <v>978</v>
      </c>
      <c r="H182" s="76">
        <f t="shared" si="4"/>
        <v>1257</v>
      </c>
      <c r="I182" s="76">
        <f>SUMIFS('Therms Data'!Q:Q,'Therms Data'!D:D,B182)</f>
        <v>445231</v>
      </c>
    </row>
    <row r="183" spans="2:9">
      <c r="B183" t="s">
        <v>221</v>
      </c>
      <c r="C183" t="s">
        <v>220</v>
      </c>
      <c r="D183" t="s">
        <v>7</v>
      </c>
      <c r="E183" s="76">
        <v>273</v>
      </c>
      <c r="F183" s="76">
        <v>745</v>
      </c>
      <c r="G183" s="76">
        <v>525</v>
      </c>
      <c r="H183" s="76">
        <f t="shared" si="4"/>
        <v>514.33333333333337</v>
      </c>
      <c r="I183" s="76">
        <f>SUMIFS('Therms Data'!Q:Q,'Therms Data'!D:D,B183)</f>
        <v>226731</v>
      </c>
    </row>
    <row r="184" spans="2:9">
      <c r="B184" t="s">
        <v>219</v>
      </c>
      <c r="C184" t="s">
        <v>218</v>
      </c>
      <c r="D184" t="s">
        <v>7</v>
      </c>
      <c r="E184" s="77">
        <v>10979</v>
      </c>
      <c r="F184" s="77">
        <v>11111</v>
      </c>
      <c r="G184" s="77">
        <v>11050</v>
      </c>
      <c r="H184" s="77">
        <f t="shared" si="4"/>
        <v>11046.666666666666</v>
      </c>
      <c r="I184" s="77"/>
    </row>
    <row r="185" spans="2:9">
      <c r="B185" t="s">
        <v>217</v>
      </c>
      <c r="C185" t="s">
        <v>216</v>
      </c>
      <c r="D185" t="s">
        <v>7</v>
      </c>
      <c r="E185" s="76">
        <v>381</v>
      </c>
      <c r="F185" s="76">
        <v>345</v>
      </c>
      <c r="G185" s="76">
        <v>286</v>
      </c>
      <c r="H185" s="76">
        <f t="shared" si="4"/>
        <v>337.33333333333331</v>
      </c>
      <c r="I185" s="76">
        <f>SUMIFS('Therms Data'!Q:Q,'Therms Data'!D:D,B185)</f>
        <v>55945</v>
      </c>
    </row>
    <row r="186" spans="2:9">
      <c r="B186" t="s">
        <v>215</v>
      </c>
      <c r="C186" t="s">
        <v>214</v>
      </c>
      <c r="D186" t="s">
        <v>7</v>
      </c>
      <c r="E186" s="76">
        <v>411</v>
      </c>
      <c r="F186" s="76">
        <v>463</v>
      </c>
      <c r="G186" s="76">
        <v>388</v>
      </c>
      <c r="H186" s="76">
        <f t="shared" si="4"/>
        <v>420.66666666666669</v>
      </c>
      <c r="I186" s="76">
        <f>SUMIFS('Therms Data'!Q:Q,'Therms Data'!D:D,B186)</f>
        <v>49926</v>
      </c>
    </row>
    <row r="187" spans="2:9">
      <c r="B187" t="s">
        <v>213</v>
      </c>
      <c r="C187" t="s">
        <v>212</v>
      </c>
      <c r="D187" t="s">
        <v>7</v>
      </c>
      <c r="E187" s="76">
        <v>766</v>
      </c>
      <c r="F187" s="76">
        <v>784</v>
      </c>
      <c r="G187" s="76">
        <v>695</v>
      </c>
      <c r="H187" s="76">
        <f t="shared" si="4"/>
        <v>748.33333333333337</v>
      </c>
      <c r="I187" s="76">
        <f>SUMIFS('Therms Data'!Q:Q,'Therms Data'!D:D,B187)</f>
        <v>199162</v>
      </c>
    </row>
    <row r="188" spans="2:9">
      <c r="B188" t="s">
        <v>211</v>
      </c>
      <c r="C188" t="s">
        <v>210</v>
      </c>
      <c r="D188" t="s">
        <v>7</v>
      </c>
      <c r="E188" s="76">
        <v>12</v>
      </c>
      <c r="F188" s="76">
        <v>1209</v>
      </c>
      <c r="G188" s="76">
        <v>1209</v>
      </c>
      <c r="H188" s="76">
        <f t="shared" si="4"/>
        <v>810</v>
      </c>
      <c r="I188" s="76">
        <f>SUMIFS('Therms Data'!Q:Q,'Therms Data'!D:D,B188)</f>
        <v>353582</v>
      </c>
    </row>
    <row r="189" spans="2:9">
      <c r="B189" t="s">
        <v>209</v>
      </c>
      <c r="C189" t="s">
        <v>208</v>
      </c>
      <c r="D189" t="s">
        <v>7</v>
      </c>
      <c r="E189" s="76">
        <v>1249</v>
      </c>
      <c r="F189" s="76">
        <v>1288</v>
      </c>
      <c r="G189" s="76">
        <v>1284</v>
      </c>
      <c r="H189" s="76">
        <f t="shared" si="4"/>
        <v>1273.6666666666667</v>
      </c>
      <c r="I189" s="76">
        <f>SUMIFS('Therms Data'!Q:Q,'Therms Data'!D:D,B189)</f>
        <v>267943</v>
      </c>
    </row>
    <row r="190" spans="2:9">
      <c r="B190" t="s">
        <v>207</v>
      </c>
      <c r="C190" t="s">
        <v>206</v>
      </c>
      <c r="D190" t="s">
        <v>7</v>
      </c>
      <c r="E190" s="76">
        <v>585</v>
      </c>
      <c r="F190" s="76">
        <v>568</v>
      </c>
      <c r="G190" s="76">
        <v>566</v>
      </c>
      <c r="H190" s="76">
        <f t="shared" si="4"/>
        <v>573</v>
      </c>
      <c r="I190" s="76">
        <f>SUMIFS('Therms Data'!Q:Q,'Therms Data'!D:D,B190)</f>
        <v>157118</v>
      </c>
    </row>
    <row r="191" spans="2:9">
      <c r="B191" t="s">
        <v>205</v>
      </c>
      <c r="C191" t="s">
        <v>204</v>
      </c>
      <c r="D191" t="s">
        <v>7</v>
      </c>
      <c r="E191" s="76">
        <v>2263</v>
      </c>
      <c r="F191" s="76">
        <v>2463</v>
      </c>
      <c r="G191" s="76">
        <v>2563</v>
      </c>
      <c r="H191" s="76">
        <f t="shared" si="4"/>
        <v>2429.6666666666665</v>
      </c>
      <c r="I191" s="76">
        <f>SUMIFS('Therms Data'!Q:Q,'Therms Data'!D:D,B191)</f>
        <v>269578</v>
      </c>
    </row>
    <row r="192" spans="2:9">
      <c r="B192" t="s">
        <v>203</v>
      </c>
      <c r="C192" t="s">
        <v>202</v>
      </c>
      <c r="D192" t="s">
        <v>7</v>
      </c>
      <c r="E192" s="76">
        <v>4679</v>
      </c>
      <c r="F192" s="76">
        <v>4329</v>
      </c>
      <c r="G192" s="76">
        <v>4145</v>
      </c>
      <c r="H192" s="76">
        <f t="shared" si="4"/>
        <v>4384.333333333333</v>
      </c>
      <c r="I192" s="76">
        <f>SUMIFS('Therms Data'!Q:Q,'Therms Data'!D:D,B192)</f>
        <v>956932</v>
      </c>
    </row>
    <row r="193" spans="2:9">
      <c r="B193" t="s">
        <v>201</v>
      </c>
      <c r="C193" t="s">
        <v>200</v>
      </c>
      <c r="D193" t="s">
        <v>7</v>
      </c>
      <c r="E193" s="76">
        <v>8652</v>
      </c>
      <c r="F193" s="76">
        <v>8323</v>
      </c>
      <c r="G193" s="76">
        <v>8262</v>
      </c>
      <c r="H193" s="76">
        <f t="shared" si="4"/>
        <v>8412.3333333333339</v>
      </c>
      <c r="I193" s="76">
        <f>SUMIFS('Therms Data'!Q:Q,'Therms Data'!D:D,B193)</f>
        <v>2984286</v>
      </c>
    </row>
    <row r="194" spans="2:9">
      <c r="B194" t="s">
        <v>199</v>
      </c>
      <c r="C194" t="s">
        <v>198</v>
      </c>
      <c r="D194" t="s">
        <v>7</v>
      </c>
      <c r="E194" s="76">
        <v>4429</v>
      </c>
      <c r="F194" s="76">
        <v>3975</v>
      </c>
      <c r="G194" s="76">
        <v>3908</v>
      </c>
      <c r="H194" s="76">
        <f t="shared" si="4"/>
        <v>4104</v>
      </c>
      <c r="I194" s="76">
        <f>SUMIFS('Therms Data'!Q:Q,'Therms Data'!D:D,B194)</f>
        <v>1017461</v>
      </c>
    </row>
    <row r="195" spans="2:9">
      <c r="B195" t="s">
        <v>197</v>
      </c>
      <c r="C195" t="s">
        <v>196</v>
      </c>
      <c r="D195" t="s">
        <v>7</v>
      </c>
      <c r="E195" s="76">
        <v>0</v>
      </c>
      <c r="F195" s="76">
        <v>0</v>
      </c>
      <c r="G195" s="76">
        <v>0</v>
      </c>
      <c r="H195" s="76">
        <f t="shared" si="4"/>
        <v>0</v>
      </c>
      <c r="I195" s="76">
        <f>SUMIFS('Therms Data'!Q:Q,'Therms Data'!D:D,B195)</f>
        <v>114488</v>
      </c>
    </row>
    <row r="196" spans="2:9">
      <c r="B196" t="s">
        <v>195</v>
      </c>
      <c r="C196" t="s">
        <v>194</v>
      </c>
      <c r="D196" t="s">
        <v>7</v>
      </c>
      <c r="E196" s="76">
        <v>0</v>
      </c>
      <c r="F196" s="76">
        <v>440</v>
      </c>
      <c r="G196" s="76">
        <v>610</v>
      </c>
      <c r="H196" s="76">
        <f t="shared" si="4"/>
        <v>350</v>
      </c>
      <c r="I196" s="76">
        <f>SUMIFS('Therms Data'!Q:Q,'Therms Data'!D:D,B196)</f>
        <v>20784</v>
      </c>
    </row>
    <row r="197" spans="2:9">
      <c r="B197" t="s">
        <v>193</v>
      </c>
      <c r="C197" t="s">
        <v>192</v>
      </c>
      <c r="D197" t="s">
        <v>7</v>
      </c>
      <c r="E197" s="76">
        <v>349</v>
      </c>
      <c r="F197" s="76">
        <v>282</v>
      </c>
      <c r="G197" s="76">
        <v>212</v>
      </c>
      <c r="H197" s="76">
        <f t="shared" si="4"/>
        <v>281</v>
      </c>
      <c r="I197" s="76">
        <f>SUMIFS('Therms Data'!Q:Q,'Therms Data'!D:D,B197)</f>
        <v>34975</v>
      </c>
    </row>
    <row r="198" spans="2:9">
      <c r="B198" t="s">
        <v>191</v>
      </c>
      <c r="C198" t="s">
        <v>190</v>
      </c>
      <c r="D198" t="s">
        <v>7</v>
      </c>
      <c r="E198" s="76">
        <v>140</v>
      </c>
      <c r="F198" s="76">
        <v>152</v>
      </c>
      <c r="G198" s="76">
        <v>151</v>
      </c>
      <c r="H198" s="76">
        <f t="shared" si="4"/>
        <v>147.66666666666666</v>
      </c>
      <c r="I198" s="76">
        <f>SUMIFS('Therms Data'!Q:Q,'Therms Data'!D:D,B198)</f>
        <v>21476</v>
      </c>
    </row>
    <row r="199" spans="2:9">
      <c r="B199" t="s">
        <v>189</v>
      </c>
      <c r="C199" t="s">
        <v>188</v>
      </c>
      <c r="D199" t="s">
        <v>7</v>
      </c>
      <c r="E199" s="76">
        <v>2845</v>
      </c>
      <c r="F199" s="76">
        <v>2820</v>
      </c>
      <c r="G199" s="76">
        <v>2463</v>
      </c>
      <c r="H199" s="76">
        <f t="shared" si="4"/>
        <v>2709.3333333333335</v>
      </c>
      <c r="I199" s="76">
        <f>SUMIFS('Therms Data'!Q:Q,'Therms Data'!D:D,B199)</f>
        <v>363347</v>
      </c>
    </row>
    <row r="200" spans="2:9">
      <c r="B200" t="s">
        <v>219</v>
      </c>
      <c r="C200" t="s">
        <v>218</v>
      </c>
      <c r="D200" t="s">
        <v>7</v>
      </c>
      <c r="E200" s="76">
        <v>4445</v>
      </c>
      <c r="F200" s="76">
        <v>4643</v>
      </c>
      <c r="G200" s="76">
        <v>3319</v>
      </c>
      <c r="H200" s="76">
        <f t="shared" si="4"/>
        <v>4135.666666666667</v>
      </c>
      <c r="I200" s="76">
        <f>SUMIFS('Therms Data'!Q:Q,'Therms Data'!D:D,B200)</f>
        <v>2926908</v>
      </c>
    </row>
    <row r="201" spans="2:9">
      <c r="B201" t="s">
        <v>187</v>
      </c>
      <c r="C201" t="s">
        <v>186</v>
      </c>
      <c r="D201" t="s">
        <v>7</v>
      </c>
      <c r="E201" s="76">
        <v>1938</v>
      </c>
      <c r="F201" s="76">
        <v>819</v>
      </c>
      <c r="G201" s="76">
        <v>936</v>
      </c>
      <c r="H201" s="76">
        <f t="shared" si="4"/>
        <v>1231</v>
      </c>
      <c r="I201" s="76">
        <f>SUMIFS('Therms Data'!Q:Q,'Therms Data'!D:D,B201)</f>
        <v>590021</v>
      </c>
    </row>
    <row r="202" spans="2:9">
      <c r="B202" t="s">
        <v>185</v>
      </c>
      <c r="C202" t="s">
        <v>184</v>
      </c>
      <c r="D202" t="s">
        <v>7</v>
      </c>
      <c r="E202" s="76">
        <v>14358</v>
      </c>
      <c r="F202" s="76">
        <v>18037</v>
      </c>
      <c r="G202" s="76">
        <v>15977</v>
      </c>
      <c r="H202" s="76">
        <f t="shared" si="4"/>
        <v>16124</v>
      </c>
      <c r="I202" s="76">
        <f>SUMIFS('Therms Data'!Q:Q,'Therms Data'!D:D,B202)</f>
        <v>4621423</v>
      </c>
    </row>
    <row r="203" spans="2:9">
      <c r="B203" t="s">
        <v>183</v>
      </c>
      <c r="C203" t="s">
        <v>182</v>
      </c>
      <c r="D203" t="s">
        <v>18</v>
      </c>
      <c r="E203" s="76">
        <v>2861</v>
      </c>
      <c r="F203" s="76">
        <v>3168</v>
      </c>
      <c r="G203" s="76">
        <v>3224</v>
      </c>
      <c r="H203" s="76">
        <f t="shared" si="4"/>
        <v>3084.3333333333335</v>
      </c>
      <c r="I203" s="76">
        <f>SUMIFS('Therms Data'!Q:Q,'Therms Data'!D:D,B203)</f>
        <v>0</v>
      </c>
    </row>
    <row r="204" spans="2:9">
      <c r="B204" t="s">
        <v>181</v>
      </c>
      <c r="C204" t="s">
        <v>180</v>
      </c>
      <c r="D204" t="s">
        <v>10</v>
      </c>
      <c r="E204" s="76">
        <v>5794</v>
      </c>
      <c r="F204" s="76">
        <v>6106</v>
      </c>
      <c r="G204" s="76">
        <v>5952</v>
      </c>
      <c r="H204" s="76">
        <f t="shared" si="4"/>
        <v>5950.666666666667</v>
      </c>
      <c r="I204" s="76">
        <f>SUMIFS('Therms Data'!Q:Q,'Therms Data'!D:D,B204)</f>
        <v>1260691</v>
      </c>
    </row>
    <row r="205" spans="2:9">
      <c r="B205" t="s">
        <v>179</v>
      </c>
      <c r="C205" t="s">
        <v>178</v>
      </c>
      <c r="D205" t="s">
        <v>7</v>
      </c>
      <c r="E205" s="76">
        <v>343</v>
      </c>
      <c r="F205" s="76">
        <v>450</v>
      </c>
      <c r="G205" s="76">
        <v>103</v>
      </c>
      <c r="H205" s="76">
        <f t="shared" si="4"/>
        <v>298.66666666666669</v>
      </c>
      <c r="I205" s="76">
        <f>SUMIFS('Therms Data'!Q:Q,'Therms Data'!D:D,B205)</f>
        <v>94074</v>
      </c>
    </row>
    <row r="206" spans="2:9">
      <c r="B206" t="s">
        <v>177</v>
      </c>
      <c r="C206" t="s">
        <v>176</v>
      </c>
      <c r="D206" t="s">
        <v>7</v>
      </c>
      <c r="E206" s="76">
        <v>16614</v>
      </c>
      <c r="F206" s="76">
        <v>17054</v>
      </c>
      <c r="G206" s="76">
        <v>16917</v>
      </c>
      <c r="H206" s="76">
        <f t="shared" si="4"/>
        <v>16861.666666666668</v>
      </c>
      <c r="I206" s="76">
        <f>SUMIFS('Therms Data'!Q:Q,'Therms Data'!D:D,B206)</f>
        <v>3506622</v>
      </c>
    </row>
    <row r="207" spans="2:9">
      <c r="B207" t="s">
        <v>175</v>
      </c>
      <c r="C207" t="s">
        <v>174</v>
      </c>
      <c r="D207" t="s">
        <v>7</v>
      </c>
      <c r="E207" s="76">
        <v>100</v>
      </c>
      <c r="F207" s="76">
        <v>99</v>
      </c>
      <c r="G207" s="76">
        <v>100</v>
      </c>
      <c r="H207" s="76">
        <f t="shared" si="4"/>
        <v>99.666666666666671</v>
      </c>
      <c r="I207" s="76">
        <f>SUMIFS('Therms Data'!Q:Q,'Therms Data'!D:D,B207)</f>
        <v>366309</v>
      </c>
    </row>
    <row r="208" spans="2:9">
      <c r="B208" t="s">
        <v>173</v>
      </c>
      <c r="C208" t="s">
        <v>172</v>
      </c>
      <c r="D208" t="s">
        <v>10</v>
      </c>
      <c r="E208" s="76">
        <v>427</v>
      </c>
      <c r="F208" s="76">
        <v>457</v>
      </c>
      <c r="G208" s="76">
        <v>409</v>
      </c>
      <c r="H208" s="76">
        <f t="shared" si="4"/>
        <v>431</v>
      </c>
      <c r="I208" s="76">
        <f>SUMIFS('Therms Data'!Q:Q,'Therms Data'!D:D,B208)</f>
        <v>68214</v>
      </c>
    </row>
    <row r="209" spans="2:9">
      <c r="B209" t="s">
        <v>171</v>
      </c>
      <c r="C209" t="s">
        <v>170</v>
      </c>
      <c r="D209" t="s">
        <v>7</v>
      </c>
      <c r="E209" s="76">
        <v>17651</v>
      </c>
      <c r="F209" s="76">
        <v>18095</v>
      </c>
      <c r="G209" s="76">
        <v>17390</v>
      </c>
      <c r="H209" s="76">
        <f t="shared" ref="H209:H272" si="5">AVERAGE(E209:G209)</f>
        <v>17712</v>
      </c>
      <c r="I209" s="76">
        <f>SUMIFS('Therms Data'!Q:Q,'Therms Data'!D:D,B209)</f>
        <v>4782035</v>
      </c>
    </row>
    <row r="210" spans="2:9">
      <c r="B210" t="s">
        <v>169</v>
      </c>
      <c r="C210" t="s">
        <v>168</v>
      </c>
      <c r="D210" t="s">
        <v>7</v>
      </c>
      <c r="E210" s="76">
        <v>0</v>
      </c>
      <c r="F210" s="76">
        <v>0</v>
      </c>
      <c r="G210" s="76">
        <v>0</v>
      </c>
      <c r="H210" s="76">
        <f t="shared" si="5"/>
        <v>0</v>
      </c>
      <c r="I210" s="76">
        <f>SUMIFS('Therms Data'!Q:Q,'Therms Data'!D:D,B210)</f>
        <v>181275</v>
      </c>
    </row>
    <row r="211" spans="2:9">
      <c r="B211" t="s">
        <v>167</v>
      </c>
      <c r="C211" t="s">
        <v>166</v>
      </c>
      <c r="D211" t="s">
        <v>7</v>
      </c>
      <c r="E211" s="76">
        <v>0</v>
      </c>
      <c r="F211" s="76">
        <v>0</v>
      </c>
      <c r="G211" s="76">
        <v>0</v>
      </c>
      <c r="H211" s="76">
        <f t="shared" si="5"/>
        <v>0</v>
      </c>
      <c r="I211" s="76">
        <f>SUMIFS('Therms Data'!Q:Q,'Therms Data'!D:D,B211)</f>
        <v>84466</v>
      </c>
    </row>
    <row r="212" spans="2:9">
      <c r="B212" t="s">
        <v>165</v>
      </c>
      <c r="C212" t="s">
        <v>164</v>
      </c>
      <c r="D212" t="s">
        <v>7</v>
      </c>
      <c r="E212" s="76">
        <v>6860</v>
      </c>
      <c r="F212" s="76">
        <v>4901</v>
      </c>
      <c r="G212" s="76">
        <v>3403</v>
      </c>
      <c r="H212" s="76">
        <f t="shared" si="5"/>
        <v>5054.666666666667</v>
      </c>
      <c r="I212" s="76">
        <f>SUMIFS('Therms Data'!Q:Q,'Therms Data'!D:D,B212)</f>
        <v>1491264</v>
      </c>
    </row>
    <row r="213" spans="2:9">
      <c r="B213" t="s">
        <v>163</v>
      </c>
      <c r="C213" t="s">
        <v>162</v>
      </c>
      <c r="D213" t="s">
        <v>7</v>
      </c>
      <c r="E213" s="76">
        <v>2567</v>
      </c>
      <c r="F213" s="76">
        <v>2710</v>
      </c>
      <c r="G213" s="76">
        <v>2618</v>
      </c>
      <c r="H213" s="76">
        <f t="shared" si="5"/>
        <v>2631.6666666666665</v>
      </c>
      <c r="I213" s="76">
        <f>SUMIFS('Therms Data'!Q:Q,'Therms Data'!D:D,B213)</f>
        <v>837685</v>
      </c>
    </row>
    <row r="214" spans="2:9">
      <c r="B214" t="s">
        <v>161</v>
      </c>
      <c r="C214" t="s">
        <v>160</v>
      </c>
      <c r="D214" t="s">
        <v>7</v>
      </c>
      <c r="E214" s="76">
        <v>514</v>
      </c>
      <c r="F214" s="76">
        <v>543</v>
      </c>
      <c r="G214" s="76">
        <v>564</v>
      </c>
      <c r="H214" s="76">
        <f t="shared" si="5"/>
        <v>540.33333333333337</v>
      </c>
      <c r="I214" s="76">
        <f>SUMIFS('Therms Data'!Q:Q,'Therms Data'!D:D,B214)</f>
        <v>109558</v>
      </c>
    </row>
    <row r="215" spans="2:9">
      <c r="B215" t="s">
        <v>159</v>
      </c>
      <c r="C215" t="s">
        <v>158</v>
      </c>
      <c r="D215" t="s">
        <v>7</v>
      </c>
      <c r="E215" s="76">
        <v>0</v>
      </c>
      <c r="F215" s="76">
        <v>0</v>
      </c>
      <c r="G215" s="76">
        <v>0</v>
      </c>
      <c r="H215" s="76">
        <f t="shared" si="5"/>
        <v>0</v>
      </c>
      <c r="I215" s="76">
        <f>SUMIFS('Therms Data'!Q:Q,'Therms Data'!D:D,B215)</f>
        <v>196794</v>
      </c>
    </row>
    <row r="216" spans="2:9">
      <c r="B216" t="s">
        <v>157</v>
      </c>
      <c r="C216" t="s">
        <v>156</v>
      </c>
      <c r="D216" t="s">
        <v>7</v>
      </c>
      <c r="E216" s="76">
        <v>357</v>
      </c>
      <c r="F216" s="76">
        <v>334</v>
      </c>
      <c r="G216" s="76">
        <v>246</v>
      </c>
      <c r="H216" s="76">
        <f t="shared" si="5"/>
        <v>312.33333333333331</v>
      </c>
      <c r="I216" s="76">
        <f>SUMIFS('Therms Data'!Q:Q,'Therms Data'!D:D,B216)</f>
        <v>69524</v>
      </c>
    </row>
    <row r="217" spans="2:9">
      <c r="B217" t="s">
        <v>155</v>
      </c>
      <c r="C217" t="s">
        <v>154</v>
      </c>
      <c r="D217" t="s">
        <v>7</v>
      </c>
      <c r="E217" s="76">
        <v>22676</v>
      </c>
      <c r="F217" s="76">
        <v>22651</v>
      </c>
      <c r="G217" s="76">
        <v>21088</v>
      </c>
      <c r="H217" s="76">
        <f t="shared" si="5"/>
        <v>22138.333333333332</v>
      </c>
      <c r="I217" s="76">
        <f>SUMIFS('Therms Data'!Q:Q,'Therms Data'!D:D,B217)</f>
        <v>5742203</v>
      </c>
    </row>
    <row r="218" spans="2:9">
      <c r="B218" t="s">
        <v>153</v>
      </c>
      <c r="C218" t="s">
        <v>152</v>
      </c>
      <c r="D218" t="s">
        <v>7</v>
      </c>
      <c r="E218" s="76">
        <v>0</v>
      </c>
      <c r="F218" s="76">
        <v>0</v>
      </c>
      <c r="G218" s="76">
        <v>0</v>
      </c>
      <c r="H218" s="76">
        <f t="shared" si="5"/>
        <v>0</v>
      </c>
      <c r="I218" s="76">
        <f>SUMIFS('Therms Data'!Q:Q,'Therms Data'!D:D,B218)</f>
        <v>0</v>
      </c>
    </row>
    <row r="219" spans="2:9">
      <c r="B219" t="s">
        <v>151</v>
      </c>
      <c r="C219" t="s">
        <v>150</v>
      </c>
      <c r="D219" t="s">
        <v>6</v>
      </c>
      <c r="E219">
        <v>530416</v>
      </c>
      <c r="F219">
        <v>501091</v>
      </c>
      <c r="G219">
        <v>481611</v>
      </c>
      <c r="H219" s="76">
        <f t="shared" si="5"/>
        <v>504372.66666666669</v>
      </c>
      <c r="I219" s="76">
        <f>SUMIFS('Therms Data'!Q:Q,'Therms Data'!D:D,B219)</f>
        <v>126950087</v>
      </c>
    </row>
    <row r="220" spans="2:9">
      <c r="B220" t="s">
        <v>149</v>
      </c>
      <c r="C220" t="s">
        <v>148</v>
      </c>
      <c r="D220" t="s">
        <v>7</v>
      </c>
      <c r="E220">
        <v>266</v>
      </c>
      <c r="F220">
        <v>1020</v>
      </c>
      <c r="G220">
        <v>1065</v>
      </c>
      <c r="H220" s="76">
        <f t="shared" si="5"/>
        <v>783.66666666666663</v>
      </c>
      <c r="I220" s="76">
        <f>SUMIFS('Therms Data'!Q:Q,'Therms Data'!D:D,B220)</f>
        <v>371194</v>
      </c>
    </row>
    <row r="221" spans="2:9">
      <c r="B221" t="s">
        <v>147</v>
      </c>
      <c r="C221" t="s">
        <v>146</v>
      </c>
      <c r="D221" t="s">
        <v>7</v>
      </c>
      <c r="E221">
        <v>6517</v>
      </c>
      <c r="F221">
        <v>6564</v>
      </c>
      <c r="G221">
        <v>5018</v>
      </c>
      <c r="H221" s="76">
        <f t="shared" si="5"/>
        <v>6033</v>
      </c>
      <c r="I221" s="76">
        <f>SUMIFS('Therms Data'!Q:Q,'Therms Data'!D:D,B221)</f>
        <v>1300980</v>
      </c>
    </row>
    <row r="222" spans="2:9">
      <c r="B222" t="s">
        <v>145</v>
      </c>
      <c r="C222" t="s">
        <v>144</v>
      </c>
      <c r="D222" t="s">
        <v>7</v>
      </c>
      <c r="E222">
        <v>218210</v>
      </c>
      <c r="F222">
        <v>200598</v>
      </c>
      <c r="G222">
        <v>201116</v>
      </c>
      <c r="H222" s="76">
        <f t="shared" si="5"/>
        <v>206641.33333333334</v>
      </c>
      <c r="I222" s="76">
        <f>SUMIFS('Therms Data'!Q:Q,'Therms Data'!D:D,B222)</f>
        <v>71223283</v>
      </c>
    </row>
    <row r="223" spans="2:9">
      <c r="B223" t="s">
        <v>143</v>
      </c>
      <c r="C223" t="s">
        <v>142</v>
      </c>
      <c r="D223" t="s">
        <v>7</v>
      </c>
      <c r="E223">
        <v>115305</v>
      </c>
      <c r="F223">
        <v>111180</v>
      </c>
      <c r="G223">
        <v>108784</v>
      </c>
      <c r="H223" s="76">
        <f t="shared" si="5"/>
        <v>111756.33333333333</v>
      </c>
      <c r="I223" s="76">
        <f>SUMIFS('Therms Data'!Q:Q,'Therms Data'!D:D,B223)</f>
        <v>67885991</v>
      </c>
    </row>
    <row r="224" spans="2:9">
      <c r="B224" t="s">
        <v>141</v>
      </c>
      <c r="C224" t="s">
        <v>140</v>
      </c>
      <c r="D224" t="s">
        <v>7</v>
      </c>
      <c r="E224">
        <v>53</v>
      </c>
      <c r="F224">
        <v>85</v>
      </c>
      <c r="G224">
        <v>76</v>
      </c>
      <c r="H224" s="76">
        <f t="shared" si="5"/>
        <v>71.333333333333329</v>
      </c>
      <c r="I224" s="76">
        <f>SUMIFS('Therms Data'!Q:Q,'Therms Data'!D:D,B224)</f>
        <v>630665</v>
      </c>
    </row>
    <row r="225" spans="2:9">
      <c r="B225" t="s">
        <v>139</v>
      </c>
      <c r="C225" t="s">
        <v>138</v>
      </c>
      <c r="D225" t="s">
        <v>7</v>
      </c>
      <c r="E225">
        <v>3091</v>
      </c>
      <c r="F225">
        <v>3172</v>
      </c>
      <c r="G225">
        <v>2345</v>
      </c>
      <c r="H225" s="76">
        <f t="shared" si="5"/>
        <v>2869.3333333333335</v>
      </c>
      <c r="I225" s="76">
        <f>SUMIFS('Therms Data'!Q:Q,'Therms Data'!D:D,B225)</f>
        <v>570703</v>
      </c>
    </row>
    <row r="226" spans="2:9">
      <c r="B226" t="s">
        <v>137</v>
      </c>
      <c r="C226" t="s">
        <v>136</v>
      </c>
      <c r="D226" t="s">
        <v>7</v>
      </c>
      <c r="E226">
        <v>0</v>
      </c>
      <c r="F226">
        <v>0</v>
      </c>
      <c r="G226">
        <v>0</v>
      </c>
      <c r="H226" s="76">
        <f t="shared" si="5"/>
        <v>0</v>
      </c>
      <c r="I226" s="76">
        <f>SUMIFS('Therms Data'!Q:Q,'Therms Data'!D:D,B226)</f>
        <v>9355693</v>
      </c>
    </row>
    <row r="227" spans="2:9">
      <c r="B227" t="s">
        <v>135</v>
      </c>
      <c r="C227" t="s">
        <v>134</v>
      </c>
      <c r="D227" t="s">
        <v>7</v>
      </c>
      <c r="E227">
        <v>0</v>
      </c>
      <c r="F227">
        <v>0</v>
      </c>
      <c r="G227">
        <v>0</v>
      </c>
      <c r="H227" s="76">
        <f t="shared" si="5"/>
        <v>0</v>
      </c>
      <c r="I227" s="76">
        <f>SUMIFS('Therms Data'!Q:Q,'Therms Data'!D:D,B227)</f>
        <v>361614</v>
      </c>
    </row>
    <row r="228" spans="2:9">
      <c r="B228" t="s">
        <v>133</v>
      </c>
      <c r="C228" t="s">
        <v>132</v>
      </c>
      <c r="D228" t="s">
        <v>7</v>
      </c>
      <c r="E228">
        <v>0</v>
      </c>
      <c r="F228">
        <v>0</v>
      </c>
      <c r="G228">
        <v>0</v>
      </c>
      <c r="H228" s="76">
        <f t="shared" si="5"/>
        <v>0</v>
      </c>
      <c r="I228" s="76">
        <f>SUMIFS('Therms Data'!Q:Q,'Therms Data'!D:D,B228)</f>
        <v>247223</v>
      </c>
    </row>
    <row r="229" spans="2:9">
      <c r="B229" t="s">
        <v>131</v>
      </c>
      <c r="C229" t="s">
        <v>130</v>
      </c>
      <c r="D229" t="s">
        <v>7</v>
      </c>
      <c r="E229">
        <v>0</v>
      </c>
      <c r="F229">
        <v>0</v>
      </c>
      <c r="G229">
        <v>0</v>
      </c>
      <c r="H229" s="76">
        <f t="shared" si="5"/>
        <v>0</v>
      </c>
      <c r="I229" s="76">
        <f>SUMIFS('Therms Data'!Q:Q,'Therms Data'!D:D,B229)</f>
        <v>102203</v>
      </c>
    </row>
    <row r="230" spans="2:9">
      <c r="B230" t="s">
        <v>127</v>
      </c>
      <c r="E230">
        <v>2808691.0283203125</v>
      </c>
      <c r="F230">
        <v>2785211.8828125</v>
      </c>
      <c r="G230">
        <v>2849763.6201171875</v>
      </c>
      <c r="I230" s="76">
        <f>SUMIFS('Therms Data'!Q:Q,'Therms Data'!D:D,B230)</f>
        <v>0</v>
      </c>
    </row>
    <row r="232" spans="2:9">
      <c r="E232" s="76">
        <f>SUM(E15:E229)</f>
        <v>2808691.0283203125</v>
      </c>
      <c r="F232" s="76">
        <f>SUM(F15:F229)</f>
        <v>2785211.8828125</v>
      </c>
      <c r="G232" s="76">
        <f>SUM(G15:G229)</f>
        <v>2849763.6201171875</v>
      </c>
      <c r="H232" s="76">
        <f>SUM(H15:H229)</f>
        <v>2814555.5104166679</v>
      </c>
      <c r="I232" s="76">
        <f>SUM(I15:I229)</f>
        <v>1042212159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1B326-1347-4913-B43F-11CED221F86C}">
  <sheetPr codeName="Sheet1"/>
  <dimension ref="A7:AA110"/>
  <sheetViews>
    <sheetView workbookViewId="0">
      <selection activeCell="H17" sqref="H17"/>
    </sheetView>
  </sheetViews>
  <sheetFormatPr defaultColWidth="8.69140625" defaultRowHeight="14.6"/>
  <cols>
    <col min="1" max="1" width="8.3828125" style="2" customWidth="1"/>
    <col min="2" max="3" width="8.69140625" style="2"/>
    <col min="4" max="5" width="10" style="2" bestFit="1" customWidth="1"/>
    <col min="6" max="6" width="12" style="2" bestFit="1" customWidth="1"/>
    <col min="7" max="7" width="10.3828125" style="2" customWidth="1"/>
    <col min="8" max="8" width="10.69140625" style="2" customWidth="1"/>
    <col min="9" max="9" width="12" style="2" bestFit="1" customWidth="1"/>
    <col min="10" max="10" width="10.3828125" style="2" customWidth="1"/>
    <col min="11" max="11" width="8.69140625" style="2"/>
    <col min="12" max="12" width="12" style="2" bestFit="1" customWidth="1"/>
    <col min="13" max="16384" width="8.69140625" style="2"/>
  </cols>
  <sheetData>
    <row r="7" spans="1:12">
      <c r="D7" s="3">
        <v>570</v>
      </c>
      <c r="E7" s="4"/>
      <c r="F7" s="5"/>
      <c r="G7" s="3">
        <v>663</v>
      </c>
      <c r="H7" s="4"/>
      <c r="I7" s="5"/>
    </row>
    <row r="8" spans="1:12">
      <c r="A8" s="6" t="s">
        <v>90</v>
      </c>
      <c r="B8" s="3" t="s">
        <v>105</v>
      </c>
      <c r="C8" s="5"/>
      <c r="D8" s="7" t="s">
        <v>102</v>
      </c>
      <c r="E8" s="7" t="s">
        <v>103</v>
      </c>
      <c r="F8" s="7" t="s">
        <v>104</v>
      </c>
      <c r="G8" s="7" t="s">
        <v>102</v>
      </c>
      <c r="H8" s="7" t="s">
        <v>103</v>
      </c>
      <c r="I8" s="7" t="s">
        <v>104</v>
      </c>
    </row>
    <row r="9" spans="1:12">
      <c r="A9" s="8"/>
      <c r="B9" s="9" t="s">
        <v>95</v>
      </c>
      <c r="C9" s="10"/>
      <c r="D9" s="11">
        <f>SUM(D22:E39)</f>
        <v>7</v>
      </c>
      <c r="E9" s="12">
        <f>SUM(G22:H39)</f>
        <v>9982.3333333333339</v>
      </c>
      <c r="F9" s="13">
        <f>SUM(J22:K39)</f>
        <v>2097598</v>
      </c>
      <c r="G9" s="11">
        <f>SUM(F22:F39)</f>
        <v>200</v>
      </c>
      <c r="H9" s="12">
        <f>SUM(I22:I39)</f>
        <v>2202267.5442708335</v>
      </c>
      <c r="I9" s="13">
        <f>SUM(L22:L39)</f>
        <v>857558277</v>
      </c>
      <c r="L9" s="14"/>
    </row>
    <row r="10" spans="1:12">
      <c r="A10" s="15"/>
      <c r="B10" s="16" t="s">
        <v>96</v>
      </c>
      <c r="D10" s="17">
        <f>SUM(D22:E25,D28:E31,D34:E37)</f>
        <v>7</v>
      </c>
      <c r="E10" s="14">
        <f>SUM(G22:H25,G28:H31,G34:H37)</f>
        <v>9982.3333333333339</v>
      </c>
      <c r="F10" s="18">
        <f>SUM(J22:K25,J28:K31,J34:K37)</f>
        <v>2097598</v>
      </c>
      <c r="G10" s="17">
        <f>SUM(F22:F25,F28:F31,F34:F37)</f>
        <v>191</v>
      </c>
      <c r="H10" s="14">
        <f>SUM(I22:I25,I28:I31,I34:I37)</f>
        <v>707532.33333333326</v>
      </c>
      <c r="I10" s="18">
        <f>SUM(L22:L25,L28:L31,L34:L37)</f>
        <v>354662704</v>
      </c>
    </row>
    <row r="11" spans="1:12">
      <c r="A11" s="15"/>
      <c r="B11" s="16" t="s">
        <v>97</v>
      </c>
      <c r="D11" s="17">
        <f>SUM(D22:E24,D28:E30,D34:E36)</f>
        <v>7</v>
      </c>
      <c r="E11" s="14">
        <f>SUM(G22:H24,G28:H30,G34:H36)</f>
        <v>9982.3333333333339</v>
      </c>
      <c r="F11" s="18">
        <f>SUM(J22:K24,J28:K30,J34:K36)</f>
        <v>2097598</v>
      </c>
      <c r="G11" s="17">
        <f>SUM(F22:F24,F28:F30,F34:F36)</f>
        <v>167</v>
      </c>
      <c r="H11" s="14">
        <f>SUM(I22:I24,I28:I30,I34:I36)</f>
        <v>537386.99999999988</v>
      </c>
      <c r="I11" s="18">
        <f>SUM(L22:L24,L28:L30,L34:L36)</f>
        <v>310929930</v>
      </c>
      <c r="L11" s="19"/>
    </row>
    <row r="12" spans="1:12">
      <c r="A12" s="15"/>
      <c r="B12" s="16" t="s">
        <v>98</v>
      </c>
      <c r="D12" s="17">
        <f>SUM(D22:E22,D28:E28,D34:E34)</f>
        <v>3</v>
      </c>
      <c r="E12" s="14">
        <f>SUM(G22:H22,G28:H28,G34:H34)</f>
        <v>1696.3333333333335</v>
      </c>
      <c r="F12" s="18">
        <f>SUM(J22:K22,J28:K28,J34:K34)</f>
        <v>352918</v>
      </c>
      <c r="G12" s="17">
        <f>SUM(F22,F28,F34)</f>
        <v>66</v>
      </c>
      <c r="H12" s="14">
        <f>SUM(I22,I28,I34)</f>
        <v>245658.66666666666</v>
      </c>
      <c r="I12" s="18">
        <f>SUM(L22,L28,L34)</f>
        <v>227876907</v>
      </c>
    </row>
    <row r="13" spans="1:12">
      <c r="A13" s="15"/>
      <c r="B13" s="16" t="s">
        <v>99</v>
      </c>
      <c r="D13" s="17">
        <f>SUM(D28:E39)</f>
        <v>4</v>
      </c>
      <c r="E13" s="14">
        <f>SUM(G28:H39)</f>
        <v>8554</v>
      </c>
      <c r="F13" s="18">
        <f>SUM(J28:K39)</f>
        <v>1833843</v>
      </c>
      <c r="G13" s="17">
        <f>SUM(F28:F39)</f>
        <v>72</v>
      </c>
      <c r="H13" s="14">
        <f>SUM(I28:I39)</f>
        <v>393565.33333333337</v>
      </c>
      <c r="I13" s="18">
        <f>SUM(L28:L39)</f>
        <v>132864247</v>
      </c>
    </row>
    <row r="14" spans="1:12">
      <c r="A14" s="15"/>
      <c r="B14" s="16" t="s">
        <v>100</v>
      </c>
      <c r="D14" s="17">
        <f>SUM(D28:E30,D34:E36)</f>
        <v>4</v>
      </c>
      <c r="E14" s="14">
        <f>SUM(G28:H30,G34:H36)</f>
        <v>8554</v>
      </c>
      <c r="F14" s="18">
        <f>SUM(J28:K30,J34:K36)</f>
        <v>1833843</v>
      </c>
      <c r="G14" s="17">
        <f>SUM(F28:F30,F34:F36)</f>
        <v>56</v>
      </c>
      <c r="H14" s="14">
        <f>SUM(I28:I30,I34:I36)</f>
        <v>138404.33333333334</v>
      </c>
      <c r="I14" s="18">
        <f>SUM(L28:L30,L34:L36)</f>
        <v>41696065</v>
      </c>
    </row>
    <row r="15" spans="1:12">
      <c r="A15" s="20"/>
      <c r="B15" s="21" t="s">
        <v>101</v>
      </c>
      <c r="C15" s="22"/>
      <c r="D15" s="23">
        <f>SUM(D28:E28,D34:E34)</f>
        <v>1</v>
      </c>
      <c r="E15" s="24">
        <f>SUM(G28:H28,G34:H34)</f>
        <v>479</v>
      </c>
      <c r="F15" s="25">
        <f>SUM(J28:K28,J34:K34)</f>
        <v>137863</v>
      </c>
      <c r="G15" s="23">
        <f>SUM(F28,F34)</f>
        <v>31</v>
      </c>
      <c r="H15" s="24">
        <f>SUM(I28,I34)</f>
        <v>59660</v>
      </c>
      <c r="I15" s="25">
        <f>SUM(L28,L34)</f>
        <v>17056617</v>
      </c>
    </row>
    <row r="17" spans="2:27">
      <c r="D17" s="2" t="b">
        <f>D9=SUM(D40:E40)</f>
        <v>1</v>
      </c>
      <c r="E17" s="2" t="b">
        <f>E9=SUM(G40:H40)</f>
        <v>1</v>
      </c>
      <c r="F17" s="2" t="b">
        <f>F9=SUM(J40:K40)</f>
        <v>1</v>
      </c>
      <c r="G17" s="2" t="b">
        <f>G9=F40</f>
        <v>1</v>
      </c>
      <c r="H17" s="2" t="b">
        <f>H9=I40</f>
        <v>1</v>
      </c>
      <c r="I17" s="2" t="b">
        <f>I9=L40</f>
        <v>1</v>
      </c>
    </row>
    <row r="19" spans="2:27">
      <c r="D19" s="26" t="s">
        <v>106</v>
      </c>
      <c r="G19" s="26" t="s">
        <v>92</v>
      </c>
      <c r="J19" s="26" t="s">
        <v>93</v>
      </c>
      <c r="M19" s="26" t="s">
        <v>91</v>
      </c>
    </row>
    <row r="21" spans="2:27">
      <c r="B21" s="27" t="s">
        <v>22</v>
      </c>
      <c r="C21" s="27" t="s">
        <v>82</v>
      </c>
      <c r="D21" s="27">
        <v>570</v>
      </c>
      <c r="E21" s="27">
        <v>577</v>
      </c>
      <c r="F21" s="27">
        <v>663</v>
      </c>
      <c r="G21" s="27">
        <v>570</v>
      </c>
      <c r="H21" s="27">
        <v>577</v>
      </c>
      <c r="I21" s="27">
        <v>663</v>
      </c>
      <c r="J21" s="27">
        <v>570</v>
      </c>
      <c r="K21" s="27">
        <v>577</v>
      </c>
      <c r="L21" s="27">
        <v>663</v>
      </c>
      <c r="M21" s="27">
        <v>570</v>
      </c>
      <c r="N21" s="27">
        <v>577</v>
      </c>
      <c r="O21" s="27">
        <v>663</v>
      </c>
    </row>
    <row r="22" spans="2:27">
      <c r="B22" s="8" t="s">
        <v>31</v>
      </c>
      <c r="C22" s="28">
        <v>2</v>
      </c>
      <c r="D22" s="29">
        <f>COUNTIFS('Large Customer Plant'!$B:$B,D$21,'Large Customer Plant'!$I:$I,$B22,'Large Customer Plant'!$H:$H,$C22)</f>
        <v>2</v>
      </c>
      <c r="E22" s="30">
        <f>COUNTIFS('Large Customer Plant'!$B:$B,E$21,'Large Customer Plant'!$I:$I,$B22,'Large Customer Plant'!$H:$H,$C22)</f>
        <v>0</v>
      </c>
      <c r="F22" s="31">
        <f>COUNTIFS('Large Customer Plant'!$B:$B,F$21,'Large Customer Plant'!$I:$I,$B22,'Large Customer Plant'!$H:$H,$C22)</f>
        <v>35</v>
      </c>
      <c r="G22" s="29">
        <f>SUMIFS('Large Customer Plant'!$M:$M,'Large Customer Plant'!$B:$B,G$21,'Large Customer Plant'!$I:$I,$B22,'Large Customer Plant'!$H:$H,$C22)</f>
        <v>1217.3333333333335</v>
      </c>
      <c r="H22" s="30">
        <f>SUMIFS('Large Customer Plant'!$M:$M,'Large Customer Plant'!$B:$B,H$21,'Large Customer Plant'!$I:$I,$B22,'Large Customer Plant'!$H:$H,$C22)</f>
        <v>0</v>
      </c>
      <c r="I22" s="31">
        <f>SUMIFS('Large Customer Plant'!$M:$M,'Large Customer Plant'!$B:$B,I$21,'Large Customer Plant'!$I:$I,$B22,'Large Customer Plant'!$H:$H,$C22)</f>
        <v>185998.66666666666</v>
      </c>
      <c r="J22" s="29">
        <f>SUMIFS('Large Customer Plant'!$N:$N,'Large Customer Plant'!$B:$B,J$21,'Large Customer Plant'!$I:$I,$B22,'Large Customer Plant'!$H:$H,$C22)</f>
        <v>215055</v>
      </c>
      <c r="K22" s="30">
        <f>SUMIFS('Large Customer Plant'!$N:$N,'Large Customer Plant'!$B:$B,K$21,'Large Customer Plant'!$I:$I,$B22,'Large Customer Plant'!$H:$H,$C22)</f>
        <v>0</v>
      </c>
      <c r="L22" s="31">
        <f>SUMIFS('Large Customer Plant'!$N:$N,'Large Customer Plant'!$B:$B,L$21,'Large Customer Plant'!$I:$I,$B22,'Large Customer Plant'!$H:$H,$C22)</f>
        <v>210820290</v>
      </c>
      <c r="M22" s="29">
        <f>SUMIFS('Large Customer Plant'!$K:$K,'Large Customer Plant'!$B:$B,M$21,'Large Customer Plant'!$I:$I,$B22,'Large Customer Plant'!$H:$H,$C22)</f>
        <v>271.28058334165001</v>
      </c>
      <c r="N22" s="30">
        <f>SUMIFS('Large Customer Plant'!$K:$K,'Large Customer Plant'!$B:$B,N$21,'Large Customer Plant'!$I:$I,$B22,'Large Customer Plant'!$H:$H,$C22)</f>
        <v>0</v>
      </c>
      <c r="O22" s="31">
        <f>SUMIFS('Large Customer Plant'!$K:$K,'Large Customer Plant'!$B:$B,O$21,'Large Customer Plant'!$I:$I,$B22,'Large Customer Plant'!$H:$H,$C22)</f>
        <v>19602.636138898954</v>
      </c>
      <c r="S22" s="32"/>
      <c r="T22" s="32"/>
      <c r="Z22" s="32"/>
      <c r="AA22" s="32"/>
    </row>
    <row r="23" spans="2:27">
      <c r="B23" s="15" t="str">
        <f>B22</f>
        <v>Steel</v>
      </c>
      <c r="C23" s="33">
        <v>3</v>
      </c>
      <c r="D23" s="34">
        <f>COUNTIFS('Large Customer Plant'!$B:$B,D$21,'Large Customer Plant'!$I:$I,$B23,'Large Customer Plant'!$H:$H,$C23)</f>
        <v>0</v>
      </c>
      <c r="E23" s="35">
        <f>COUNTIFS('Large Customer Plant'!$B:$B,E$21,'Large Customer Plant'!$I:$I,$B23,'Large Customer Plant'!$H:$H,$C23)</f>
        <v>0</v>
      </c>
      <c r="F23" s="36">
        <f>COUNTIFS('Large Customer Plant'!$B:$B,F$21,'Large Customer Plant'!$I:$I,$B23,'Large Customer Plant'!$H:$H,$C23)</f>
        <v>2</v>
      </c>
      <c r="G23" s="34">
        <f>SUMIFS('Large Customer Plant'!$M:$M,'Large Customer Plant'!$B:$B,G$21,'Large Customer Plant'!$I:$I,$B23,'Large Customer Plant'!$H:$H,$C23)</f>
        <v>0</v>
      </c>
      <c r="H23" s="35">
        <f>SUMIFS('Large Customer Plant'!$M:$M,'Large Customer Plant'!$B:$B,H$21,'Large Customer Plant'!$I:$I,$B23,'Large Customer Plant'!$H:$H,$C23)</f>
        <v>0</v>
      </c>
      <c r="I23" s="36">
        <f>SUMIFS('Large Customer Plant'!$M:$M,'Large Customer Plant'!$B:$B,I$21,'Large Customer Plant'!$I:$I,$B23,'Large Customer Plant'!$H:$H,$C23)</f>
        <v>3445</v>
      </c>
      <c r="J23" s="34">
        <f>SUMIFS('Large Customer Plant'!$N:$N,'Large Customer Plant'!$B:$B,J$21,'Large Customer Plant'!$I:$I,$B23,'Large Customer Plant'!$H:$H,$C23)</f>
        <v>0</v>
      </c>
      <c r="K23" s="35">
        <f>SUMIFS('Large Customer Plant'!$N:$N,'Large Customer Plant'!$B:$B,K$21,'Large Customer Plant'!$I:$I,$B23,'Large Customer Plant'!$H:$H,$C23)</f>
        <v>0</v>
      </c>
      <c r="L23" s="36">
        <f>SUMIFS('Large Customer Plant'!$N:$N,'Large Customer Plant'!$B:$B,L$21,'Large Customer Plant'!$I:$I,$B23,'Large Customer Plant'!$H:$H,$C23)</f>
        <v>726135</v>
      </c>
      <c r="M23" s="34">
        <f>SUMIFS('Large Customer Plant'!$K:$K,'Large Customer Plant'!$B:$B,M$21,'Large Customer Plant'!$I:$I,$B23,'Large Customer Plant'!$H:$H,$C23)</f>
        <v>0</v>
      </c>
      <c r="N23" s="35">
        <f>SUMIFS('Large Customer Plant'!$K:$K,'Large Customer Plant'!$B:$B,N$21,'Large Customer Plant'!$I:$I,$B23,'Large Customer Plant'!$H:$H,$C23)</f>
        <v>0</v>
      </c>
      <c r="O23" s="36">
        <f>SUMIFS('Large Customer Plant'!$K:$K,'Large Customer Plant'!$B:$B,O$21,'Large Customer Plant'!$I:$I,$B23,'Large Customer Plant'!$H:$H,$C23)</f>
        <v>1076.405852228964</v>
      </c>
      <c r="S23" s="32"/>
      <c r="T23" s="32"/>
      <c r="Z23" s="32"/>
      <c r="AA23" s="32"/>
    </row>
    <row r="24" spans="2:27">
      <c r="B24" s="15" t="str">
        <f t="shared" ref="B24:B27" si="0">B23</f>
        <v>Steel</v>
      </c>
      <c r="C24" s="33">
        <v>4</v>
      </c>
      <c r="D24" s="34">
        <f>COUNTIFS('Large Customer Plant'!$B:$B,D$21,'Large Customer Plant'!$I:$I,$B24,'Large Customer Plant'!$H:$H,$C24)</f>
        <v>1</v>
      </c>
      <c r="E24" s="35">
        <f>COUNTIFS('Large Customer Plant'!$B:$B,E$21,'Large Customer Plant'!$I:$I,$B24,'Large Customer Plant'!$H:$H,$C24)</f>
        <v>0</v>
      </c>
      <c r="F24" s="36">
        <f>COUNTIFS('Large Customer Plant'!$B:$B,F$21,'Large Customer Plant'!$I:$I,$B24,'Large Customer Plant'!$H:$H,$C24)</f>
        <v>74</v>
      </c>
      <c r="G24" s="34">
        <f>SUMIFS('Large Customer Plant'!$M:$M,'Large Customer Plant'!$B:$B,G$21,'Large Customer Plant'!$I:$I,$B24,'Large Customer Plant'!$H:$H,$C24)</f>
        <v>211</v>
      </c>
      <c r="H24" s="35">
        <f>SUMIFS('Large Customer Plant'!$M:$M,'Large Customer Plant'!$B:$B,H$21,'Large Customer Plant'!$I:$I,$B24,'Large Customer Plant'!$H:$H,$C24)</f>
        <v>0</v>
      </c>
      <c r="I24" s="36">
        <f>SUMIFS('Large Customer Plant'!$M:$M,'Large Customer Plant'!$B:$B,I$21,'Large Customer Plant'!$I:$I,$B24,'Large Customer Plant'!$H:$H,$C24)</f>
        <v>209538.99999999991</v>
      </c>
      <c r="J24" s="34">
        <f>SUMIFS('Large Customer Plant'!$N:$N,'Large Customer Plant'!$B:$B,J$21,'Large Customer Plant'!$I:$I,$B24,'Large Customer Plant'!$H:$H,$C24)</f>
        <v>48700</v>
      </c>
      <c r="K24" s="35">
        <f>SUMIFS('Large Customer Plant'!$N:$N,'Large Customer Plant'!$B:$B,K$21,'Large Customer Plant'!$I:$I,$B24,'Large Customer Plant'!$H:$H,$C24)</f>
        <v>0</v>
      </c>
      <c r="L24" s="36">
        <f>SUMIFS('Large Customer Plant'!$N:$N,'Large Customer Plant'!$B:$B,L$21,'Large Customer Plant'!$I:$I,$B24,'Large Customer Plant'!$H:$H,$C24)</f>
        <v>57687440</v>
      </c>
      <c r="M24" s="34">
        <f>SUMIFS('Large Customer Plant'!$K:$K,'Large Customer Plant'!$B:$B,M$21,'Large Customer Plant'!$I:$I,$B24,'Large Customer Plant'!$H:$H,$C24)</f>
        <v>47.975879424441096</v>
      </c>
      <c r="N24" s="35">
        <f>SUMIFS('Large Customer Plant'!$K:$K,'Large Customer Plant'!$B:$B,N$21,'Large Customer Plant'!$I:$I,$B24,'Large Customer Plant'!$H:$H,$C24)</f>
        <v>0</v>
      </c>
      <c r="O24" s="36">
        <f>SUMIFS('Large Customer Plant'!$K:$K,'Large Customer Plant'!$B:$B,O$21,'Large Customer Plant'!$I:$I,$B24,'Large Customer Plant'!$H:$H,$C24)</f>
        <v>74575.245799147684</v>
      </c>
      <c r="S24" s="32"/>
      <c r="T24" s="32"/>
      <c r="Z24" s="32"/>
      <c r="AA24" s="32"/>
    </row>
    <row r="25" spans="2:27">
      <c r="B25" s="15" t="str">
        <f t="shared" si="0"/>
        <v>Steel</v>
      </c>
      <c r="C25" s="33">
        <v>6</v>
      </c>
      <c r="D25" s="34">
        <f>COUNTIFS('Large Customer Plant'!$B:$B,D$21,'Large Customer Plant'!$I:$I,$B25,'Large Customer Plant'!$H:$H,$C25)</f>
        <v>0</v>
      </c>
      <c r="E25" s="35">
        <f>COUNTIFS('Large Customer Plant'!$B:$B,E$21,'Large Customer Plant'!$I:$I,$B25,'Large Customer Plant'!$H:$H,$C25)</f>
        <v>0</v>
      </c>
      <c r="F25" s="36">
        <f>COUNTIFS('Large Customer Plant'!$B:$B,F$21,'Large Customer Plant'!$I:$I,$B25,'Large Customer Plant'!$H:$H,$C25)</f>
        <v>12</v>
      </c>
      <c r="G25" s="34">
        <f>SUMIFS('Large Customer Plant'!$M:$M,'Large Customer Plant'!$B:$B,G$21,'Large Customer Plant'!$I:$I,$B25,'Large Customer Plant'!$H:$H,$C25)</f>
        <v>0</v>
      </c>
      <c r="H25" s="35">
        <f>SUMIFS('Large Customer Plant'!$M:$M,'Large Customer Plant'!$B:$B,H$21,'Large Customer Plant'!$I:$I,$B25,'Large Customer Plant'!$H:$H,$C25)</f>
        <v>0</v>
      </c>
      <c r="I25" s="36">
        <f>SUMIFS('Large Customer Plant'!$M:$M,'Large Customer Plant'!$B:$B,I$21,'Large Customer Plant'!$I:$I,$B25,'Large Customer Plant'!$H:$H,$C25)</f>
        <v>62693.333333333328</v>
      </c>
      <c r="J25" s="34">
        <f>SUMIFS('Large Customer Plant'!$N:$N,'Large Customer Plant'!$B:$B,J$21,'Large Customer Plant'!$I:$I,$B25,'Large Customer Plant'!$H:$H,$C25)</f>
        <v>0</v>
      </c>
      <c r="K25" s="35">
        <f>SUMIFS('Large Customer Plant'!$N:$N,'Large Customer Plant'!$B:$B,K$21,'Large Customer Plant'!$I:$I,$B25,'Large Customer Plant'!$H:$H,$C25)</f>
        <v>0</v>
      </c>
      <c r="L25" s="36">
        <f>SUMIFS('Large Customer Plant'!$N:$N,'Large Customer Plant'!$B:$B,L$21,'Large Customer Plant'!$I:$I,$B25,'Large Customer Plant'!$H:$H,$C25)</f>
        <v>16588407</v>
      </c>
      <c r="M25" s="34">
        <f>SUMIFS('Large Customer Plant'!$K:$K,'Large Customer Plant'!$B:$B,M$21,'Large Customer Plant'!$I:$I,$B25,'Large Customer Plant'!$H:$H,$C25)</f>
        <v>0</v>
      </c>
      <c r="N25" s="35">
        <f>SUMIFS('Large Customer Plant'!$K:$K,'Large Customer Plant'!$B:$B,N$21,'Large Customer Plant'!$I:$I,$B25,'Large Customer Plant'!$H:$H,$C25)</f>
        <v>0</v>
      </c>
      <c r="O25" s="36">
        <f>SUMIFS('Large Customer Plant'!$K:$K,'Large Customer Plant'!$B:$B,O$21,'Large Customer Plant'!$I:$I,$B25,'Large Customer Plant'!$H:$H,$C25)</f>
        <v>21403.434700222879</v>
      </c>
      <c r="S25" s="32"/>
      <c r="T25" s="32"/>
      <c r="Z25" s="32"/>
      <c r="AA25" s="32"/>
    </row>
    <row r="26" spans="2:27">
      <c r="B26" s="15" t="str">
        <f t="shared" si="0"/>
        <v>Steel</v>
      </c>
      <c r="C26" s="33">
        <v>8</v>
      </c>
      <c r="D26" s="34">
        <f>COUNTIFS('Large Customer Plant'!$B:$B,D$21,'Large Customer Plant'!$I:$I,$B26,'Large Customer Plant'!$H:$H,$C26)</f>
        <v>0</v>
      </c>
      <c r="E26" s="35">
        <f>COUNTIFS('Large Customer Plant'!$B:$B,E$21,'Large Customer Plant'!$I:$I,$B26,'Large Customer Plant'!$H:$H,$C26)</f>
        <v>0</v>
      </c>
      <c r="F26" s="36">
        <f>COUNTIFS('Large Customer Plant'!$B:$B,F$21,'Large Customer Plant'!$I:$I,$B26,'Large Customer Plant'!$H:$H,$C26)</f>
        <v>3</v>
      </c>
      <c r="G26" s="34">
        <f>SUMIFS('Large Customer Plant'!$M:$M,'Large Customer Plant'!$B:$B,G$21,'Large Customer Plant'!$I:$I,$B26,'Large Customer Plant'!$H:$H,$C26)</f>
        <v>0</v>
      </c>
      <c r="H26" s="35">
        <f>SUMIFS('Large Customer Plant'!$M:$M,'Large Customer Plant'!$B:$B,H$21,'Large Customer Plant'!$I:$I,$B26,'Large Customer Plant'!$H:$H,$C26)</f>
        <v>0</v>
      </c>
      <c r="I26" s="36">
        <f>SUMIFS('Large Customer Plant'!$M:$M,'Large Customer Plant'!$B:$B,I$21,'Large Customer Plant'!$I:$I,$B26,'Large Customer Plant'!$H:$H,$C26)</f>
        <v>711014</v>
      </c>
      <c r="J26" s="34">
        <f>SUMIFS('Large Customer Plant'!$N:$N,'Large Customer Plant'!$B:$B,J$21,'Large Customer Plant'!$I:$I,$B26,'Large Customer Plant'!$H:$H,$C26)</f>
        <v>0</v>
      </c>
      <c r="K26" s="35">
        <f>SUMIFS('Large Customer Plant'!$N:$N,'Large Customer Plant'!$B:$B,K$21,'Large Customer Plant'!$I:$I,$B26,'Large Customer Plant'!$H:$H,$C26)</f>
        <v>0</v>
      </c>
      <c r="L26" s="36">
        <f>SUMIFS('Large Customer Plant'!$N:$N,'Large Customer Plant'!$B:$B,L$21,'Large Customer Plant'!$I:$I,$B26,'Large Customer Plant'!$H:$H,$C26)</f>
        <v>198584216</v>
      </c>
      <c r="M26" s="34">
        <f>SUMIFS('Large Customer Plant'!$K:$K,'Large Customer Plant'!$B:$B,M$21,'Large Customer Plant'!$I:$I,$B26,'Large Customer Plant'!$H:$H,$C26)</f>
        <v>0</v>
      </c>
      <c r="N26" s="35">
        <f>SUMIFS('Large Customer Plant'!$K:$K,'Large Customer Plant'!$B:$B,N$21,'Large Customer Plant'!$I:$I,$B26,'Large Customer Plant'!$H:$H,$C26)</f>
        <v>0</v>
      </c>
      <c r="O26" s="36">
        <f>SUMIFS('Large Customer Plant'!$K:$K,'Large Customer Plant'!$B:$B,O$21,'Large Customer Plant'!$I:$I,$B26,'Large Customer Plant'!$H:$H,$C26)</f>
        <v>2281.7854135434782</v>
      </c>
      <c r="S26" s="32"/>
      <c r="T26" s="32"/>
      <c r="Z26" s="32"/>
      <c r="AA26" s="32"/>
    </row>
    <row r="27" spans="2:27">
      <c r="B27" s="15" t="str">
        <f t="shared" si="0"/>
        <v>Steel</v>
      </c>
      <c r="C27" s="33">
        <v>12</v>
      </c>
      <c r="D27" s="34">
        <f>COUNTIFS('Large Customer Plant'!$B:$B,D$21,'Large Customer Plant'!$I:$I,$B27,'Large Customer Plant'!$H:$H,$C27)</f>
        <v>0</v>
      </c>
      <c r="E27" s="35">
        <f>COUNTIFS('Large Customer Plant'!$B:$B,E$21,'Large Customer Plant'!$I:$I,$B27,'Large Customer Plant'!$H:$H,$C27)</f>
        <v>0</v>
      </c>
      <c r="F27" s="36">
        <f>COUNTIFS('Large Customer Plant'!$B:$B,F$21,'Large Customer Plant'!$I:$I,$B27,'Large Customer Plant'!$H:$H,$C27)</f>
        <v>2</v>
      </c>
      <c r="G27" s="34">
        <f>SUMIFS('Large Customer Plant'!$M:$M,'Large Customer Plant'!$B:$B,G$21,'Large Customer Plant'!$I:$I,$B27,'Large Customer Plant'!$H:$H,$C27)</f>
        <v>0</v>
      </c>
      <c r="H27" s="35">
        <f>SUMIFS('Large Customer Plant'!$M:$M,'Large Customer Plant'!$B:$B,H$21,'Large Customer Plant'!$I:$I,$B27,'Large Customer Plant'!$H:$H,$C27)</f>
        <v>0</v>
      </c>
      <c r="I27" s="36">
        <f>SUMIFS('Large Customer Plant'!$M:$M,'Large Customer Plant'!$B:$B,I$21,'Large Customer Plant'!$I:$I,$B27,'Large Customer Plant'!$H:$H,$C27)</f>
        <v>636012.2109375</v>
      </c>
      <c r="J27" s="34">
        <f>SUMIFS('Large Customer Plant'!$N:$N,'Large Customer Plant'!$B:$B,J$21,'Large Customer Plant'!$I:$I,$B27,'Large Customer Plant'!$H:$H,$C27)</f>
        <v>0</v>
      </c>
      <c r="K27" s="35">
        <f>SUMIFS('Large Customer Plant'!$N:$N,'Large Customer Plant'!$B:$B,K$21,'Large Customer Plant'!$I:$I,$B27,'Large Customer Plant'!$H:$H,$C27)</f>
        <v>0</v>
      </c>
      <c r="L27" s="36">
        <f>SUMIFS('Large Customer Plant'!$N:$N,'Large Customer Plant'!$B:$B,L$21,'Large Customer Plant'!$I:$I,$B27,'Large Customer Plant'!$H:$H,$C27)</f>
        <v>240287542</v>
      </c>
      <c r="M27" s="34">
        <f>SUMIFS('Large Customer Plant'!$K:$K,'Large Customer Plant'!$B:$B,M$21,'Large Customer Plant'!$I:$I,$B27,'Large Customer Plant'!$H:$H,$C27)</f>
        <v>0</v>
      </c>
      <c r="N27" s="35">
        <f>SUMIFS('Large Customer Plant'!$K:$K,'Large Customer Plant'!$B:$B,N$21,'Large Customer Plant'!$I:$I,$B27,'Large Customer Plant'!$H:$H,$C27)</f>
        <v>0</v>
      </c>
      <c r="O27" s="36">
        <f>SUMIFS('Large Customer Plant'!$K:$K,'Large Customer Plant'!$B:$B,O$21,'Large Customer Plant'!$I:$I,$B27,'Large Customer Plant'!$H:$H,$C27)</f>
        <v>2752.4669089645199</v>
      </c>
      <c r="S27" s="32"/>
      <c r="T27" s="32"/>
      <c r="Z27" s="32"/>
      <c r="AA27" s="32"/>
    </row>
    <row r="28" spans="2:27">
      <c r="B28" s="8" t="s">
        <v>30</v>
      </c>
      <c r="C28" s="28">
        <v>2</v>
      </c>
      <c r="D28" s="29">
        <f>COUNTIFS('Large Customer Plant'!$B:$B,D$21,'Large Customer Plant'!$I:$I,$B28,'Large Customer Plant'!$H:$H,$C28)</f>
        <v>1</v>
      </c>
      <c r="E28" s="30">
        <f>COUNTIFS('Large Customer Plant'!$B:$B,E$21,'Large Customer Plant'!$I:$I,$B28,'Large Customer Plant'!$H:$H,$C28)</f>
        <v>0</v>
      </c>
      <c r="F28" s="31">
        <f>COUNTIFS('Large Customer Plant'!$B:$B,F$21,'Large Customer Plant'!$I:$I,$B28,'Large Customer Plant'!$H:$H,$C28)</f>
        <v>28</v>
      </c>
      <c r="G28" s="29">
        <f>SUMIFS('Large Customer Plant'!$M:$M,'Large Customer Plant'!$B:$B,G$21,'Large Customer Plant'!$I:$I,$B28,'Large Customer Plant'!$H:$H,$C28)</f>
        <v>479</v>
      </c>
      <c r="H28" s="30">
        <f>SUMIFS('Large Customer Plant'!$M:$M,'Large Customer Plant'!$B:$B,H$21,'Large Customer Plant'!$I:$I,$B28,'Large Customer Plant'!$H:$H,$C28)</f>
        <v>0</v>
      </c>
      <c r="I28" s="31">
        <f>SUMIFS('Large Customer Plant'!$M:$M,'Large Customer Plant'!$B:$B,I$21,'Large Customer Plant'!$I:$I,$B28,'Large Customer Plant'!$H:$H,$C28)</f>
        <v>37028.666666666664</v>
      </c>
      <c r="J28" s="29">
        <f>SUMIFS('Large Customer Plant'!$N:$N,'Large Customer Plant'!$B:$B,J$21,'Large Customer Plant'!$I:$I,$B28,'Large Customer Plant'!$H:$H,$C28)</f>
        <v>137863</v>
      </c>
      <c r="K28" s="30">
        <f>SUMIFS('Large Customer Plant'!$N:$N,'Large Customer Plant'!$B:$B,K$21,'Large Customer Plant'!$I:$I,$B28,'Large Customer Plant'!$H:$H,$C28)</f>
        <v>0</v>
      </c>
      <c r="L28" s="31">
        <f>SUMIFS('Large Customer Plant'!$N:$N,'Large Customer Plant'!$B:$B,L$21,'Large Customer Plant'!$I:$I,$B28,'Large Customer Plant'!$H:$H,$C28)</f>
        <v>11413808</v>
      </c>
      <c r="M28" s="29">
        <f>SUMIFS('Large Customer Plant'!$K:$K,'Large Customer Plant'!$B:$B,M$21,'Large Customer Plant'!$I:$I,$B28,'Large Customer Plant'!$H:$H,$C28)</f>
        <v>253.80597302151202</v>
      </c>
      <c r="N28" s="30">
        <f>SUMIFS('Large Customer Plant'!$K:$K,'Large Customer Plant'!$B:$B,N$21,'Large Customer Plant'!$I:$I,$B28,'Large Customer Plant'!$H:$H,$C28)</f>
        <v>0</v>
      </c>
      <c r="O28" s="31">
        <f>SUMIFS('Large Customer Plant'!$K:$K,'Large Customer Plant'!$B:$B,O$21,'Large Customer Plant'!$I:$I,$B28,'Large Customer Plant'!$H:$H,$C28)</f>
        <v>24039.77518820528</v>
      </c>
    </row>
    <row r="29" spans="2:27">
      <c r="B29" s="15" t="str">
        <f>B28</f>
        <v>Plastic PE</v>
      </c>
      <c r="C29" s="33">
        <v>3</v>
      </c>
      <c r="D29" s="34">
        <f>COUNTIFS('Large Customer Plant'!$B:$B,D$21,'Large Customer Plant'!$I:$I,$B29,'Large Customer Plant'!$H:$H,$C29)</f>
        <v>0</v>
      </c>
      <c r="E29" s="35">
        <f>COUNTIFS('Large Customer Plant'!$B:$B,E$21,'Large Customer Plant'!$I:$I,$B29,'Large Customer Plant'!$H:$H,$C29)</f>
        <v>0</v>
      </c>
      <c r="F29" s="36">
        <f>COUNTIFS('Large Customer Plant'!$B:$B,F$21,'Large Customer Plant'!$I:$I,$B29,'Large Customer Plant'!$H:$H,$C29)</f>
        <v>1</v>
      </c>
      <c r="G29" s="34">
        <f>SUMIFS('Large Customer Plant'!$M:$M,'Large Customer Plant'!$B:$B,G$21,'Large Customer Plant'!$I:$I,$B29,'Large Customer Plant'!$H:$H,$C29)</f>
        <v>0</v>
      </c>
      <c r="H29" s="35">
        <f>SUMIFS('Large Customer Plant'!$M:$M,'Large Customer Plant'!$B:$B,H$21,'Large Customer Plant'!$I:$I,$B29,'Large Customer Plant'!$H:$H,$C29)</f>
        <v>0</v>
      </c>
      <c r="I29" s="36">
        <f>SUMIFS('Large Customer Plant'!$M:$M,'Large Customer Plant'!$B:$B,I$21,'Large Customer Plant'!$I:$I,$B29,'Large Customer Plant'!$H:$H,$C29)</f>
        <v>5498.333333333333</v>
      </c>
      <c r="J29" s="34">
        <f>SUMIFS('Large Customer Plant'!$N:$N,'Large Customer Plant'!$B:$B,J$21,'Large Customer Plant'!$I:$I,$B29,'Large Customer Plant'!$H:$H,$C29)</f>
        <v>0</v>
      </c>
      <c r="K29" s="35">
        <f>SUMIFS('Large Customer Plant'!$N:$N,'Large Customer Plant'!$B:$B,K$21,'Large Customer Plant'!$I:$I,$B29,'Large Customer Plant'!$H:$H,$C29)</f>
        <v>0</v>
      </c>
      <c r="L29" s="36">
        <f>SUMIFS('Large Customer Plant'!$N:$N,'Large Customer Plant'!$B:$B,L$21,'Large Customer Plant'!$I:$I,$B29,'Large Customer Plant'!$H:$H,$C29)</f>
        <v>1825907</v>
      </c>
      <c r="M29" s="34">
        <f>SUMIFS('Large Customer Plant'!$K:$K,'Large Customer Plant'!$B:$B,M$21,'Large Customer Plant'!$I:$I,$B29,'Large Customer Plant'!$H:$H,$C29)</f>
        <v>0</v>
      </c>
      <c r="N29" s="35">
        <f>SUMIFS('Large Customer Plant'!$K:$K,'Large Customer Plant'!$B:$B,N$21,'Large Customer Plant'!$I:$I,$B29,'Large Customer Plant'!$H:$H,$C29)</f>
        <v>0</v>
      </c>
      <c r="O29" s="36">
        <f>SUMIFS('Large Customer Plant'!$K:$K,'Large Customer Plant'!$B:$B,O$21,'Large Customer Plant'!$I:$I,$B29,'Large Customer Plant'!$H:$H,$C29)</f>
        <v>29.700271055577197</v>
      </c>
      <c r="S29" s="32"/>
      <c r="T29" s="32"/>
      <c r="Z29" s="32"/>
      <c r="AA29" s="32"/>
    </row>
    <row r="30" spans="2:27">
      <c r="B30" s="15" t="str">
        <f t="shared" ref="B30:B33" si="1">B29</f>
        <v>Plastic PE</v>
      </c>
      <c r="C30" s="33">
        <v>4</v>
      </c>
      <c r="D30" s="34">
        <f>COUNTIFS('Large Customer Plant'!$B:$B,D$21,'Large Customer Plant'!$I:$I,$B30,'Large Customer Plant'!$H:$H,$C30)</f>
        <v>2</v>
      </c>
      <c r="E30" s="35">
        <f>COUNTIFS('Large Customer Plant'!$B:$B,E$21,'Large Customer Plant'!$I:$I,$B30,'Large Customer Plant'!$H:$H,$C30)</f>
        <v>0</v>
      </c>
      <c r="F30" s="36">
        <f>COUNTIFS('Large Customer Plant'!$B:$B,F$21,'Large Customer Plant'!$I:$I,$B30,'Large Customer Plant'!$H:$H,$C30)</f>
        <v>24</v>
      </c>
      <c r="G30" s="34">
        <f>SUMIFS('Large Customer Plant'!$M:$M,'Large Customer Plant'!$B:$B,G$21,'Large Customer Plant'!$I:$I,$B30,'Large Customer Plant'!$H:$H,$C30)</f>
        <v>8075</v>
      </c>
      <c r="H30" s="35">
        <f>SUMIFS('Large Customer Plant'!$M:$M,'Large Customer Plant'!$B:$B,H$21,'Large Customer Plant'!$I:$I,$B30,'Large Customer Plant'!$H:$H,$C30)</f>
        <v>0</v>
      </c>
      <c r="I30" s="36">
        <f>SUMIFS('Large Customer Plant'!$M:$M,'Large Customer Plant'!$B:$B,I$21,'Large Customer Plant'!$I:$I,$B30,'Large Customer Plant'!$H:$H,$C30)</f>
        <v>73246</v>
      </c>
      <c r="J30" s="34">
        <f>SUMIFS('Large Customer Plant'!$N:$N,'Large Customer Plant'!$B:$B,J$21,'Large Customer Plant'!$I:$I,$B30,'Large Customer Plant'!$H:$H,$C30)</f>
        <v>1695980</v>
      </c>
      <c r="K30" s="35">
        <f>SUMIFS('Large Customer Plant'!$N:$N,'Large Customer Plant'!$B:$B,K$21,'Large Customer Plant'!$I:$I,$B30,'Large Customer Plant'!$H:$H,$C30)</f>
        <v>0</v>
      </c>
      <c r="L30" s="36">
        <f>SUMIFS('Large Customer Plant'!$N:$N,'Large Customer Plant'!$B:$B,L$21,'Large Customer Plant'!$I:$I,$B30,'Large Customer Plant'!$H:$H,$C30)</f>
        <v>22813541</v>
      </c>
      <c r="M30" s="34">
        <f>SUMIFS('Large Customer Plant'!$K:$K,'Large Customer Plant'!$B:$B,M$21,'Large Customer Plant'!$I:$I,$B30,'Large Customer Plant'!$H:$H,$C30)</f>
        <v>13327.977263310417</v>
      </c>
      <c r="N30" s="35">
        <f>SUMIFS('Large Customer Plant'!$K:$K,'Large Customer Plant'!$B:$B,N$21,'Large Customer Plant'!$I:$I,$B30,'Large Customer Plant'!$H:$H,$C30)</f>
        <v>0</v>
      </c>
      <c r="O30" s="36">
        <f>SUMIFS('Large Customer Plant'!$K:$K,'Large Customer Plant'!$B:$B,O$21,'Large Customer Plant'!$I:$I,$B30,'Large Customer Plant'!$H:$H,$C30)</f>
        <v>33333.065739297592</v>
      </c>
      <c r="S30" s="32"/>
      <c r="T30" s="32"/>
      <c r="Z30" s="32"/>
      <c r="AA30" s="32"/>
    </row>
    <row r="31" spans="2:27">
      <c r="B31" s="15" t="str">
        <f t="shared" si="1"/>
        <v>Plastic PE</v>
      </c>
      <c r="C31" s="33">
        <v>6</v>
      </c>
      <c r="D31" s="34">
        <f>COUNTIFS('Large Customer Plant'!$B:$B,D$21,'Large Customer Plant'!$I:$I,$B31,'Large Customer Plant'!$H:$H,$C31)</f>
        <v>0</v>
      </c>
      <c r="E31" s="35">
        <f>COUNTIFS('Large Customer Plant'!$B:$B,E$21,'Large Customer Plant'!$I:$I,$B31,'Large Customer Plant'!$H:$H,$C31)</f>
        <v>0</v>
      </c>
      <c r="F31" s="36">
        <f>COUNTIFS('Large Customer Plant'!$B:$B,F$21,'Large Customer Plant'!$I:$I,$B31,'Large Customer Plant'!$H:$H,$C31)</f>
        <v>12</v>
      </c>
      <c r="G31" s="34">
        <f>SUMIFS('Large Customer Plant'!$M:$M,'Large Customer Plant'!$B:$B,G$21,'Large Customer Plant'!$I:$I,$B31,'Large Customer Plant'!$H:$H,$C31)</f>
        <v>0</v>
      </c>
      <c r="H31" s="35">
        <f>SUMIFS('Large Customer Plant'!$M:$M,'Large Customer Plant'!$B:$B,H$21,'Large Customer Plant'!$I:$I,$B31,'Large Customer Plant'!$H:$H,$C31)</f>
        <v>0</v>
      </c>
      <c r="I31" s="36">
        <f>SUMIFS('Large Customer Plant'!$M:$M,'Large Customer Plant'!$B:$B,I$21,'Large Customer Plant'!$I:$I,$B31,'Large Customer Plant'!$H:$H,$C31)</f>
        <v>107451.99999999999</v>
      </c>
      <c r="J31" s="34">
        <f>SUMIFS('Large Customer Plant'!$N:$N,'Large Customer Plant'!$B:$B,J$21,'Large Customer Plant'!$I:$I,$B31,'Large Customer Plant'!$H:$H,$C31)</f>
        <v>0</v>
      </c>
      <c r="K31" s="35">
        <f>SUMIFS('Large Customer Plant'!$N:$N,'Large Customer Plant'!$B:$B,K$21,'Large Customer Plant'!$I:$I,$B31,'Large Customer Plant'!$H:$H,$C31)</f>
        <v>0</v>
      </c>
      <c r="L31" s="36">
        <f>SUMIFS('Large Customer Plant'!$N:$N,'Large Customer Plant'!$B:$B,L$21,'Large Customer Plant'!$I:$I,$B31,'Large Customer Plant'!$H:$H,$C31)</f>
        <v>27144367</v>
      </c>
      <c r="M31" s="34">
        <f>SUMIFS('Large Customer Plant'!$K:$K,'Large Customer Plant'!$B:$B,M$21,'Large Customer Plant'!$I:$I,$B31,'Large Customer Plant'!$H:$H,$C31)</f>
        <v>0</v>
      </c>
      <c r="N31" s="35">
        <f>SUMIFS('Large Customer Plant'!$K:$K,'Large Customer Plant'!$B:$B,N$21,'Large Customer Plant'!$I:$I,$B31,'Large Customer Plant'!$H:$H,$C31)</f>
        <v>0</v>
      </c>
      <c r="O31" s="36">
        <f>SUMIFS('Large Customer Plant'!$K:$K,'Large Customer Plant'!$B:$B,O$21,'Large Customer Plant'!$I:$I,$B31,'Large Customer Plant'!$H:$H,$C31)</f>
        <v>10103.176579067042</v>
      </c>
      <c r="S31" s="32"/>
      <c r="T31" s="32"/>
      <c r="Z31" s="32"/>
      <c r="AA31" s="32"/>
    </row>
    <row r="32" spans="2:27">
      <c r="B32" s="15" t="str">
        <f t="shared" si="1"/>
        <v>Plastic PE</v>
      </c>
      <c r="C32" s="33">
        <v>8</v>
      </c>
      <c r="D32" s="34">
        <f>COUNTIFS('Large Customer Plant'!$B:$B,D$21,'Large Customer Plant'!$I:$I,$B32,'Large Customer Plant'!$H:$H,$C32)</f>
        <v>0</v>
      </c>
      <c r="E32" s="35">
        <f>COUNTIFS('Large Customer Plant'!$B:$B,E$21,'Large Customer Plant'!$I:$I,$B32,'Large Customer Plant'!$H:$H,$C32)</f>
        <v>0</v>
      </c>
      <c r="F32" s="36">
        <f>COUNTIFS('Large Customer Plant'!$B:$B,F$21,'Large Customer Plant'!$I:$I,$B32,'Large Customer Plant'!$H:$H,$C32)</f>
        <v>3</v>
      </c>
      <c r="G32" s="34">
        <f>SUMIFS('Large Customer Plant'!$M:$M,'Large Customer Plant'!$B:$B,G$21,'Large Customer Plant'!$I:$I,$B32,'Large Customer Plant'!$H:$H,$C32)</f>
        <v>0</v>
      </c>
      <c r="H32" s="35">
        <f>SUMIFS('Large Customer Plant'!$M:$M,'Large Customer Plant'!$B:$B,H$21,'Large Customer Plant'!$I:$I,$B32,'Large Customer Plant'!$H:$H,$C32)</f>
        <v>0</v>
      </c>
      <c r="I32" s="36">
        <f>SUMIFS('Large Customer Plant'!$M:$M,'Large Customer Plant'!$B:$B,I$21,'Large Customer Plant'!$I:$I,$B32,'Large Customer Plant'!$H:$H,$C32)</f>
        <v>144148.33333333334</v>
      </c>
      <c r="J32" s="34">
        <f>SUMIFS('Large Customer Plant'!$N:$N,'Large Customer Plant'!$B:$B,J$21,'Large Customer Plant'!$I:$I,$B32,'Large Customer Plant'!$H:$H,$C32)</f>
        <v>0</v>
      </c>
      <c r="K32" s="35">
        <f>SUMIFS('Large Customer Plant'!$N:$N,'Large Customer Plant'!$B:$B,K$21,'Large Customer Plant'!$I:$I,$B32,'Large Customer Plant'!$H:$H,$C32)</f>
        <v>0</v>
      </c>
      <c r="L32" s="36">
        <f>SUMIFS('Large Customer Plant'!$N:$N,'Large Customer Plant'!$B:$B,L$21,'Large Customer Plant'!$I:$I,$B32,'Large Customer Plant'!$H:$H,$C32)</f>
        <v>63298004</v>
      </c>
      <c r="M32" s="34">
        <f>SUMIFS('Large Customer Plant'!$K:$K,'Large Customer Plant'!$B:$B,M$21,'Large Customer Plant'!$I:$I,$B32,'Large Customer Plant'!$H:$H,$C32)</f>
        <v>0</v>
      </c>
      <c r="N32" s="35">
        <f>SUMIFS('Large Customer Plant'!$K:$K,'Large Customer Plant'!$B:$B,N$21,'Large Customer Plant'!$I:$I,$B32,'Large Customer Plant'!$H:$H,$C32)</f>
        <v>0</v>
      </c>
      <c r="O32" s="36">
        <f>SUMIFS('Large Customer Plant'!$K:$K,'Large Customer Plant'!$B:$B,O$21,'Large Customer Plant'!$I:$I,$B32,'Large Customer Plant'!$H:$H,$C32)</f>
        <v>3284.5724616517186</v>
      </c>
      <c r="S32" s="32"/>
      <c r="T32" s="32"/>
      <c r="Z32" s="32"/>
      <c r="AA32" s="32"/>
    </row>
    <row r="33" spans="2:27">
      <c r="B33" s="20" t="str">
        <f t="shared" si="1"/>
        <v>Plastic PE</v>
      </c>
      <c r="C33" s="37">
        <v>12</v>
      </c>
      <c r="D33" s="38">
        <f>COUNTIFS('Large Customer Plant'!$B:$B,D$21,'Large Customer Plant'!$I:$I,$B33,'Large Customer Plant'!$H:$H,$C33)</f>
        <v>0</v>
      </c>
      <c r="E33" s="39">
        <f>COUNTIFS('Large Customer Plant'!$B:$B,E$21,'Large Customer Plant'!$I:$I,$B33,'Large Customer Plant'!$H:$H,$C33)</f>
        <v>0</v>
      </c>
      <c r="F33" s="40">
        <f>COUNTIFS('Large Customer Plant'!$B:$B,F$21,'Large Customer Plant'!$I:$I,$B33,'Large Customer Plant'!$H:$H,$C33)</f>
        <v>1</v>
      </c>
      <c r="G33" s="38">
        <f>SUMIFS('Large Customer Plant'!$M:$M,'Large Customer Plant'!$B:$B,G$21,'Large Customer Plant'!$I:$I,$B33,'Large Customer Plant'!$H:$H,$C33)</f>
        <v>0</v>
      </c>
      <c r="H33" s="39">
        <f>SUMIFS('Large Customer Plant'!$M:$M,'Large Customer Plant'!$B:$B,H$21,'Large Customer Plant'!$I:$I,$B33,'Large Customer Plant'!$H:$H,$C33)</f>
        <v>0</v>
      </c>
      <c r="I33" s="40">
        <f>SUMIFS('Large Customer Plant'!$M:$M,'Large Customer Plant'!$B:$B,I$21,'Large Customer Plant'!$I:$I,$B33,'Large Customer Plant'!$H:$H,$C33)</f>
        <v>3560.6666666666665</v>
      </c>
      <c r="J33" s="38">
        <f>SUMIFS('Large Customer Plant'!$N:$N,'Large Customer Plant'!$B:$B,J$21,'Large Customer Plant'!$I:$I,$B33,'Large Customer Plant'!$H:$H,$C33)</f>
        <v>0</v>
      </c>
      <c r="K33" s="39">
        <f>SUMIFS('Large Customer Plant'!$N:$N,'Large Customer Plant'!$B:$B,K$21,'Large Customer Plant'!$I:$I,$B33,'Large Customer Plant'!$H:$H,$C33)</f>
        <v>0</v>
      </c>
      <c r="L33" s="40">
        <f>SUMIFS('Large Customer Plant'!$N:$N,'Large Customer Plant'!$B:$B,L$21,'Large Customer Plant'!$I:$I,$B33,'Large Customer Plant'!$H:$H,$C33)</f>
        <v>725811</v>
      </c>
      <c r="M33" s="38">
        <f>SUMIFS('Large Customer Plant'!$K:$K,'Large Customer Plant'!$B:$B,M$21,'Large Customer Plant'!$I:$I,$B33,'Large Customer Plant'!$H:$H,$C33)</f>
        <v>0</v>
      </c>
      <c r="N33" s="39">
        <f>SUMIFS('Large Customer Plant'!$K:$K,'Large Customer Plant'!$B:$B,N$21,'Large Customer Plant'!$I:$I,$B33,'Large Customer Plant'!$H:$H,$C33)</f>
        <v>0</v>
      </c>
      <c r="O33" s="40">
        <f>SUMIFS('Large Customer Plant'!$K:$K,'Large Customer Plant'!$B:$B,O$21,'Large Customer Plant'!$I:$I,$B33,'Large Customer Plant'!$H:$H,$C33)</f>
        <v>731.26931242171099</v>
      </c>
      <c r="S33" s="32"/>
      <c r="T33" s="32"/>
      <c r="Z33" s="32"/>
      <c r="AA33" s="32"/>
    </row>
    <row r="34" spans="2:27">
      <c r="B34" s="8" t="s">
        <v>48</v>
      </c>
      <c r="C34" s="28">
        <v>2</v>
      </c>
      <c r="D34" s="29">
        <f>COUNTIFS('Large Customer Plant'!$B:$B,D$21,'Large Customer Plant'!$I:$I,$B34,'Large Customer Plant'!$H:$H,$C34)</f>
        <v>0</v>
      </c>
      <c r="E34" s="30">
        <f>COUNTIFS('Large Customer Plant'!$B:$B,E$21,'Large Customer Plant'!$I:$I,$B34,'Large Customer Plant'!$H:$H,$C34)</f>
        <v>0</v>
      </c>
      <c r="F34" s="31">
        <f>COUNTIFS('Large Customer Plant'!$B:$B,F$21,'Large Customer Plant'!$I:$I,$B34,'Large Customer Plant'!$H:$H,$C34)</f>
        <v>3</v>
      </c>
      <c r="G34" s="29">
        <f>SUMIFS('Large Customer Plant'!$M:$M,'Large Customer Plant'!$B:$B,G$21,'Large Customer Plant'!$I:$I,$B34,'Large Customer Plant'!$H:$H,$C34)</f>
        <v>0</v>
      </c>
      <c r="H34" s="30">
        <f>SUMIFS('Large Customer Plant'!$M:$M,'Large Customer Plant'!$B:$B,H$21,'Large Customer Plant'!$I:$I,$B34,'Large Customer Plant'!$H:$H,$C34)</f>
        <v>0</v>
      </c>
      <c r="I34" s="31">
        <f>SUMIFS('Large Customer Plant'!$M:$M,'Large Customer Plant'!$B:$B,I$21,'Large Customer Plant'!$I:$I,$B34,'Large Customer Plant'!$H:$H,$C34)</f>
        <v>22631.333333333332</v>
      </c>
      <c r="J34" s="29">
        <f>SUMIFS('Large Customer Plant'!$N:$N,'Large Customer Plant'!$B:$B,J$21,'Large Customer Plant'!$I:$I,$B34,'Large Customer Plant'!$H:$H,$C34)</f>
        <v>0</v>
      </c>
      <c r="K34" s="30">
        <f>SUMIFS('Large Customer Plant'!$N:$N,'Large Customer Plant'!$B:$B,K$21,'Large Customer Plant'!$I:$I,$B34,'Large Customer Plant'!$H:$H,$C34)</f>
        <v>0</v>
      </c>
      <c r="L34" s="31">
        <f>SUMIFS('Large Customer Plant'!$N:$N,'Large Customer Plant'!$B:$B,L$21,'Large Customer Plant'!$I:$I,$B34,'Large Customer Plant'!$H:$H,$C34)</f>
        <v>5642809</v>
      </c>
      <c r="M34" s="29">
        <f>SUMIFS('Large Customer Plant'!$K:$K,'Large Customer Plant'!$B:$B,M$21,'Large Customer Plant'!$I:$I,$B34,'Large Customer Plant'!$H:$H,$C34)</f>
        <v>0</v>
      </c>
      <c r="N34" s="30">
        <f>SUMIFS('Large Customer Plant'!$K:$K,'Large Customer Plant'!$B:$B,N$21,'Large Customer Plant'!$I:$I,$B34,'Large Customer Plant'!$H:$H,$C34)</f>
        <v>0</v>
      </c>
      <c r="O34" s="31">
        <f>SUMIFS('Large Customer Plant'!$K:$K,'Large Customer Plant'!$B:$B,O$21,'Large Customer Plant'!$I:$I,$B34,'Large Customer Plant'!$H:$H,$C34)</f>
        <v>1195.4561302695402</v>
      </c>
      <c r="S34" s="32"/>
      <c r="T34" s="32"/>
      <c r="Z34" s="32"/>
      <c r="AA34" s="32"/>
    </row>
    <row r="35" spans="2:27">
      <c r="B35" s="15" t="str">
        <f>B34</f>
        <v>Unknown</v>
      </c>
      <c r="C35" s="33">
        <v>3</v>
      </c>
      <c r="D35" s="34">
        <f>COUNTIFS('Large Customer Plant'!$B:$B,D$21,'Large Customer Plant'!$I:$I,$B35,'Large Customer Plant'!$H:$H,$C35)</f>
        <v>0</v>
      </c>
      <c r="E35" s="35">
        <f>COUNTIFS('Large Customer Plant'!$B:$B,E$21,'Large Customer Plant'!$I:$I,$B35,'Large Customer Plant'!$H:$H,$C35)</f>
        <v>0</v>
      </c>
      <c r="F35" s="36">
        <f>COUNTIFS('Large Customer Plant'!$B:$B,F$21,'Large Customer Plant'!$I:$I,$B35,'Large Customer Plant'!$H:$H,$C35)</f>
        <v>0</v>
      </c>
      <c r="G35" s="34">
        <f>SUMIFS('Large Customer Plant'!$M:$M,'Large Customer Plant'!$B:$B,G$21,'Large Customer Plant'!$I:$I,$B35,'Large Customer Plant'!$H:$H,$C35)</f>
        <v>0</v>
      </c>
      <c r="H35" s="35">
        <f>SUMIFS('Large Customer Plant'!$M:$M,'Large Customer Plant'!$B:$B,H$21,'Large Customer Plant'!$I:$I,$B35,'Large Customer Plant'!$H:$H,$C35)</f>
        <v>0</v>
      </c>
      <c r="I35" s="36">
        <f>SUMIFS('Large Customer Plant'!$M:$M,'Large Customer Plant'!$B:$B,I$21,'Large Customer Plant'!$I:$I,$B35,'Large Customer Plant'!$H:$H,$C35)</f>
        <v>0</v>
      </c>
      <c r="J35" s="34">
        <f>SUMIFS('Large Customer Plant'!$N:$N,'Large Customer Plant'!$B:$B,J$21,'Large Customer Plant'!$I:$I,$B35,'Large Customer Plant'!$H:$H,$C35)</f>
        <v>0</v>
      </c>
      <c r="K35" s="35">
        <f>SUMIFS('Large Customer Plant'!$N:$N,'Large Customer Plant'!$B:$B,K$21,'Large Customer Plant'!$I:$I,$B35,'Large Customer Plant'!$H:$H,$C35)</f>
        <v>0</v>
      </c>
      <c r="L35" s="36">
        <f>SUMIFS('Large Customer Plant'!$N:$N,'Large Customer Plant'!$B:$B,L$21,'Large Customer Plant'!$I:$I,$B35,'Large Customer Plant'!$H:$H,$C35)</f>
        <v>0</v>
      </c>
      <c r="M35" s="34">
        <f>SUMIFS('Large Customer Plant'!$K:$K,'Large Customer Plant'!$B:$B,M$21,'Large Customer Plant'!$I:$I,$B35,'Large Customer Plant'!$H:$H,$C35)</f>
        <v>0</v>
      </c>
      <c r="N35" s="35">
        <f>SUMIFS('Large Customer Plant'!$K:$K,'Large Customer Plant'!$B:$B,N$21,'Large Customer Plant'!$I:$I,$B35,'Large Customer Plant'!$H:$H,$C35)</f>
        <v>0</v>
      </c>
      <c r="O35" s="36">
        <f>SUMIFS('Large Customer Plant'!$K:$K,'Large Customer Plant'!$B:$B,O$21,'Large Customer Plant'!$I:$I,$B35,'Large Customer Plant'!$H:$H,$C35)</f>
        <v>0</v>
      </c>
    </row>
    <row r="36" spans="2:27">
      <c r="B36" s="15" t="str">
        <f t="shared" ref="B36:B39" si="2">B35</f>
        <v>Unknown</v>
      </c>
      <c r="C36" s="33">
        <v>4</v>
      </c>
      <c r="D36" s="34">
        <f>COUNTIFS('Large Customer Plant'!$B:$B,D$21,'Large Customer Plant'!$I:$I,$B36,'Large Customer Plant'!$H:$H,$C36)</f>
        <v>1</v>
      </c>
      <c r="E36" s="35">
        <f>COUNTIFS('Large Customer Plant'!$B:$B,E$21,'Large Customer Plant'!$I:$I,$B36,'Large Customer Plant'!$H:$H,$C36)</f>
        <v>0</v>
      </c>
      <c r="F36" s="36">
        <f>COUNTIFS('Large Customer Plant'!$B:$B,F$21,'Large Customer Plant'!$I:$I,$B36,'Large Customer Plant'!$H:$H,$C36)</f>
        <v>0</v>
      </c>
      <c r="G36" s="34">
        <f>SUMIFS('Large Customer Plant'!$M:$M,'Large Customer Plant'!$B:$B,G$21,'Large Customer Plant'!$I:$I,$B36,'Large Customer Plant'!$H:$H,$C36)</f>
        <v>0</v>
      </c>
      <c r="H36" s="35">
        <f>SUMIFS('Large Customer Plant'!$M:$M,'Large Customer Plant'!$B:$B,H$21,'Large Customer Plant'!$I:$I,$B36,'Large Customer Plant'!$H:$H,$C36)</f>
        <v>0</v>
      </c>
      <c r="I36" s="36">
        <f>SUMIFS('Large Customer Plant'!$M:$M,'Large Customer Plant'!$B:$B,I$21,'Large Customer Plant'!$I:$I,$B36,'Large Customer Plant'!$H:$H,$C36)</f>
        <v>0</v>
      </c>
      <c r="J36" s="34">
        <f>SUMIFS('Large Customer Plant'!$N:$N,'Large Customer Plant'!$B:$B,J$21,'Large Customer Plant'!$I:$I,$B36,'Large Customer Plant'!$H:$H,$C36)</f>
        <v>0</v>
      </c>
      <c r="K36" s="35">
        <f>SUMIFS('Large Customer Plant'!$N:$N,'Large Customer Plant'!$B:$B,K$21,'Large Customer Plant'!$I:$I,$B36,'Large Customer Plant'!$H:$H,$C36)</f>
        <v>0</v>
      </c>
      <c r="L36" s="36">
        <f>SUMIFS('Large Customer Plant'!$N:$N,'Large Customer Plant'!$B:$B,L$21,'Large Customer Plant'!$I:$I,$B36,'Large Customer Plant'!$H:$H,$C36)</f>
        <v>0</v>
      </c>
      <c r="M36" s="34">
        <f>SUMIFS('Large Customer Plant'!$K:$K,'Large Customer Plant'!$B:$B,M$21,'Large Customer Plant'!$I:$I,$B36,'Large Customer Plant'!$H:$H,$C36)</f>
        <v>5840.2887528266001</v>
      </c>
      <c r="N36" s="35">
        <f>SUMIFS('Large Customer Plant'!$K:$K,'Large Customer Plant'!$B:$B,N$21,'Large Customer Plant'!$I:$I,$B36,'Large Customer Plant'!$H:$H,$C36)</f>
        <v>0</v>
      </c>
      <c r="O36" s="36">
        <f>SUMIFS('Large Customer Plant'!$K:$K,'Large Customer Plant'!$B:$B,O$21,'Large Customer Plant'!$I:$I,$B36,'Large Customer Plant'!$H:$H,$C36)</f>
        <v>0</v>
      </c>
      <c r="S36" s="32"/>
      <c r="T36" s="32"/>
      <c r="Z36" s="32"/>
      <c r="AA36" s="32"/>
    </row>
    <row r="37" spans="2:27">
      <c r="B37" s="15" t="str">
        <f t="shared" si="2"/>
        <v>Unknown</v>
      </c>
      <c r="C37" s="33">
        <v>6</v>
      </c>
      <c r="D37" s="34">
        <f>COUNTIFS('Large Customer Plant'!$B:$B,D$21,'Large Customer Plant'!$I:$I,$B37,'Large Customer Plant'!$H:$H,$C37)</f>
        <v>0</v>
      </c>
      <c r="E37" s="35">
        <f>COUNTIFS('Large Customer Plant'!$B:$B,E$21,'Large Customer Plant'!$I:$I,$B37,'Large Customer Plant'!$H:$H,$C37)</f>
        <v>0</v>
      </c>
      <c r="F37" s="36">
        <f>COUNTIFS('Large Customer Plant'!$B:$B,F$21,'Large Customer Plant'!$I:$I,$B37,'Large Customer Plant'!$H:$H,$C37)</f>
        <v>0</v>
      </c>
      <c r="G37" s="34">
        <f>SUMIFS('Large Customer Plant'!$M:$M,'Large Customer Plant'!$B:$B,G$21,'Large Customer Plant'!$I:$I,$B37,'Large Customer Plant'!$H:$H,$C37)</f>
        <v>0</v>
      </c>
      <c r="H37" s="35">
        <f>SUMIFS('Large Customer Plant'!$M:$M,'Large Customer Plant'!$B:$B,H$21,'Large Customer Plant'!$I:$I,$B37,'Large Customer Plant'!$H:$H,$C37)</f>
        <v>0</v>
      </c>
      <c r="I37" s="36">
        <f>SUMIFS('Large Customer Plant'!$M:$M,'Large Customer Plant'!$B:$B,I$21,'Large Customer Plant'!$I:$I,$B37,'Large Customer Plant'!$H:$H,$C37)</f>
        <v>0</v>
      </c>
      <c r="J37" s="34">
        <f>SUMIFS('Large Customer Plant'!$N:$N,'Large Customer Plant'!$B:$B,J$21,'Large Customer Plant'!$I:$I,$B37,'Large Customer Plant'!$H:$H,$C37)</f>
        <v>0</v>
      </c>
      <c r="K37" s="35">
        <f>SUMIFS('Large Customer Plant'!$N:$N,'Large Customer Plant'!$B:$B,K$21,'Large Customer Plant'!$I:$I,$B37,'Large Customer Plant'!$H:$H,$C37)</f>
        <v>0</v>
      </c>
      <c r="L37" s="36">
        <f>SUMIFS('Large Customer Plant'!$N:$N,'Large Customer Plant'!$B:$B,L$21,'Large Customer Plant'!$I:$I,$B37,'Large Customer Plant'!$H:$H,$C37)</f>
        <v>0</v>
      </c>
      <c r="M37" s="34">
        <f>SUMIFS('Large Customer Plant'!$K:$K,'Large Customer Plant'!$B:$B,M$21,'Large Customer Plant'!$I:$I,$B37,'Large Customer Plant'!$H:$H,$C37)</f>
        <v>0</v>
      </c>
      <c r="N37" s="35">
        <f>SUMIFS('Large Customer Plant'!$K:$K,'Large Customer Plant'!$B:$B,N$21,'Large Customer Plant'!$I:$I,$B37,'Large Customer Plant'!$H:$H,$C37)</f>
        <v>0</v>
      </c>
      <c r="O37" s="36">
        <f>SUMIFS('Large Customer Plant'!$K:$K,'Large Customer Plant'!$B:$B,O$21,'Large Customer Plant'!$I:$I,$B37,'Large Customer Plant'!$H:$H,$C37)</f>
        <v>0</v>
      </c>
      <c r="S37" s="32"/>
      <c r="T37" s="32"/>
      <c r="Z37" s="32"/>
      <c r="AA37" s="32"/>
    </row>
    <row r="38" spans="2:27">
      <c r="B38" s="15" t="str">
        <f t="shared" si="2"/>
        <v>Unknown</v>
      </c>
      <c r="C38" s="33">
        <v>8</v>
      </c>
      <c r="D38" s="34">
        <f>COUNTIFS('Large Customer Plant'!$B:$B,D$21,'Large Customer Plant'!$I:$I,$B38,'Large Customer Plant'!$H:$H,$C38)</f>
        <v>0</v>
      </c>
      <c r="E38" s="35">
        <f>COUNTIFS('Large Customer Plant'!$B:$B,E$21,'Large Customer Plant'!$I:$I,$B38,'Large Customer Plant'!$H:$H,$C38)</f>
        <v>0</v>
      </c>
      <c r="F38" s="36">
        <f>COUNTIFS('Large Customer Plant'!$B:$B,F$21,'Large Customer Plant'!$I:$I,$B38,'Large Customer Plant'!$H:$H,$C38)</f>
        <v>0</v>
      </c>
      <c r="G38" s="34">
        <f>SUMIFS('Large Customer Plant'!$M:$M,'Large Customer Plant'!$B:$B,G$21,'Large Customer Plant'!$I:$I,$B38,'Large Customer Plant'!$H:$H,$C38)</f>
        <v>0</v>
      </c>
      <c r="H38" s="35">
        <f>SUMIFS('Large Customer Plant'!$M:$M,'Large Customer Plant'!$B:$B,H$21,'Large Customer Plant'!$I:$I,$B38,'Large Customer Plant'!$H:$H,$C38)</f>
        <v>0</v>
      </c>
      <c r="I38" s="36">
        <f>SUMIFS('Large Customer Plant'!$M:$M,'Large Customer Plant'!$B:$B,I$21,'Large Customer Plant'!$I:$I,$B38,'Large Customer Plant'!$H:$H,$C38)</f>
        <v>0</v>
      </c>
      <c r="J38" s="34">
        <f>SUMIFS('Large Customer Plant'!$N:$N,'Large Customer Plant'!$B:$B,J$21,'Large Customer Plant'!$I:$I,$B38,'Large Customer Plant'!$H:$H,$C38)</f>
        <v>0</v>
      </c>
      <c r="K38" s="35">
        <f>SUMIFS('Large Customer Plant'!$N:$N,'Large Customer Plant'!$B:$B,K$21,'Large Customer Plant'!$I:$I,$B38,'Large Customer Plant'!$H:$H,$C38)</f>
        <v>0</v>
      </c>
      <c r="L38" s="36">
        <f>SUMIFS('Large Customer Plant'!$N:$N,'Large Customer Plant'!$B:$B,L$21,'Large Customer Plant'!$I:$I,$B38,'Large Customer Plant'!$H:$H,$C38)</f>
        <v>0</v>
      </c>
      <c r="M38" s="34">
        <f>SUMIFS('Large Customer Plant'!$K:$K,'Large Customer Plant'!$B:$B,M$21,'Large Customer Plant'!$I:$I,$B38,'Large Customer Plant'!$H:$H,$C38)</f>
        <v>0</v>
      </c>
      <c r="N38" s="35">
        <f>SUMIFS('Large Customer Plant'!$K:$K,'Large Customer Plant'!$B:$B,N$21,'Large Customer Plant'!$I:$I,$B38,'Large Customer Plant'!$H:$H,$C38)</f>
        <v>0</v>
      </c>
      <c r="O38" s="36">
        <f>SUMIFS('Large Customer Plant'!$K:$K,'Large Customer Plant'!$B:$B,O$21,'Large Customer Plant'!$I:$I,$B38,'Large Customer Plant'!$H:$H,$C38)</f>
        <v>0</v>
      </c>
      <c r="S38" s="32"/>
      <c r="T38" s="32"/>
      <c r="Z38" s="32"/>
      <c r="AA38" s="32"/>
    </row>
    <row r="39" spans="2:27">
      <c r="B39" s="20" t="str">
        <f t="shared" si="2"/>
        <v>Unknown</v>
      </c>
      <c r="C39" s="37">
        <v>12</v>
      </c>
      <c r="D39" s="38">
        <f>COUNTIFS('Large Customer Plant'!$B:$B,D$21,'Large Customer Plant'!$I:$I,$B39,'Large Customer Plant'!$H:$H,$C39)</f>
        <v>0</v>
      </c>
      <c r="E39" s="39">
        <f>COUNTIFS('Large Customer Plant'!$B:$B,E$21,'Large Customer Plant'!$I:$I,$B39,'Large Customer Plant'!$H:$H,$C39)</f>
        <v>0</v>
      </c>
      <c r="F39" s="40">
        <f>COUNTIFS('Large Customer Plant'!$B:$B,F$21,'Large Customer Plant'!$I:$I,$B39,'Large Customer Plant'!$H:$H,$C39)</f>
        <v>0</v>
      </c>
      <c r="G39" s="38">
        <f>SUMIFS('Large Customer Plant'!$M:$M,'Large Customer Plant'!$B:$B,G$21,'Large Customer Plant'!$I:$I,$B39,'Large Customer Plant'!$H:$H,$C39)</f>
        <v>0</v>
      </c>
      <c r="H39" s="39">
        <f>SUMIFS('Large Customer Plant'!$M:$M,'Large Customer Plant'!$B:$B,H$21,'Large Customer Plant'!$I:$I,$B39,'Large Customer Plant'!$H:$H,$C39)</f>
        <v>0</v>
      </c>
      <c r="I39" s="40">
        <f>SUMIFS('Large Customer Plant'!$M:$M,'Large Customer Plant'!$B:$B,I$21,'Large Customer Plant'!$I:$I,$B39,'Large Customer Plant'!$H:$H,$C39)</f>
        <v>0</v>
      </c>
      <c r="J39" s="38">
        <f>SUMIFS('Large Customer Plant'!$N:$N,'Large Customer Plant'!$B:$B,J$21,'Large Customer Plant'!$I:$I,$B39,'Large Customer Plant'!$H:$H,$C39)</f>
        <v>0</v>
      </c>
      <c r="K39" s="39">
        <f>SUMIFS('Large Customer Plant'!$N:$N,'Large Customer Plant'!$B:$B,K$21,'Large Customer Plant'!$I:$I,$B39,'Large Customer Plant'!$H:$H,$C39)</f>
        <v>0</v>
      </c>
      <c r="L39" s="40">
        <f>SUMIFS('Large Customer Plant'!$N:$N,'Large Customer Plant'!$B:$B,L$21,'Large Customer Plant'!$I:$I,$B39,'Large Customer Plant'!$H:$H,$C39)</f>
        <v>0</v>
      </c>
      <c r="M39" s="38">
        <f>SUMIFS('Large Customer Plant'!$K:$K,'Large Customer Plant'!$B:$B,M$21,'Large Customer Plant'!$I:$I,$B39,'Large Customer Plant'!$H:$H,$C39)</f>
        <v>0</v>
      </c>
      <c r="N39" s="39">
        <f>SUMIFS('Large Customer Plant'!$K:$K,'Large Customer Plant'!$B:$B,N$21,'Large Customer Plant'!$I:$I,$B39,'Large Customer Plant'!$H:$H,$C39)</f>
        <v>0</v>
      </c>
      <c r="O39" s="40">
        <f>SUMIFS('Large Customer Plant'!$K:$K,'Large Customer Plant'!$B:$B,O$21,'Large Customer Plant'!$I:$I,$B39,'Large Customer Plant'!$H:$H,$C39)</f>
        <v>0</v>
      </c>
      <c r="S39" s="32"/>
      <c r="T39" s="32"/>
      <c r="Z39" s="32"/>
      <c r="AA39" s="32"/>
    </row>
    <row r="40" spans="2:27">
      <c r="B40" s="41" t="s">
        <v>94</v>
      </c>
      <c r="C40" s="42"/>
      <c r="D40" s="43">
        <f>SUM(D22:D39)</f>
        <v>7</v>
      </c>
      <c r="E40" s="44">
        <f t="shared" ref="E40:F40" si="3">SUM(E22:E39)</f>
        <v>0</v>
      </c>
      <c r="F40" s="45">
        <f t="shared" si="3"/>
        <v>200</v>
      </c>
      <c r="G40" s="43">
        <f>SUM(G22:G39)</f>
        <v>9982.3333333333339</v>
      </c>
      <c r="H40" s="44">
        <f t="shared" ref="H40" si="4">SUM(H22:H39)</f>
        <v>0</v>
      </c>
      <c r="I40" s="45">
        <f>SUM(I22:I39)</f>
        <v>2202267.5442708335</v>
      </c>
      <c r="J40" s="43">
        <f>SUM(J22:J39)</f>
        <v>2097598</v>
      </c>
      <c r="K40" s="44">
        <f t="shared" ref="K40" si="5">SUM(K22:K39)</f>
        <v>0</v>
      </c>
      <c r="L40" s="45">
        <f t="shared" ref="L40" si="6">SUM(L22:L39)</f>
        <v>857558277</v>
      </c>
      <c r="M40" s="43">
        <f>SUM(M22:M39)</f>
        <v>19741.328451924619</v>
      </c>
      <c r="N40" s="44">
        <f t="shared" ref="N40" si="7">SUM(N22:N39)</f>
        <v>0</v>
      </c>
      <c r="O40" s="45">
        <f t="shared" ref="O40" si="8">SUM(O22:O39)</f>
        <v>194408.99049497492</v>
      </c>
      <c r="S40" s="32"/>
      <c r="Z40" s="32"/>
    </row>
    <row r="41" spans="2:27">
      <c r="B41" s="26"/>
      <c r="F41" s="32"/>
      <c r="G41" s="32" t="b">
        <f>'Large Customer Plant'!$M$230=G40</f>
        <v>1</v>
      </c>
      <c r="H41" s="32"/>
      <c r="I41" s="32" t="b">
        <f>'Large Customer Plant'!$M$229=I40</f>
        <v>1</v>
      </c>
      <c r="J41" s="32" t="b">
        <f>'Large Customer Plant'!$N$230=J40</f>
        <v>1</v>
      </c>
      <c r="K41" s="32"/>
      <c r="L41" s="32" t="b">
        <f>'Large Customer Plant'!$N$229=L40</f>
        <v>1</v>
      </c>
      <c r="O41" s="32"/>
      <c r="S41" s="32"/>
      <c r="T41" s="32"/>
    </row>
    <row r="45" spans="2:27">
      <c r="I45" s="32"/>
      <c r="J45" s="32"/>
      <c r="K45" s="32"/>
      <c r="L45" s="32"/>
      <c r="M45" s="32"/>
    </row>
    <row r="46" spans="2:27">
      <c r="I46" s="32"/>
      <c r="J46" s="32"/>
      <c r="K46" s="32"/>
      <c r="L46" s="32"/>
      <c r="M46" s="32"/>
    </row>
    <row r="47" spans="2:27">
      <c r="I47" s="32"/>
      <c r="J47" s="32"/>
      <c r="K47" s="32"/>
      <c r="L47" s="32"/>
      <c r="M47" s="32"/>
    </row>
    <row r="48" spans="2:27">
      <c r="I48" s="32"/>
      <c r="J48" s="32"/>
      <c r="K48" s="32"/>
      <c r="L48" s="32"/>
      <c r="M48" s="32"/>
    </row>
    <row r="49" spans="2:13">
      <c r="I49" s="32"/>
      <c r="J49" s="32"/>
      <c r="K49" s="32"/>
      <c r="L49" s="32"/>
      <c r="M49" s="32"/>
    </row>
    <row r="50" spans="2:13">
      <c r="I50" s="32"/>
      <c r="J50" s="32"/>
      <c r="K50" s="32"/>
      <c r="L50" s="32"/>
      <c r="M50" s="32"/>
    </row>
    <row r="52" spans="2:13">
      <c r="I52" s="32"/>
      <c r="J52" s="32"/>
      <c r="K52" s="32"/>
      <c r="L52" s="32"/>
      <c r="M52" s="32"/>
    </row>
    <row r="53" spans="2:13">
      <c r="I53" s="32"/>
      <c r="J53" s="32"/>
      <c r="K53" s="32"/>
      <c r="L53" s="32"/>
      <c r="M53" s="32"/>
    </row>
    <row r="54" spans="2:13">
      <c r="I54" s="32"/>
      <c r="J54" s="32"/>
      <c r="K54" s="32"/>
      <c r="L54" s="32"/>
      <c r="M54" s="32"/>
    </row>
    <row r="55" spans="2:13">
      <c r="I55" s="32"/>
      <c r="J55" s="32"/>
      <c r="K55" s="32"/>
      <c r="L55" s="32"/>
      <c r="M55" s="32"/>
    </row>
    <row r="56" spans="2:13">
      <c r="I56" s="32"/>
      <c r="J56" s="32"/>
      <c r="K56" s="32"/>
      <c r="L56" s="32"/>
      <c r="M56" s="32"/>
    </row>
    <row r="57" spans="2:13">
      <c r="I57" s="32"/>
      <c r="J57" s="32"/>
      <c r="K57" s="32"/>
      <c r="L57" s="32"/>
      <c r="M57" s="32"/>
    </row>
    <row r="59" spans="2:13">
      <c r="I59" s="32"/>
      <c r="J59" s="32"/>
      <c r="K59" s="32"/>
      <c r="L59" s="32"/>
      <c r="M59" s="32"/>
    </row>
    <row r="60" spans="2:13">
      <c r="I60" s="32"/>
      <c r="J60" s="32"/>
      <c r="K60" s="32"/>
      <c r="L60" s="32"/>
      <c r="M60" s="32"/>
    </row>
    <row r="61" spans="2:13">
      <c r="I61" s="32"/>
      <c r="J61" s="32"/>
      <c r="K61" s="32"/>
      <c r="L61" s="32"/>
      <c r="M61" s="32"/>
    </row>
    <row r="62" spans="2:13">
      <c r="I62" s="32"/>
      <c r="J62" s="32"/>
      <c r="K62" s="32"/>
      <c r="L62" s="32"/>
      <c r="M62" s="32"/>
    </row>
    <row r="63" spans="2:13">
      <c r="I63" s="32"/>
      <c r="J63" s="32"/>
      <c r="K63" s="32"/>
      <c r="L63" s="32"/>
      <c r="M63" s="32"/>
    </row>
    <row r="64" spans="2:13">
      <c r="B64" s="26"/>
      <c r="G64" s="32"/>
      <c r="H64" s="32"/>
      <c r="I64" s="32"/>
      <c r="J64" s="32"/>
      <c r="K64" s="32"/>
      <c r="L64" s="32"/>
      <c r="M64" s="32"/>
    </row>
    <row r="68" spans="9:13">
      <c r="I68" s="32"/>
      <c r="J68" s="32"/>
      <c r="K68" s="32"/>
      <c r="L68" s="32"/>
      <c r="M68" s="32"/>
    </row>
    <row r="69" spans="9:13">
      <c r="I69" s="32"/>
      <c r="J69" s="32"/>
      <c r="K69" s="32"/>
      <c r="L69" s="32"/>
      <c r="M69" s="32"/>
    </row>
    <row r="70" spans="9:13">
      <c r="I70" s="32"/>
      <c r="J70" s="32"/>
      <c r="K70" s="32"/>
      <c r="L70" s="32"/>
      <c r="M70" s="32"/>
    </row>
    <row r="71" spans="9:13">
      <c r="I71" s="32"/>
      <c r="J71" s="32"/>
      <c r="K71" s="32"/>
      <c r="L71" s="32"/>
      <c r="M71" s="32"/>
    </row>
    <row r="72" spans="9:13">
      <c r="I72" s="32"/>
      <c r="J72" s="32"/>
      <c r="K72" s="32"/>
      <c r="L72" s="32"/>
      <c r="M72" s="32"/>
    </row>
    <row r="73" spans="9:13">
      <c r="I73" s="32"/>
      <c r="J73" s="32"/>
      <c r="K73" s="32"/>
      <c r="L73" s="32"/>
      <c r="M73" s="32"/>
    </row>
    <row r="75" spans="9:13">
      <c r="I75" s="32"/>
      <c r="J75" s="32"/>
      <c r="K75" s="32"/>
      <c r="L75" s="32"/>
      <c r="M75" s="32"/>
    </row>
    <row r="76" spans="9:13">
      <c r="I76" s="32"/>
      <c r="J76" s="32"/>
      <c r="K76" s="32"/>
      <c r="L76" s="32"/>
      <c r="M76" s="32"/>
    </row>
    <row r="77" spans="9:13">
      <c r="I77" s="32"/>
      <c r="J77" s="32"/>
      <c r="K77" s="32"/>
      <c r="L77" s="32"/>
      <c r="M77" s="32"/>
    </row>
    <row r="78" spans="9:13">
      <c r="I78" s="32"/>
      <c r="J78" s="32"/>
      <c r="K78" s="32"/>
      <c r="L78" s="32"/>
      <c r="M78" s="32"/>
    </row>
    <row r="79" spans="9:13">
      <c r="I79" s="32"/>
      <c r="J79" s="32"/>
      <c r="K79" s="32"/>
      <c r="L79" s="32"/>
      <c r="M79" s="32"/>
    </row>
    <row r="80" spans="9:13">
      <c r="I80" s="32"/>
      <c r="J80" s="32"/>
      <c r="K80" s="32"/>
      <c r="L80" s="32"/>
      <c r="M80" s="32"/>
    </row>
    <row r="82" spans="9:13">
      <c r="I82" s="32"/>
      <c r="J82" s="32"/>
      <c r="K82" s="32"/>
      <c r="L82" s="32"/>
      <c r="M82" s="32"/>
    </row>
    <row r="83" spans="9:13">
      <c r="I83" s="32"/>
      <c r="J83" s="32"/>
      <c r="K83" s="32"/>
      <c r="L83" s="32"/>
      <c r="M83" s="32"/>
    </row>
    <row r="84" spans="9:13">
      <c r="I84" s="32"/>
      <c r="J84" s="32"/>
      <c r="K84" s="32"/>
      <c r="L84" s="32"/>
      <c r="M84" s="32"/>
    </row>
    <row r="85" spans="9:13">
      <c r="I85" s="32"/>
      <c r="J85" s="32"/>
      <c r="K85" s="32"/>
      <c r="L85" s="32"/>
      <c r="M85" s="32"/>
    </row>
    <row r="86" spans="9:13">
      <c r="I86" s="32"/>
      <c r="J86" s="32"/>
      <c r="K86" s="32"/>
      <c r="L86" s="32"/>
      <c r="M86" s="32"/>
    </row>
    <row r="87" spans="9:13">
      <c r="I87" s="32"/>
      <c r="J87" s="32"/>
      <c r="K87" s="32"/>
      <c r="L87" s="32"/>
      <c r="M87" s="32"/>
    </row>
    <row r="91" spans="9:13">
      <c r="I91" s="32"/>
      <c r="J91" s="32"/>
      <c r="K91" s="32"/>
      <c r="L91" s="32"/>
      <c r="M91" s="32"/>
    </row>
    <row r="92" spans="9:13">
      <c r="I92" s="32"/>
      <c r="J92" s="32"/>
      <c r="K92" s="32"/>
      <c r="L92" s="32"/>
      <c r="M92" s="32"/>
    </row>
    <row r="93" spans="9:13">
      <c r="I93" s="32"/>
      <c r="J93" s="32"/>
      <c r="K93" s="32"/>
      <c r="L93" s="32"/>
      <c r="M93" s="32"/>
    </row>
    <row r="94" spans="9:13">
      <c r="I94" s="32"/>
      <c r="J94" s="32"/>
      <c r="K94" s="32"/>
      <c r="L94" s="32"/>
      <c r="M94" s="32"/>
    </row>
    <row r="95" spans="9:13">
      <c r="I95" s="32"/>
      <c r="J95" s="32"/>
      <c r="K95" s="32"/>
      <c r="L95" s="32"/>
      <c r="M95" s="32"/>
    </row>
    <row r="96" spans="9:13">
      <c r="I96" s="32"/>
      <c r="J96" s="32"/>
      <c r="K96" s="32"/>
      <c r="L96" s="32"/>
      <c r="M96" s="32"/>
    </row>
    <row r="98" spans="4:13">
      <c r="I98" s="32"/>
      <c r="J98" s="32"/>
      <c r="K98" s="32"/>
      <c r="L98" s="32"/>
      <c r="M98" s="32"/>
    </row>
    <row r="99" spans="4:13">
      <c r="I99" s="32"/>
      <c r="J99" s="32"/>
      <c r="K99" s="32"/>
      <c r="L99" s="32"/>
      <c r="M99" s="32"/>
    </row>
    <row r="100" spans="4:13">
      <c r="I100" s="32"/>
      <c r="J100" s="32"/>
      <c r="K100" s="32"/>
      <c r="L100" s="32"/>
      <c r="M100" s="32"/>
    </row>
    <row r="101" spans="4:13">
      <c r="I101" s="32"/>
      <c r="J101" s="32"/>
      <c r="K101" s="32"/>
      <c r="L101" s="32"/>
      <c r="M101" s="32"/>
    </row>
    <row r="102" spans="4:13">
      <c r="I102" s="32"/>
      <c r="J102" s="32"/>
      <c r="K102" s="32"/>
      <c r="L102" s="32"/>
      <c r="M102" s="32"/>
    </row>
    <row r="103" spans="4:13">
      <c r="I103" s="32"/>
      <c r="J103" s="32"/>
      <c r="K103" s="32"/>
      <c r="L103" s="32"/>
      <c r="M103" s="32"/>
    </row>
    <row r="105" spans="4:13">
      <c r="I105" s="32"/>
      <c r="J105" s="32"/>
      <c r="K105" s="32"/>
      <c r="L105" s="32"/>
      <c r="M105" s="32"/>
    </row>
    <row r="106" spans="4:13">
      <c r="I106" s="32"/>
      <c r="J106" s="32"/>
      <c r="K106" s="32"/>
      <c r="L106" s="32"/>
      <c r="M106" s="32"/>
    </row>
    <row r="107" spans="4:13">
      <c r="I107" s="32"/>
      <c r="J107" s="32"/>
      <c r="K107" s="32"/>
      <c r="L107" s="32"/>
      <c r="M107" s="32"/>
    </row>
    <row r="108" spans="4:13">
      <c r="I108" s="32"/>
      <c r="J108" s="32"/>
      <c r="K108" s="32"/>
      <c r="L108" s="32"/>
      <c r="M108" s="32"/>
    </row>
    <row r="109" spans="4:13">
      <c r="I109" s="32"/>
      <c r="J109" s="32"/>
      <c r="K109" s="32"/>
      <c r="L109" s="32"/>
      <c r="M109" s="32"/>
    </row>
    <row r="110" spans="4:13">
      <c r="D110" s="32"/>
      <c r="E110" s="32"/>
      <c r="F110" s="32"/>
      <c r="G110" s="32"/>
      <c r="H110" s="32"/>
      <c r="I110" s="32"/>
      <c r="J110" s="32"/>
      <c r="K110" s="32"/>
      <c r="L110" s="32"/>
      <c r="M110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988FD-7018-4506-BB49-3DB17253B7F5}">
  <sheetPr codeName="Sheet2"/>
  <dimension ref="A7:T230"/>
  <sheetViews>
    <sheetView topLeftCell="A4" workbookViewId="0">
      <pane xSplit="2" ySplit="6" topLeftCell="M10" activePane="bottomRight" state="frozen"/>
      <selection activeCell="A4" sqref="A4"/>
      <selection pane="topRight" activeCell="F4" sqref="F4"/>
      <selection pane="bottomLeft" activeCell="A10" sqref="A10"/>
      <selection pane="bottomRight" activeCell="S10" sqref="S10"/>
    </sheetView>
  </sheetViews>
  <sheetFormatPr defaultColWidth="8.69140625" defaultRowHeight="14.6" outlineLevelRow="1"/>
  <cols>
    <col min="1" max="1" width="8.53515625" style="2" customWidth="1"/>
    <col min="2" max="2" width="10.3828125" style="55" customWidth="1"/>
    <col min="3" max="3" width="13.23046875" style="2" customWidth="1"/>
    <col min="4" max="4" width="12.23046875" style="2" bestFit="1" customWidth="1"/>
    <col min="5" max="5" width="8.3828125" style="2" bestFit="1" customWidth="1"/>
    <col min="6" max="6" width="11.69140625" style="2" bestFit="1" customWidth="1"/>
    <col min="7" max="7" width="12.69140625" style="32" bestFit="1" customWidth="1"/>
    <col min="8" max="8" width="11.23046875" style="2" customWidth="1"/>
    <col min="9" max="9" width="12.69140625" style="2" bestFit="1" customWidth="1"/>
    <col min="10" max="10" width="10.23046875" style="56" customWidth="1"/>
    <col min="11" max="11" width="13.3828125" style="32" customWidth="1"/>
    <col min="12" max="12" width="16.69140625" style="55" customWidth="1"/>
    <col min="13" max="13" width="11.15234375" style="2" bestFit="1" customWidth="1"/>
    <col min="14" max="14" width="13.53515625" style="2" bestFit="1" customWidth="1"/>
    <col min="15" max="15" width="10.15234375" style="2" bestFit="1" customWidth="1"/>
    <col min="16" max="16" width="8.69140625" style="2"/>
    <col min="17" max="17" width="10.3828125" style="2" bestFit="1" customWidth="1"/>
    <col min="18" max="19" width="8.69140625" style="2"/>
    <col min="20" max="20" width="12.15234375" style="2" bestFit="1" customWidth="1"/>
    <col min="21" max="16384" width="8.69140625" style="2"/>
  </cols>
  <sheetData>
    <row r="7" spans="1:20">
      <c r="A7" s="8"/>
      <c r="B7" s="28"/>
      <c r="C7" s="9"/>
      <c r="D7" s="46" t="s">
        <v>81</v>
      </c>
      <c r="E7" s="47"/>
      <c r="F7" s="47"/>
      <c r="G7" s="48"/>
      <c r="H7" s="46" t="s">
        <v>85</v>
      </c>
      <c r="I7" s="47"/>
      <c r="J7" s="47"/>
      <c r="K7" s="48"/>
      <c r="L7" s="28"/>
      <c r="M7" s="8"/>
      <c r="N7" s="8"/>
      <c r="O7" s="28" t="s">
        <v>81</v>
      </c>
      <c r="R7" s="49" t="s">
        <v>109</v>
      </c>
      <c r="S7" s="50"/>
      <c r="T7" s="5"/>
    </row>
    <row r="8" spans="1:20">
      <c r="A8" s="20" t="s">
        <v>90</v>
      </c>
      <c r="B8" s="37" t="s">
        <v>88</v>
      </c>
      <c r="C8" s="51" t="s">
        <v>89</v>
      </c>
      <c r="D8" s="27" t="s">
        <v>82</v>
      </c>
      <c r="E8" s="27" t="s">
        <v>22</v>
      </c>
      <c r="F8" s="27" t="s">
        <v>83</v>
      </c>
      <c r="G8" s="52" t="s">
        <v>84</v>
      </c>
      <c r="H8" s="27" t="s">
        <v>82</v>
      </c>
      <c r="I8" s="27" t="s">
        <v>22</v>
      </c>
      <c r="J8" s="27" t="s">
        <v>83</v>
      </c>
      <c r="K8" s="52" t="s">
        <v>84</v>
      </c>
      <c r="L8" s="37" t="s">
        <v>86</v>
      </c>
      <c r="M8" s="37" t="s">
        <v>19</v>
      </c>
      <c r="N8" s="37" t="s">
        <v>87</v>
      </c>
      <c r="O8" s="37" t="s">
        <v>107</v>
      </c>
      <c r="R8" s="53" t="s">
        <v>22</v>
      </c>
      <c r="S8" s="27" t="s">
        <v>82</v>
      </c>
      <c r="T8" s="54" t="s">
        <v>108</v>
      </c>
    </row>
    <row r="9" spans="1:20" outlineLevel="1">
      <c r="B9" s="55" t="s">
        <v>58</v>
      </c>
      <c r="C9" s="2" t="s">
        <v>20</v>
      </c>
      <c r="D9" s="2" t="s">
        <v>21</v>
      </c>
      <c r="E9" s="2" t="s">
        <v>22</v>
      </c>
      <c r="F9" s="2" t="s">
        <v>23</v>
      </c>
      <c r="G9" s="35" t="s">
        <v>24</v>
      </c>
      <c r="H9" s="2" t="s">
        <v>25</v>
      </c>
      <c r="I9" s="2" t="s">
        <v>26</v>
      </c>
      <c r="J9" s="56" t="s">
        <v>27</v>
      </c>
      <c r="K9" s="35" t="s">
        <v>28</v>
      </c>
      <c r="L9" s="55" t="s">
        <v>29</v>
      </c>
      <c r="M9" s="2" t="s">
        <v>19</v>
      </c>
      <c r="N9" s="2" t="s">
        <v>80</v>
      </c>
      <c r="R9" s="16"/>
      <c r="S9" s="15"/>
      <c r="T9" s="57"/>
    </row>
    <row r="10" spans="1:20">
      <c r="A10" s="28">
        <v>1</v>
      </c>
      <c r="B10" s="28">
        <v>570</v>
      </c>
      <c r="C10" s="8" t="s">
        <v>546</v>
      </c>
      <c r="D10" s="8">
        <v>4</v>
      </c>
      <c r="E10" s="8" t="s">
        <v>31</v>
      </c>
      <c r="F10" s="8">
        <v>1982</v>
      </c>
      <c r="G10" s="58">
        <v>63.183355167122329</v>
      </c>
      <c r="H10" s="8">
        <v>4</v>
      </c>
      <c r="I10" s="8" t="s">
        <v>31</v>
      </c>
      <c r="J10" s="59">
        <v>29930</v>
      </c>
      <c r="K10" s="58">
        <v>47.975879424441096</v>
      </c>
      <c r="L10" s="28" t="s">
        <v>32</v>
      </c>
      <c r="M10" s="58">
        <f>SUMIFS('3-Day Peak'!H:H,'3-Day Peak'!$B:$B,$C10)</f>
        <v>211</v>
      </c>
      <c r="N10" s="58">
        <f>SUMIFS('3-Day Peak'!I:I,'3-Day Peak'!$B:$B,$C10)</f>
        <v>48700</v>
      </c>
      <c r="O10" s="60">
        <f t="shared" ref="O10:O73" si="0">SUMIFS($T$10:$T$28,$R$10:$R$28,E10,$S$10:$S$28,D10)</f>
        <v>655.94433850702137</v>
      </c>
      <c r="R10" s="16" t="s">
        <v>30</v>
      </c>
      <c r="S10" s="15">
        <f>'[1]Service Costs'!F22</f>
        <v>1.25</v>
      </c>
      <c r="T10" s="61">
        <f>'[1]Service Costs'!G22</f>
        <v>1337.1729924861156</v>
      </c>
    </row>
    <row r="11" spans="1:20">
      <c r="A11" s="33">
        <v>2</v>
      </c>
      <c r="B11" s="33">
        <v>570</v>
      </c>
      <c r="C11" s="15" t="s">
        <v>542</v>
      </c>
      <c r="D11" s="15">
        <v>4</v>
      </c>
      <c r="E11" s="15" t="s">
        <v>30</v>
      </c>
      <c r="F11" s="15">
        <v>2004</v>
      </c>
      <c r="G11" s="62">
        <v>586.00946843031545</v>
      </c>
      <c r="H11" s="15">
        <v>4</v>
      </c>
      <c r="I11" s="15" t="s">
        <v>30</v>
      </c>
      <c r="J11" s="63">
        <v>23613</v>
      </c>
      <c r="K11" s="62">
        <v>432.02952137901605</v>
      </c>
      <c r="L11" s="33" t="s">
        <v>34</v>
      </c>
      <c r="M11" s="62">
        <f>SUMIFS('3-Day Peak'!H:H,'3-Day Peak'!$B:$B,$C11)</f>
        <v>2124.3333333333335</v>
      </c>
      <c r="N11" s="62">
        <f>SUMIFS('3-Day Peak'!I:I,'3-Day Peak'!$B:$B,$C11)</f>
        <v>435289</v>
      </c>
      <c r="O11" s="64">
        <f t="shared" si="0"/>
        <v>1120.6521775644874</v>
      </c>
      <c r="R11" s="16" t="s">
        <v>30</v>
      </c>
      <c r="S11" s="15">
        <f>'[1]Service Costs'!F23</f>
        <v>2</v>
      </c>
      <c r="T11" s="61">
        <f>'[1]Service Costs'!G23</f>
        <v>2256.5263152985067</v>
      </c>
    </row>
    <row r="12" spans="1:20">
      <c r="A12" s="33">
        <v>3</v>
      </c>
      <c r="B12" s="33">
        <v>570</v>
      </c>
      <c r="C12" s="15" t="s">
        <v>494</v>
      </c>
      <c r="D12" s="15">
        <v>2</v>
      </c>
      <c r="E12" s="15" t="s">
        <v>30</v>
      </c>
      <c r="F12" s="15">
        <v>2015</v>
      </c>
      <c r="G12" s="62">
        <v>291.64593366524787</v>
      </c>
      <c r="H12" s="15">
        <v>2</v>
      </c>
      <c r="I12" s="15" t="s">
        <v>31</v>
      </c>
      <c r="J12" s="63">
        <v>35312</v>
      </c>
      <c r="K12" s="62">
        <v>144.924189790312</v>
      </c>
      <c r="L12" s="33" t="s">
        <v>39</v>
      </c>
      <c r="M12" s="62">
        <f>SUMIFS('3-Day Peak'!H:H,'3-Day Peak'!$B:$B,$C12)</f>
        <v>786.33333333333337</v>
      </c>
      <c r="N12" s="62">
        <f>SUMIFS('3-Day Peak'!I:I,'3-Day Peak'!$B:$B,$C12)</f>
        <v>146841</v>
      </c>
      <c r="O12" s="64">
        <f t="shared" si="0"/>
        <v>2256.5263152985067</v>
      </c>
      <c r="R12" s="16" t="s">
        <v>30</v>
      </c>
      <c r="S12" s="15">
        <f>'[1]Service Costs'!F24</f>
        <v>4</v>
      </c>
      <c r="T12" s="61">
        <f>'[1]Service Costs'!G24</f>
        <v>1120.6521775644874</v>
      </c>
    </row>
    <row r="13" spans="1:20">
      <c r="A13" s="33">
        <v>4</v>
      </c>
      <c r="B13" s="33">
        <v>570</v>
      </c>
      <c r="C13" s="15" t="s">
        <v>442</v>
      </c>
      <c r="D13" s="15">
        <v>2</v>
      </c>
      <c r="E13" s="15" t="s">
        <v>31</v>
      </c>
      <c r="F13" s="15">
        <v>1976</v>
      </c>
      <c r="G13" s="62">
        <v>289.76319281484894</v>
      </c>
      <c r="H13" s="15">
        <v>4</v>
      </c>
      <c r="I13" s="15" t="s">
        <v>48</v>
      </c>
      <c r="J13" s="63">
        <v>0</v>
      </c>
      <c r="K13" s="62">
        <v>5840.2887528266001</v>
      </c>
      <c r="L13" s="33" t="s">
        <v>37</v>
      </c>
      <c r="M13" s="62">
        <f>SUMIFS('3-Day Peak'!H:H,'3-Day Peak'!$B:$B,$C13)</f>
        <v>0</v>
      </c>
      <c r="N13" s="62">
        <f>SUMIFS('3-Day Peak'!I:I,'3-Day Peak'!$B:$B,$C13)</f>
        <v>0</v>
      </c>
      <c r="O13" s="64">
        <f t="shared" si="0"/>
        <v>1060.1927836538462</v>
      </c>
      <c r="R13" s="16" t="s">
        <v>30</v>
      </c>
      <c r="S13" s="15">
        <f>'[1]Service Costs'!F25</f>
        <v>6</v>
      </c>
      <c r="T13" s="61">
        <f>'[1]Service Costs'!G25</f>
        <v>18053.664666666667</v>
      </c>
    </row>
    <row r="14" spans="1:20">
      <c r="A14" s="33">
        <v>5</v>
      </c>
      <c r="B14" s="33">
        <v>570</v>
      </c>
      <c r="C14" s="15" t="s">
        <v>412</v>
      </c>
      <c r="D14" s="15">
        <v>2</v>
      </c>
      <c r="E14" s="15" t="s">
        <v>31</v>
      </c>
      <c r="F14" s="15">
        <v>1989</v>
      </c>
      <c r="G14" s="62">
        <v>236.25643094246024</v>
      </c>
      <c r="H14" s="15">
        <v>2</v>
      </c>
      <c r="I14" s="15" t="s">
        <v>30</v>
      </c>
      <c r="J14" s="63">
        <v>31449</v>
      </c>
      <c r="K14" s="62">
        <v>253.80597302151202</v>
      </c>
      <c r="L14" s="33" t="s">
        <v>35</v>
      </c>
      <c r="M14" s="62">
        <f>SUMIFS('3-Day Peak'!H:H,'3-Day Peak'!$B:$B,$C14)</f>
        <v>479</v>
      </c>
      <c r="N14" s="62">
        <f>SUMIFS('3-Day Peak'!I:I,'3-Day Peak'!$B:$B,$C14)</f>
        <v>137863</v>
      </c>
      <c r="O14" s="64">
        <f t="shared" si="0"/>
        <v>1060.1927836538462</v>
      </c>
      <c r="R14" s="16"/>
      <c r="S14" s="15">
        <f>'[1]Service Costs'!F26</f>
        <v>0</v>
      </c>
      <c r="T14" s="61">
        <f>'[1]Service Costs'!G26</f>
        <v>1945.3090635451499</v>
      </c>
    </row>
    <row r="15" spans="1:20">
      <c r="A15" s="33">
        <v>6</v>
      </c>
      <c r="B15" s="33">
        <v>570</v>
      </c>
      <c r="C15" s="15" t="s">
        <v>181</v>
      </c>
      <c r="D15" s="15">
        <v>4</v>
      </c>
      <c r="E15" s="15" t="s">
        <v>31</v>
      </c>
      <c r="F15" s="15">
        <v>1999</v>
      </c>
      <c r="G15" s="62">
        <v>1178.8164526753703</v>
      </c>
      <c r="H15" s="15">
        <v>4</v>
      </c>
      <c r="I15" s="15" t="s">
        <v>30</v>
      </c>
      <c r="J15" s="63">
        <v>33918</v>
      </c>
      <c r="K15" s="62">
        <v>12895.947741931401</v>
      </c>
      <c r="L15" s="33" t="s">
        <v>37</v>
      </c>
      <c r="M15" s="62">
        <f>SUMIFS('3-Day Peak'!H:H,'3-Day Peak'!$B:$B,$C15)</f>
        <v>5950.666666666667</v>
      </c>
      <c r="N15" s="62">
        <f>SUMIFS('3-Day Peak'!I:I,'3-Day Peak'!$B:$B,$C15)</f>
        <v>1260691</v>
      </c>
      <c r="O15" s="64">
        <f t="shared" si="0"/>
        <v>655.94433850702137</v>
      </c>
      <c r="R15" s="16" t="s">
        <v>31</v>
      </c>
      <c r="S15" s="15">
        <f>'[1]Service Costs'!F27</f>
        <v>1.25</v>
      </c>
      <c r="T15" s="61">
        <f>'[1]Service Costs'!G27</f>
        <v>583.98392320567689</v>
      </c>
    </row>
    <row r="16" spans="1:20">
      <c r="A16" s="33">
        <v>7</v>
      </c>
      <c r="B16" s="33">
        <v>570</v>
      </c>
      <c r="C16" s="15" t="s">
        <v>173</v>
      </c>
      <c r="D16" s="15">
        <v>2</v>
      </c>
      <c r="E16" s="15" t="s">
        <v>31</v>
      </c>
      <c r="F16" s="15">
        <v>1968</v>
      </c>
      <c r="G16" s="62">
        <v>104.90073292599241</v>
      </c>
      <c r="H16" s="15">
        <v>2</v>
      </c>
      <c r="I16" s="15" t="s">
        <v>31</v>
      </c>
      <c r="J16" s="63">
        <v>0</v>
      </c>
      <c r="K16" s="62">
        <v>126.356393551338</v>
      </c>
      <c r="L16" s="33" t="s">
        <v>39</v>
      </c>
      <c r="M16" s="62">
        <f>SUMIFS('3-Day Peak'!H:H,'3-Day Peak'!$B:$B,$C16)</f>
        <v>431</v>
      </c>
      <c r="N16" s="62">
        <f>SUMIFS('3-Day Peak'!I:I,'3-Day Peak'!$B:$B,$C16)</f>
        <v>68214</v>
      </c>
      <c r="O16" s="64">
        <f t="shared" si="0"/>
        <v>1060.1927836538462</v>
      </c>
      <c r="R16" s="16" t="s">
        <v>31</v>
      </c>
      <c r="S16" s="15">
        <f>'[1]Service Costs'!F28</f>
        <v>2</v>
      </c>
      <c r="T16" s="61">
        <f>'[1]Service Costs'!G28</f>
        <v>1060.1927836538462</v>
      </c>
    </row>
    <row r="17" spans="1:20">
      <c r="A17" s="33">
        <v>8</v>
      </c>
      <c r="B17" s="33">
        <v>663</v>
      </c>
      <c r="C17" s="15" t="s">
        <v>552</v>
      </c>
      <c r="D17" s="15">
        <v>4</v>
      </c>
      <c r="E17" s="15" t="s">
        <v>30</v>
      </c>
      <c r="F17" s="15">
        <v>2018</v>
      </c>
      <c r="G17" s="62">
        <v>112.02472720346491</v>
      </c>
      <c r="H17" s="15">
        <v>4</v>
      </c>
      <c r="I17" s="15" t="s">
        <v>30</v>
      </c>
      <c r="J17" s="63">
        <v>43143</v>
      </c>
      <c r="K17" s="62">
        <v>1983.83512120459</v>
      </c>
      <c r="L17" s="33" t="s">
        <v>38</v>
      </c>
      <c r="M17" s="62">
        <f>SUMIFS('3-Day Peak'!H:H,'3-Day Peak'!$B:$B,$C17)</f>
        <v>526.66666666666663</v>
      </c>
      <c r="N17" s="62">
        <f>SUMIFS('3-Day Peak'!I:I,'3-Day Peak'!$B:$B,$C17)</f>
        <v>119351</v>
      </c>
      <c r="O17" s="64">
        <f t="shared" si="0"/>
        <v>1120.6521775644874</v>
      </c>
      <c r="R17" s="16" t="s">
        <v>31</v>
      </c>
      <c r="S17" s="15">
        <f>'[1]Service Costs'!F29</f>
        <v>3</v>
      </c>
      <c r="T17" s="61">
        <f>'[1]Service Costs'!G29</f>
        <v>310.125</v>
      </c>
    </row>
    <row r="18" spans="1:20">
      <c r="A18" s="33">
        <v>9</v>
      </c>
      <c r="B18" s="33">
        <v>663</v>
      </c>
      <c r="C18" s="15" t="s">
        <v>149</v>
      </c>
      <c r="D18" s="15">
        <v>2</v>
      </c>
      <c r="E18" s="15" t="s">
        <v>30</v>
      </c>
      <c r="F18" s="15">
        <v>2014</v>
      </c>
      <c r="G18" s="62">
        <v>198.9065403135188</v>
      </c>
      <c r="H18" s="15">
        <v>2</v>
      </c>
      <c r="I18" s="15" t="s">
        <v>31</v>
      </c>
      <c r="J18" s="63">
        <v>35471</v>
      </c>
      <c r="K18" s="62">
        <v>368.55457961378301</v>
      </c>
      <c r="L18" s="33" t="s">
        <v>35</v>
      </c>
      <c r="M18" s="62">
        <f>SUMIFS('3-Day Peak'!H:H,'3-Day Peak'!$B:$B,$C18)</f>
        <v>783.66666666666663</v>
      </c>
      <c r="N18" s="62">
        <f>SUMIFS('3-Day Peak'!I:I,'3-Day Peak'!$B:$B,$C18)</f>
        <v>371194</v>
      </c>
      <c r="O18" s="64">
        <f t="shared" si="0"/>
        <v>2256.5263152985067</v>
      </c>
      <c r="R18" s="16" t="s">
        <v>31</v>
      </c>
      <c r="S18" s="15">
        <f>'[1]Service Costs'!F30</f>
        <v>4</v>
      </c>
      <c r="T18" s="61">
        <f>'[1]Service Costs'!G30</f>
        <v>655.94433850702137</v>
      </c>
    </row>
    <row r="19" spans="1:20">
      <c r="A19" s="33">
        <v>10</v>
      </c>
      <c r="B19" s="33">
        <v>663</v>
      </c>
      <c r="C19" s="15" t="s">
        <v>550</v>
      </c>
      <c r="D19" s="15">
        <v>4</v>
      </c>
      <c r="E19" s="15" t="s">
        <v>30</v>
      </c>
      <c r="F19" s="15">
        <v>1998</v>
      </c>
      <c r="G19" s="62">
        <v>202.81794777042614</v>
      </c>
      <c r="H19" s="15">
        <v>4</v>
      </c>
      <c r="I19" s="15" t="s">
        <v>31</v>
      </c>
      <c r="J19" s="63">
        <v>43377</v>
      </c>
      <c r="K19" s="62">
        <v>68.976286143289698</v>
      </c>
      <c r="L19" s="33" t="s">
        <v>32</v>
      </c>
      <c r="M19" s="62">
        <f>SUMIFS('3-Day Peak'!H:H,'3-Day Peak'!$B:$B,$C19)</f>
        <v>434.66666666666669</v>
      </c>
      <c r="N19" s="62">
        <f>SUMIFS('3-Day Peak'!I:I,'3-Day Peak'!$B:$B,$C19)</f>
        <v>768505</v>
      </c>
      <c r="O19" s="64">
        <f t="shared" si="0"/>
        <v>1120.6521775644874</v>
      </c>
      <c r="R19" s="21" t="s">
        <v>31</v>
      </c>
      <c r="S19" s="20">
        <f>'[1]Service Costs'!F31</f>
        <v>6</v>
      </c>
      <c r="T19" s="65">
        <f>'[1]Service Costs'!G31</f>
        <v>2229.9473684210525</v>
      </c>
    </row>
    <row r="20" spans="1:20">
      <c r="A20" s="33">
        <v>11</v>
      </c>
      <c r="B20" s="33">
        <v>663</v>
      </c>
      <c r="C20" s="15" t="s">
        <v>548</v>
      </c>
      <c r="D20" s="15">
        <v>1</v>
      </c>
      <c r="E20" s="15" t="s">
        <v>31</v>
      </c>
      <c r="F20" s="15">
        <v>1988</v>
      </c>
      <c r="G20" s="62">
        <v>0.50127622655544601</v>
      </c>
      <c r="H20" s="15">
        <v>6</v>
      </c>
      <c r="I20" s="15" t="s">
        <v>31</v>
      </c>
      <c r="J20" s="63">
        <v>45069</v>
      </c>
      <c r="K20" s="62">
        <v>9.7499610477013992</v>
      </c>
      <c r="L20" s="33" t="s">
        <v>33</v>
      </c>
      <c r="M20" s="62">
        <f>SUMIFS('3-Day Peak'!H:H,'3-Day Peak'!$B:$B,$C20)</f>
        <v>0</v>
      </c>
      <c r="N20" s="62">
        <f>SUMIFS('3-Day Peak'!I:I,'3-Day Peak'!$B:$B,$C20)</f>
        <v>1300188</v>
      </c>
      <c r="O20" s="64">
        <f t="shared" si="0"/>
        <v>583.98392320567689</v>
      </c>
      <c r="R20" s="8" t="str">
        <f>R19</f>
        <v>Steel</v>
      </c>
      <c r="S20" s="8">
        <v>0.75</v>
      </c>
      <c r="T20" s="66">
        <f>T15</f>
        <v>583.98392320567689</v>
      </c>
    </row>
    <row r="21" spans="1:20">
      <c r="A21" s="33">
        <v>12</v>
      </c>
      <c r="B21" s="33">
        <v>663</v>
      </c>
      <c r="C21" s="15" t="s">
        <v>540</v>
      </c>
      <c r="D21" s="15">
        <v>4</v>
      </c>
      <c r="E21" s="15" t="s">
        <v>30</v>
      </c>
      <c r="F21" s="15">
        <v>2014</v>
      </c>
      <c r="G21" s="62">
        <v>2.998919016685238</v>
      </c>
      <c r="H21" s="15">
        <v>4</v>
      </c>
      <c r="I21" s="15" t="s">
        <v>30</v>
      </c>
      <c r="J21" s="63">
        <v>35572</v>
      </c>
      <c r="K21" s="62">
        <v>5879.2940742032997</v>
      </c>
      <c r="L21" s="33" t="s">
        <v>36</v>
      </c>
      <c r="M21" s="62">
        <f>SUMIFS('3-Day Peak'!H:H,'3-Day Peak'!$B:$B,$C21)</f>
        <v>2372</v>
      </c>
      <c r="N21" s="62">
        <f>SUMIFS('3-Day Peak'!I:I,'3-Day Peak'!$B:$B,$C21)</f>
        <v>660672</v>
      </c>
      <c r="O21" s="64">
        <f t="shared" si="0"/>
        <v>1120.6521775644874</v>
      </c>
      <c r="R21" s="15" t="str">
        <f t="shared" ref="R21:R23" si="1">R20</f>
        <v>Steel</v>
      </c>
      <c r="S21" s="15">
        <v>1</v>
      </c>
      <c r="T21" s="67">
        <f>T15</f>
        <v>583.98392320567689</v>
      </c>
    </row>
    <row r="22" spans="1:20">
      <c r="A22" s="33">
        <v>13</v>
      </c>
      <c r="B22" s="33">
        <v>663</v>
      </c>
      <c r="C22" s="15" t="s">
        <v>538</v>
      </c>
      <c r="D22" s="15">
        <v>4</v>
      </c>
      <c r="E22" s="15" t="s">
        <v>30</v>
      </c>
      <c r="F22" s="15">
        <v>2000</v>
      </c>
      <c r="G22" s="62">
        <v>186.02790320064707</v>
      </c>
      <c r="H22" s="15">
        <v>2</v>
      </c>
      <c r="I22" s="15" t="s">
        <v>31</v>
      </c>
      <c r="J22" s="63">
        <v>24660</v>
      </c>
      <c r="K22" s="62">
        <v>40.645448444908794</v>
      </c>
      <c r="L22" s="33" t="s">
        <v>37</v>
      </c>
      <c r="M22" s="62">
        <f>SUMIFS('3-Day Peak'!H:H,'3-Day Peak'!$B:$B,$C22)</f>
        <v>663</v>
      </c>
      <c r="N22" s="62">
        <f>SUMIFS('3-Day Peak'!I:I,'3-Day Peak'!$B:$B,$C22)</f>
        <v>235591</v>
      </c>
      <c r="O22" s="64">
        <f t="shared" si="0"/>
        <v>1120.6521775644874</v>
      </c>
      <c r="R22" s="15" t="str">
        <f t="shared" si="1"/>
        <v>Steel</v>
      </c>
      <c r="S22" s="15">
        <v>10</v>
      </c>
      <c r="T22" s="67">
        <f>T19</f>
        <v>2229.9473684210525</v>
      </c>
    </row>
    <row r="23" spans="1:20">
      <c r="A23" s="33">
        <v>14</v>
      </c>
      <c r="B23" s="33">
        <v>663</v>
      </c>
      <c r="C23" s="15" t="s">
        <v>536</v>
      </c>
      <c r="D23" s="15">
        <v>4</v>
      </c>
      <c r="E23" s="15" t="s">
        <v>30</v>
      </c>
      <c r="F23" s="15">
        <v>1999</v>
      </c>
      <c r="G23" s="62">
        <v>735.95375464459732</v>
      </c>
      <c r="H23" s="15">
        <v>4</v>
      </c>
      <c r="I23" s="15" t="s">
        <v>31</v>
      </c>
      <c r="J23" s="63">
        <v>36312</v>
      </c>
      <c r="K23" s="62">
        <v>1630.6938482129101</v>
      </c>
      <c r="L23" s="33" t="s">
        <v>35</v>
      </c>
      <c r="M23" s="62">
        <f>SUMIFS('3-Day Peak'!H:H,'3-Day Peak'!$B:$B,$C23)</f>
        <v>1332</v>
      </c>
      <c r="N23" s="62">
        <f>SUMIFS('3-Day Peak'!I:I,'3-Day Peak'!$B:$B,$C23)</f>
        <v>367541</v>
      </c>
      <c r="O23" s="64">
        <f t="shared" si="0"/>
        <v>1120.6521775644874</v>
      </c>
      <c r="R23" s="15" t="str">
        <f t="shared" si="1"/>
        <v>Steel</v>
      </c>
      <c r="S23" s="15">
        <v>12</v>
      </c>
      <c r="T23" s="67">
        <f>T19</f>
        <v>2229.9473684210525</v>
      </c>
    </row>
    <row r="24" spans="1:20">
      <c r="A24" s="33">
        <v>15</v>
      </c>
      <c r="B24" s="33">
        <v>663</v>
      </c>
      <c r="C24" s="15" t="s">
        <v>147</v>
      </c>
      <c r="D24" s="15">
        <v>4</v>
      </c>
      <c r="E24" s="15" t="s">
        <v>31</v>
      </c>
      <c r="F24" s="15">
        <v>1976</v>
      </c>
      <c r="G24" s="62">
        <v>302.9377697882577</v>
      </c>
      <c r="H24" s="15">
        <v>4</v>
      </c>
      <c r="I24" s="15" t="s">
        <v>30</v>
      </c>
      <c r="J24" s="63">
        <v>26116</v>
      </c>
      <c r="K24" s="62">
        <v>1227.24359327002</v>
      </c>
      <c r="L24" s="33" t="s">
        <v>32</v>
      </c>
      <c r="M24" s="62">
        <f>SUMIFS('3-Day Peak'!H:H,'3-Day Peak'!$B:$B,$C24)</f>
        <v>6033</v>
      </c>
      <c r="N24" s="62">
        <f>SUMIFS('3-Day Peak'!I:I,'3-Day Peak'!$B:$B,$C24)</f>
        <v>1300980</v>
      </c>
      <c r="O24" s="64">
        <f t="shared" si="0"/>
        <v>655.94433850702137</v>
      </c>
      <c r="R24" s="15"/>
      <c r="S24" s="15"/>
      <c r="T24" s="15"/>
    </row>
    <row r="25" spans="1:20">
      <c r="A25" s="33">
        <v>16</v>
      </c>
      <c r="B25" s="33">
        <v>663</v>
      </c>
      <c r="C25" s="15" t="s">
        <v>534</v>
      </c>
      <c r="D25" s="15">
        <v>4</v>
      </c>
      <c r="E25" s="15" t="s">
        <v>30</v>
      </c>
      <c r="F25" s="15">
        <v>2015</v>
      </c>
      <c r="G25" s="62">
        <v>252.74674194053836</v>
      </c>
      <c r="H25" s="15">
        <v>4</v>
      </c>
      <c r="I25" s="15" t="s">
        <v>30</v>
      </c>
      <c r="J25" s="63">
        <v>42300</v>
      </c>
      <c r="K25" s="62">
        <v>1320.1565720006602</v>
      </c>
      <c r="L25" s="33" t="s">
        <v>42</v>
      </c>
      <c r="M25" s="62">
        <f>SUMIFS('3-Day Peak'!H:H,'3-Day Peak'!$B:$B,$C25)</f>
        <v>5251.666666666667</v>
      </c>
      <c r="N25" s="62">
        <f>SUMIFS('3-Day Peak'!I:I,'3-Day Peak'!$B:$B,$C25)</f>
        <v>1299258</v>
      </c>
      <c r="O25" s="64">
        <f t="shared" si="0"/>
        <v>1120.6521775644874</v>
      </c>
      <c r="R25" s="15" t="s">
        <v>30</v>
      </c>
      <c r="S25" s="15">
        <v>0.625</v>
      </c>
      <c r="T25" s="67">
        <f>T10</f>
        <v>1337.1729924861156</v>
      </c>
    </row>
    <row r="26" spans="1:20">
      <c r="A26" s="33">
        <v>17</v>
      </c>
      <c r="B26" s="33">
        <v>663</v>
      </c>
      <c r="C26" s="15" t="s">
        <v>530</v>
      </c>
      <c r="D26" s="15">
        <v>4</v>
      </c>
      <c r="E26" s="15" t="s">
        <v>31</v>
      </c>
      <c r="F26" s="15">
        <v>2011</v>
      </c>
      <c r="G26" s="62">
        <v>258.96938259287032</v>
      </c>
      <c r="H26" s="15">
        <v>2</v>
      </c>
      <c r="I26" s="15" t="s">
        <v>30</v>
      </c>
      <c r="J26" s="63">
        <v>25476</v>
      </c>
      <c r="K26" s="62">
        <v>200.21710676695702</v>
      </c>
      <c r="L26" s="33" t="s">
        <v>38</v>
      </c>
      <c r="M26" s="62">
        <f>SUMIFS('3-Day Peak'!H:H,'3-Day Peak'!$B:$B,$C26)</f>
        <v>942.33333333333337</v>
      </c>
      <c r="N26" s="62">
        <f>SUMIFS('3-Day Peak'!I:I,'3-Day Peak'!$B:$B,$C26)</f>
        <v>248756</v>
      </c>
      <c r="O26" s="64">
        <f t="shared" si="0"/>
        <v>655.94433850702137</v>
      </c>
      <c r="R26" s="15" t="s">
        <v>30</v>
      </c>
      <c r="S26" s="15">
        <v>1</v>
      </c>
      <c r="T26" s="67">
        <f>T10</f>
        <v>1337.1729924861156</v>
      </c>
    </row>
    <row r="27" spans="1:20">
      <c r="A27" s="33">
        <v>18</v>
      </c>
      <c r="B27" s="33">
        <v>663</v>
      </c>
      <c r="C27" s="15" t="s">
        <v>528</v>
      </c>
      <c r="D27" s="15">
        <v>2</v>
      </c>
      <c r="E27" s="15" t="s">
        <v>30</v>
      </c>
      <c r="F27" s="15">
        <v>1994</v>
      </c>
      <c r="G27" s="62">
        <v>55.965140029014584</v>
      </c>
      <c r="H27" s="15">
        <v>4</v>
      </c>
      <c r="I27" s="15" t="s">
        <v>31</v>
      </c>
      <c r="J27" s="63">
        <v>34422</v>
      </c>
      <c r="K27" s="62">
        <v>2879.30734632448</v>
      </c>
      <c r="L27" s="33" t="s">
        <v>37</v>
      </c>
      <c r="M27" s="62">
        <f>SUMIFS('3-Day Peak'!H:H,'3-Day Peak'!$B:$B,$C27)</f>
        <v>3735.3333333333335</v>
      </c>
      <c r="N27" s="62">
        <f>SUMIFS('3-Day Peak'!I:I,'3-Day Peak'!$B:$B,$C27)</f>
        <v>937333</v>
      </c>
      <c r="O27" s="64">
        <f t="shared" si="0"/>
        <v>2256.5263152985067</v>
      </c>
      <c r="R27" s="20" t="s">
        <v>30</v>
      </c>
      <c r="S27" s="20">
        <v>8</v>
      </c>
      <c r="T27" s="68">
        <f>T13</f>
        <v>18053.664666666667</v>
      </c>
    </row>
    <row r="28" spans="1:20">
      <c r="A28" s="33">
        <v>19</v>
      </c>
      <c r="B28" s="33">
        <v>663</v>
      </c>
      <c r="C28" s="15" t="s">
        <v>526</v>
      </c>
      <c r="D28" s="15">
        <v>2</v>
      </c>
      <c r="E28" s="15" t="s">
        <v>30</v>
      </c>
      <c r="F28" s="15">
        <v>2015</v>
      </c>
      <c r="G28" s="62">
        <v>16.982154706001424</v>
      </c>
      <c r="H28" s="15">
        <v>2</v>
      </c>
      <c r="I28" s="15" t="s">
        <v>30</v>
      </c>
      <c r="J28" s="63">
        <v>31709</v>
      </c>
      <c r="K28" s="62">
        <v>893.06672090132611</v>
      </c>
      <c r="L28" s="33" t="s">
        <v>40</v>
      </c>
      <c r="M28" s="62">
        <f>SUMIFS('3-Day Peak'!H:H,'3-Day Peak'!$B:$B,$C28)</f>
        <v>510</v>
      </c>
      <c r="N28" s="62">
        <f>SUMIFS('3-Day Peak'!I:I,'3-Day Peak'!$B:$B,$C28)</f>
        <v>88982</v>
      </c>
      <c r="O28" s="64">
        <f t="shared" si="0"/>
        <v>2256.5263152985067</v>
      </c>
    </row>
    <row r="29" spans="1:20">
      <c r="A29" s="33">
        <v>20</v>
      </c>
      <c r="B29" s="33">
        <v>663</v>
      </c>
      <c r="C29" s="15" t="s">
        <v>524</v>
      </c>
      <c r="D29" s="15">
        <v>2</v>
      </c>
      <c r="E29" s="15" t="s">
        <v>31</v>
      </c>
      <c r="F29" s="15">
        <v>1983</v>
      </c>
      <c r="G29" s="62">
        <v>130.86784955652465</v>
      </c>
      <c r="H29" s="15">
        <v>4</v>
      </c>
      <c r="I29" s="15" t="s">
        <v>31</v>
      </c>
      <c r="J29" s="63">
        <v>20598</v>
      </c>
      <c r="K29" s="62">
        <v>318.957935260716</v>
      </c>
      <c r="L29" s="33" t="s">
        <v>42</v>
      </c>
      <c r="M29" s="62">
        <f>SUMIFS('3-Day Peak'!H:H,'3-Day Peak'!$B:$B,$C29)</f>
        <v>1082.3333333333333</v>
      </c>
      <c r="N29" s="62">
        <f>SUMIFS('3-Day Peak'!I:I,'3-Day Peak'!$B:$B,$C29)</f>
        <v>247319</v>
      </c>
      <c r="O29" s="64">
        <f t="shared" si="0"/>
        <v>1060.1927836538462</v>
      </c>
    </row>
    <row r="30" spans="1:20">
      <c r="A30" s="33">
        <v>21</v>
      </c>
      <c r="B30" s="33">
        <v>663</v>
      </c>
      <c r="C30" s="15" t="s">
        <v>522</v>
      </c>
      <c r="D30" s="15">
        <v>2</v>
      </c>
      <c r="E30" s="15" t="s">
        <v>31</v>
      </c>
      <c r="F30" s="15">
        <v>1982</v>
      </c>
      <c r="G30" s="62">
        <v>203.99958936102283</v>
      </c>
      <c r="H30" s="15">
        <v>4</v>
      </c>
      <c r="I30" s="15" t="s">
        <v>31</v>
      </c>
      <c r="J30" s="63">
        <v>30053</v>
      </c>
      <c r="K30" s="62">
        <v>1968.7369732038701</v>
      </c>
      <c r="L30" s="33" t="s">
        <v>38</v>
      </c>
      <c r="M30" s="62">
        <f>SUMIFS('3-Day Peak'!H:H,'3-Day Peak'!$B:$B,$C30)</f>
        <v>0</v>
      </c>
      <c r="N30" s="62">
        <f>SUMIFS('3-Day Peak'!I:I,'3-Day Peak'!$B:$B,$C30)</f>
        <v>0</v>
      </c>
      <c r="O30" s="64">
        <f t="shared" si="0"/>
        <v>1060.1927836538462</v>
      </c>
    </row>
    <row r="31" spans="1:20">
      <c r="A31" s="33">
        <v>22</v>
      </c>
      <c r="B31" s="33">
        <v>663</v>
      </c>
      <c r="C31" s="15" t="s">
        <v>520</v>
      </c>
      <c r="D31" s="15">
        <v>2</v>
      </c>
      <c r="E31" s="15" t="s">
        <v>30</v>
      </c>
      <c r="F31" s="15">
        <v>1986</v>
      </c>
      <c r="G31" s="62">
        <v>20.00019814855747</v>
      </c>
      <c r="H31" s="15">
        <v>4</v>
      </c>
      <c r="I31" s="15" t="s">
        <v>31</v>
      </c>
      <c r="J31" s="63">
        <v>31705</v>
      </c>
      <c r="K31" s="62">
        <v>1190.6093245160901</v>
      </c>
      <c r="L31" s="33" t="s">
        <v>39</v>
      </c>
      <c r="M31" s="62">
        <f>SUMIFS('3-Day Peak'!H:H,'3-Day Peak'!$B:$B,$C31)</f>
        <v>928.33333333333337</v>
      </c>
      <c r="N31" s="62">
        <f>SUMIFS('3-Day Peak'!I:I,'3-Day Peak'!$B:$B,$C31)</f>
        <v>176654</v>
      </c>
      <c r="O31" s="64">
        <f t="shared" si="0"/>
        <v>2256.5263152985067</v>
      </c>
      <c r="R31" s="2">
        <v>663</v>
      </c>
      <c r="T31" s="69">
        <f>SUMIFS(O:O,B:B,R31)</f>
        <v>298204.27466059296</v>
      </c>
    </row>
    <row r="32" spans="1:20">
      <c r="A32" s="33">
        <v>23</v>
      </c>
      <c r="B32" s="33">
        <v>663</v>
      </c>
      <c r="C32" s="15" t="s">
        <v>518</v>
      </c>
      <c r="D32" s="15">
        <v>4</v>
      </c>
      <c r="E32" s="15" t="s">
        <v>30</v>
      </c>
      <c r="F32" s="15">
        <v>1995</v>
      </c>
      <c r="G32" s="62">
        <v>264.99132082727908</v>
      </c>
      <c r="H32" s="15">
        <v>4</v>
      </c>
      <c r="I32" s="15" t="s">
        <v>31</v>
      </c>
      <c r="J32" s="63">
        <v>34878</v>
      </c>
      <c r="K32" s="62">
        <v>939.83596901015198</v>
      </c>
      <c r="L32" s="33" t="s">
        <v>37</v>
      </c>
      <c r="M32" s="62">
        <f>SUMIFS('3-Day Peak'!H:H,'3-Day Peak'!$B:$B,$C32)</f>
        <v>6636.333333333333</v>
      </c>
      <c r="N32" s="62">
        <f>SUMIFS('3-Day Peak'!I:I,'3-Day Peak'!$B:$B,$C32)</f>
        <v>2209776</v>
      </c>
      <c r="O32" s="64">
        <f t="shared" si="0"/>
        <v>1120.6521775644874</v>
      </c>
      <c r="R32" s="2">
        <v>570</v>
      </c>
      <c r="T32" s="69">
        <f>SUMIFS(O:O,B:B,R32)</f>
        <v>7869.6455208385751</v>
      </c>
    </row>
    <row r="33" spans="1:15">
      <c r="A33" s="33">
        <v>24</v>
      </c>
      <c r="B33" s="33">
        <v>663</v>
      </c>
      <c r="C33" s="15" t="s">
        <v>514</v>
      </c>
      <c r="D33" s="15">
        <v>4</v>
      </c>
      <c r="E33" s="15" t="s">
        <v>31</v>
      </c>
      <c r="F33" s="15">
        <v>1990</v>
      </c>
      <c r="G33" s="62">
        <v>36.017937942282607</v>
      </c>
      <c r="H33" s="15">
        <v>4</v>
      </c>
      <c r="I33" s="15" t="s">
        <v>31</v>
      </c>
      <c r="J33" s="63">
        <v>32997</v>
      </c>
      <c r="K33" s="62">
        <v>4.0000662835984393</v>
      </c>
      <c r="L33" s="33" t="s">
        <v>36</v>
      </c>
      <c r="M33" s="62">
        <f>SUMIFS('3-Day Peak'!H:H,'3-Day Peak'!$B:$B,$C33)</f>
        <v>9773.6666666666661</v>
      </c>
      <c r="N33" s="62">
        <f>SUMIFS('3-Day Peak'!I:I,'3-Day Peak'!$B:$B,$C33)</f>
        <v>2936935</v>
      </c>
      <c r="O33" s="64">
        <f t="shared" si="0"/>
        <v>655.94433850702137</v>
      </c>
    </row>
    <row r="34" spans="1:15">
      <c r="A34" s="33">
        <v>25</v>
      </c>
      <c r="B34" s="33">
        <v>663</v>
      </c>
      <c r="C34" s="15" t="s">
        <v>512</v>
      </c>
      <c r="D34" s="15">
        <v>6</v>
      </c>
      <c r="E34" s="15" t="s">
        <v>30</v>
      </c>
      <c r="F34" s="15">
        <v>2007</v>
      </c>
      <c r="G34" s="62">
        <v>807.20554617888774</v>
      </c>
      <c r="H34" s="15">
        <v>2</v>
      </c>
      <c r="I34" s="15" t="s">
        <v>31</v>
      </c>
      <c r="J34" s="63">
        <v>25789</v>
      </c>
      <c r="K34" s="62">
        <v>117.78505187242502</v>
      </c>
      <c r="L34" s="33" t="s">
        <v>36</v>
      </c>
      <c r="M34" s="62">
        <f>SUMIFS('3-Day Peak'!H:H,'3-Day Peak'!$B:$B,$C34)</f>
        <v>9688.3333333333339</v>
      </c>
      <c r="N34" s="62">
        <f>SUMIFS('3-Day Peak'!I:I,'3-Day Peak'!$B:$B,$C34)</f>
        <v>3782812</v>
      </c>
      <c r="O34" s="64">
        <f t="shared" si="0"/>
        <v>18053.664666666667</v>
      </c>
    </row>
    <row r="35" spans="1:15">
      <c r="A35" s="33">
        <v>26</v>
      </c>
      <c r="B35" s="33">
        <v>663</v>
      </c>
      <c r="C35" s="15" t="s">
        <v>510</v>
      </c>
      <c r="D35" s="15">
        <v>1</v>
      </c>
      <c r="E35" s="15" t="s">
        <v>30</v>
      </c>
      <c r="F35" s="15">
        <v>2013</v>
      </c>
      <c r="G35" s="62">
        <v>172.94377004311158</v>
      </c>
      <c r="H35" s="15">
        <v>8</v>
      </c>
      <c r="I35" s="15" t="s">
        <v>30</v>
      </c>
      <c r="J35" s="63">
        <v>44956</v>
      </c>
      <c r="K35" s="62">
        <v>4.9998350514185397</v>
      </c>
      <c r="L35" s="33" t="s">
        <v>41</v>
      </c>
      <c r="M35" s="62">
        <f>SUMIFS('3-Day Peak'!H:H,'3-Day Peak'!$B:$B,$C35)</f>
        <v>58346</v>
      </c>
      <c r="N35" s="62">
        <f>SUMIFS('3-Day Peak'!I:I,'3-Day Peak'!$B:$B,$C35)</f>
        <v>32972576</v>
      </c>
      <c r="O35" s="64">
        <f t="shared" si="0"/>
        <v>1337.1729924861156</v>
      </c>
    </row>
    <row r="36" spans="1:15">
      <c r="A36" s="33">
        <v>27</v>
      </c>
      <c r="B36" s="33">
        <v>663</v>
      </c>
      <c r="C36" s="15" t="s">
        <v>508</v>
      </c>
      <c r="D36" s="15">
        <v>2</v>
      </c>
      <c r="E36" s="15" t="s">
        <v>31</v>
      </c>
      <c r="F36" s="15">
        <v>1967</v>
      </c>
      <c r="G36" s="62">
        <v>596.72588356276185</v>
      </c>
      <c r="H36" s="15">
        <v>6</v>
      </c>
      <c r="I36" s="15" t="s">
        <v>30</v>
      </c>
      <c r="J36" s="63">
        <v>29875</v>
      </c>
      <c r="K36" s="62">
        <v>28.962563114898003</v>
      </c>
      <c r="L36" s="33" t="s">
        <v>39</v>
      </c>
      <c r="M36" s="62">
        <f>SUMIFS('3-Day Peak'!H:H,'3-Day Peak'!$B:$B,$C36)</f>
        <v>996.66666666666663</v>
      </c>
      <c r="N36" s="62">
        <f>SUMIFS('3-Day Peak'!I:I,'3-Day Peak'!$B:$B,$C36)</f>
        <v>280880</v>
      </c>
      <c r="O36" s="64">
        <f t="shared" si="0"/>
        <v>1060.1927836538462</v>
      </c>
    </row>
    <row r="37" spans="1:15">
      <c r="A37" s="33">
        <v>28</v>
      </c>
      <c r="B37" s="33">
        <v>663</v>
      </c>
      <c r="C37" s="15" t="s">
        <v>506</v>
      </c>
      <c r="D37" s="15">
        <v>2</v>
      </c>
      <c r="E37" s="15" t="s">
        <v>30</v>
      </c>
      <c r="F37" s="15">
        <v>1999</v>
      </c>
      <c r="G37" s="62">
        <v>674.3717714234931</v>
      </c>
      <c r="H37" s="15">
        <v>4</v>
      </c>
      <c r="I37" s="15" t="s">
        <v>30</v>
      </c>
      <c r="J37" s="63">
        <v>43691</v>
      </c>
      <c r="K37" s="62">
        <v>3703.6113364801799</v>
      </c>
      <c r="L37" s="33" t="s">
        <v>40</v>
      </c>
      <c r="M37" s="62">
        <f>SUMIFS('3-Day Peak'!H:H,'3-Day Peak'!$B:$B,$C37)</f>
        <v>356.33333333333331</v>
      </c>
      <c r="N37" s="62">
        <f>SUMIFS('3-Day Peak'!I:I,'3-Day Peak'!$B:$B,$C37)</f>
        <v>170933</v>
      </c>
      <c r="O37" s="64">
        <f t="shared" si="0"/>
        <v>2256.5263152985067</v>
      </c>
    </row>
    <row r="38" spans="1:15">
      <c r="A38" s="33">
        <v>29</v>
      </c>
      <c r="B38" s="33">
        <v>663</v>
      </c>
      <c r="C38" s="15" t="s">
        <v>504</v>
      </c>
      <c r="D38" s="15">
        <v>6</v>
      </c>
      <c r="E38" s="15" t="s">
        <v>31</v>
      </c>
      <c r="F38" s="15">
        <v>1996</v>
      </c>
      <c r="G38" s="62">
        <v>488.63078951141142</v>
      </c>
      <c r="H38" s="15">
        <v>4</v>
      </c>
      <c r="I38" s="15" t="s">
        <v>31</v>
      </c>
      <c r="J38" s="63">
        <v>24069</v>
      </c>
      <c r="K38" s="62">
        <v>647.76479865400506</v>
      </c>
      <c r="L38" s="33" t="s">
        <v>41</v>
      </c>
      <c r="M38" s="62">
        <f>SUMIFS('3-Day Peak'!H:H,'3-Day Peak'!$B:$B,$C38)</f>
        <v>15680.333333333334</v>
      </c>
      <c r="N38" s="62">
        <f>SUMIFS('3-Day Peak'!I:I,'3-Day Peak'!$B:$B,$C38)</f>
        <v>5642766</v>
      </c>
      <c r="O38" s="64">
        <f t="shared" si="0"/>
        <v>2229.9473684210525</v>
      </c>
    </row>
    <row r="39" spans="1:15">
      <c r="A39" s="33">
        <v>30</v>
      </c>
      <c r="B39" s="33">
        <v>663</v>
      </c>
      <c r="C39" s="15" t="s">
        <v>502</v>
      </c>
      <c r="D39" s="15">
        <v>4</v>
      </c>
      <c r="E39" s="15" t="s">
        <v>30</v>
      </c>
      <c r="F39" s="15">
        <v>2018</v>
      </c>
      <c r="G39" s="62">
        <v>4.9922251111333997</v>
      </c>
      <c r="H39" s="15">
        <v>2</v>
      </c>
      <c r="I39" s="15" t="s">
        <v>31</v>
      </c>
      <c r="J39" s="63">
        <v>41200</v>
      </c>
      <c r="K39" s="62">
        <v>204.938509325703</v>
      </c>
      <c r="L39" s="33" t="s">
        <v>42</v>
      </c>
      <c r="M39" s="62">
        <f>SUMIFS('3-Day Peak'!H:H,'3-Day Peak'!$B:$B,$C39)</f>
        <v>1736.3333333333333</v>
      </c>
      <c r="N39" s="62">
        <f>SUMIFS('3-Day Peak'!I:I,'3-Day Peak'!$B:$B,$C39)</f>
        <v>411945</v>
      </c>
      <c r="O39" s="64">
        <f t="shared" si="0"/>
        <v>1120.6521775644874</v>
      </c>
    </row>
    <row r="40" spans="1:15">
      <c r="A40" s="33">
        <v>31</v>
      </c>
      <c r="B40" s="33">
        <v>663</v>
      </c>
      <c r="C40" s="15" t="s">
        <v>500</v>
      </c>
      <c r="D40" s="15">
        <v>4</v>
      </c>
      <c r="E40" s="15" t="s">
        <v>31</v>
      </c>
      <c r="F40" s="15">
        <v>2018</v>
      </c>
      <c r="G40" s="62">
        <v>99.826045602509978</v>
      </c>
      <c r="H40" s="15">
        <v>4</v>
      </c>
      <c r="I40" s="15" t="s">
        <v>30</v>
      </c>
      <c r="J40" s="63">
        <v>0</v>
      </c>
      <c r="K40" s="62">
        <v>1780.2297210085701</v>
      </c>
      <c r="L40" s="33" t="s">
        <v>43</v>
      </c>
      <c r="M40" s="62">
        <f>SUMIFS('3-Day Peak'!H:H,'3-Day Peak'!$B:$B,$C40)</f>
        <v>0</v>
      </c>
      <c r="N40" s="62">
        <f>SUMIFS('3-Day Peak'!I:I,'3-Day Peak'!$B:$B,$C40)</f>
        <v>451974</v>
      </c>
      <c r="O40" s="64">
        <f t="shared" si="0"/>
        <v>655.94433850702137</v>
      </c>
    </row>
    <row r="41" spans="1:15">
      <c r="A41" s="33">
        <v>32</v>
      </c>
      <c r="B41" s="33">
        <v>663</v>
      </c>
      <c r="C41" s="15" t="s">
        <v>498</v>
      </c>
      <c r="D41" s="15">
        <v>4</v>
      </c>
      <c r="E41" s="15" t="s">
        <v>30</v>
      </c>
      <c r="F41" s="15">
        <v>2021</v>
      </c>
      <c r="G41" s="62">
        <v>46.000195662021582</v>
      </c>
      <c r="H41" s="15">
        <v>4</v>
      </c>
      <c r="I41" s="15" t="s">
        <v>31</v>
      </c>
      <c r="J41" s="63">
        <v>44175</v>
      </c>
      <c r="K41" s="62">
        <v>182.99978141716201</v>
      </c>
      <c r="L41" s="33" t="s">
        <v>40</v>
      </c>
      <c r="M41" s="62">
        <f>SUMIFS('3-Day Peak'!H:H,'3-Day Peak'!$B:$B,$C41)</f>
        <v>0</v>
      </c>
      <c r="N41" s="62">
        <f>SUMIFS('3-Day Peak'!I:I,'3-Day Peak'!$B:$B,$C41)</f>
        <v>11392</v>
      </c>
      <c r="O41" s="64">
        <f t="shared" si="0"/>
        <v>1120.6521775644874</v>
      </c>
    </row>
    <row r="42" spans="1:15">
      <c r="A42" s="33">
        <v>33</v>
      </c>
      <c r="B42" s="33">
        <v>663</v>
      </c>
      <c r="C42" s="15" t="s">
        <v>496</v>
      </c>
      <c r="D42" s="15">
        <v>4</v>
      </c>
      <c r="E42" s="15" t="s">
        <v>31</v>
      </c>
      <c r="F42" s="15">
        <v>1958</v>
      </c>
      <c r="G42" s="62">
        <v>328.73025128580497</v>
      </c>
      <c r="H42" s="15">
        <v>4</v>
      </c>
      <c r="I42" s="15" t="s">
        <v>30</v>
      </c>
      <c r="J42" s="63">
        <v>21440</v>
      </c>
      <c r="K42" s="62">
        <v>187.40509249199201</v>
      </c>
      <c r="L42" s="33" t="s">
        <v>37</v>
      </c>
      <c r="M42" s="62">
        <f>SUMIFS('3-Day Peak'!H:H,'3-Day Peak'!$B:$B,$C42)</f>
        <v>2911.3333333333335</v>
      </c>
      <c r="N42" s="62">
        <f>SUMIFS('3-Day Peak'!I:I,'3-Day Peak'!$B:$B,$C42)</f>
        <v>473545</v>
      </c>
      <c r="O42" s="64">
        <f t="shared" si="0"/>
        <v>655.94433850702137</v>
      </c>
    </row>
    <row r="43" spans="1:15">
      <c r="A43" s="33">
        <v>34</v>
      </c>
      <c r="B43" s="33">
        <v>663</v>
      </c>
      <c r="C43" s="15" t="s">
        <v>492</v>
      </c>
      <c r="D43" s="15">
        <v>4</v>
      </c>
      <c r="E43" s="15" t="s">
        <v>30</v>
      </c>
      <c r="F43" s="15">
        <v>1997</v>
      </c>
      <c r="G43" s="62">
        <v>1064.930680762001</v>
      </c>
      <c r="H43" s="15">
        <v>4</v>
      </c>
      <c r="I43" s="15" t="s">
        <v>31</v>
      </c>
      <c r="J43" s="63">
        <v>35593</v>
      </c>
      <c r="K43" s="62">
        <v>867.85652447327413</v>
      </c>
      <c r="L43" s="33" t="s">
        <v>42</v>
      </c>
      <c r="M43" s="62">
        <f>SUMIFS('3-Day Peak'!H:H,'3-Day Peak'!$B:$B,$C43)</f>
        <v>579.33333333333337</v>
      </c>
      <c r="N43" s="62">
        <f>SUMIFS('3-Day Peak'!I:I,'3-Day Peak'!$B:$B,$C43)</f>
        <v>715309</v>
      </c>
      <c r="O43" s="64">
        <f t="shared" si="0"/>
        <v>1120.6521775644874</v>
      </c>
    </row>
    <row r="44" spans="1:15">
      <c r="A44" s="33">
        <v>35</v>
      </c>
      <c r="B44" s="33">
        <v>663</v>
      </c>
      <c r="C44" s="15" t="s">
        <v>490</v>
      </c>
      <c r="D44" s="15">
        <v>4</v>
      </c>
      <c r="E44" s="15" t="s">
        <v>31</v>
      </c>
      <c r="F44" s="15">
        <v>1973</v>
      </c>
      <c r="G44" s="62">
        <v>460.42392846395211</v>
      </c>
      <c r="H44" s="15">
        <v>2</v>
      </c>
      <c r="I44" s="15" t="s">
        <v>30</v>
      </c>
      <c r="J44" s="63">
        <v>26856</v>
      </c>
      <c r="K44" s="62">
        <v>895.93058834974806</v>
      </c>
      <c r="L44" s="33" t="s">
        <v>37</v>
      </c>
      <c r="M44" s="62">
        <f>SUMIFS('3-Day Peak'!H:H,'3-Day Peak'!$B:$B,$C44)</f>
        <v>1562</v>
      </c>
      <c r="N44" s="62">
        <f>SUMIFS('3-Day Peak'!I:I,'3-Day Peak'!$B:$B,$C44)</f>
        <v>440438</v>
      </c>
      <c r="O44" s="64">
        <f t="shared" si="0"/>
        <v>655.94433850702137</v>
      </c>
    </row>
    <row r="45" spans="1:15">
      <c r="A45" s="33">
        <v>36</v>
      </c>
      <c r="B45" s="33">
        <v>663</v>
      </c>
      <c r="C45" s="15" t="s">
        <v>488</v>
      </c>
      <c r="D45" s="15">
        <v>6</v>
      </c>
      <c r="E45" s="15" t="s">
        <v>30</v>
      </c>
      <c r="F45" s="15">
        <v>2019</v>
      </c>
      <c r="G45" s="62">
        <v>1050.9996439210543</v>
      </c>
      <c r="H45" s="15">
        <v>4</v>
      </c>
      <c r="I45" s="15" t="s">
        <v>31</v>
      </c>
      <c r="J45" s="63">
        <v>44719</v>
      </c>
      <c r="K45" s="62">
        <v>632.99133688375605</v>
      </c>
      <c r="L45" s="33" t="s">
        <v>32</v>
      </c>
      <c r="M45" s="62">
        <f>SUMIFS('3-Day Peak'!H:H,'3-Day Peak'!$B:$B,$C45)</f>
        <v>3177</v>
      </c>
      <c r="N45" s="62">
        <f>SUMIFS('3-Day Peak'!I:I,'3-Day Peak'!$B:$B,$C45)</f>
        <v>785801</v>
      </c>
      <c r="O45" s="64">
        <f t="shared" si="0"/>
        <v>18053.664666666667</v>
      </c>
    </row>
    <row r="46" spans="1:15">
      <c r="A46" s="33">
        <v>37</v>
      </c>
      <c r="B46" s="33">
        <v>663</v>
      </c>
      <c r="C46" s="15" t="s">
        <v>486</v>
      </c>
      <c r="D46" s="15">
        <v>4</v>
      </c>
      <c r="E46" s="15" t="s">
        <v>31</v>
      </c>
      <c r="F46" s="15">
        <v>2000</v>
      </c>
      <c r="G46" s="62">
        <v>324.52067899990504</v>
      </c>
      <c r="H46" s="15">
        <v>4</v>
      </c>
      <c r="I46" s="15" t="s">
        <v>30</v>
      </c>
      <c r="J46" s="63">
        <v>30047</v>
      </c>
      <c r="K46" s="62">
        <v>83.510455028868193</v>
      </c>
      <c r="L46" s="33" t="s">
        <v>35</v>
      </c>
      <c r="M46" s="62">
        <f>SUMIFS('3-Day Peak'!H:H,'3-Day Peak'!$B:$B,$C46)</f>
        <v>404.66666666666669</v>
      </c>
      <c r="N46" s="62">
        <f>SUMIFS('3-Day Peak'!I:I,'3-Day Peak'!$B:$B,$C46)</f>
        <v>94514</v>
      </c>
      <c r="O46" s="64">
        <f t="shared" si="0"/>
        <v>655.94433850702137</v>
      </c>
    </row>
    <row r="47" spans="1:15">
      <c r="A47" s="33">
        <v>38</v>
      </c>
      <c r="B47" s="33">
        <v>663</v>
      </c>
      <c r="C47" s="15" t="s">
        <v>482</v>
      </c>
      <c r="D47" s="15">
        <v>0.75</v>
      </c>
      <c r="E47" s="15" t="s">
        <v>31</v>
      </c>
      <c r="F47" s="15">
        <v>2016</v>
      </c>
      <c r="G47" s="62">
        <v>25.963329560287644</v>
      </c>
      <c r="H47" s="15">
        <v>8</v>
      </c>
      <c r="I47" s="15" t="s">
        <v>30</v>
      </c>
      <c r="J47" s="63">
        <v>21064</v>
      </c>
      <c r="K47" s="62">
        <v>2409.6800712302102</v>
      </c>
      <c r="L47" s="33" t="s">
        <v>40</v>
      </c>
      <c r="M47" s="62">
        <f>SUMIFS('3-Day Peak'!H:H,'3-Day Peak'!$B:$B,$C47)</f>
        <v>271.66666666666669</v>
      </c>
      <c r="N47" s="62">
        <f>SUMIFS('3-Day Peak'!I:I,'3-Day Peak'!$B:$B,$C47)</f>
        <v>34453</v>
      </c>
      <c r="O47" s="64">
        <f t="shared" si="0"/>
        <v>583.98392320567689</v>
      </c>
    </row>
    <row r="48" spans="1:15">
      <c r="A48" s="33">
        <v>39</v>
      </c>
      <c r="B48" s="33">
        <v>663</v>
      </c>
      <c r="C48" s="15" t="s">
        <v>480</v>
      </c>
      <c r="D48" s="15">
        <v>2</v>
      </c>
      <c r="E48" s="15" t="s">
        <v>31</v>
      </c>
      <c r="F48" s="15">
        <v>1977</v>
      </c>
      <c r="G48" s="62">
        <v>662.65324613986343</v>
      </c>
      <c r="H48" s="15">
        <v>2</v>
      </c>
      <c r="I48" s="15" t="s">
        <v>31</v>
      </c>
      <c r="J48" s="63">
        <v>33464</v>
      </c>
      <c r="K48" s="62">
        <v>332.743459357164</v>
      </c>
      <c r="L48" s="33" t="s">
        <v>34</v>
      </c>
      <c r="M48" s="62">
        <f>SUMIFS('3-Day Peak'!H:H,'3-Day Peak'!$B:$B,$C48)</f>
        <v>1510.6666666666667</v>
      </c>
      <c r="N48" s="62">
        <f>SUMIFS('3-Day Peak'!I:I,'3-Day Peak'!$B:$B,$C48)</f>
        <v>441841</v>
      </c>
      <c r="O48" s="64">
        <f t="shared" si="0"/>
        <v>1060.1927836538462</v>
      </c>
    </row>
    <row r="49" spans="1:15">
      <c r="A49" s="33">
        <v>40</v>
      </c>
      <c r="B49" s="33">
        <v>663</v>
      </c>
      <c r="C49" s="15" t="s">
        <v>145</v>
      </c>
      <c r="D49" s="15">
        <v>2</v>
      </c>
      <c r="E49" s="15" t="s">
        <v>31</v>
      </c>
      <c r="F49" s="15">
        <v>1958</v>
      </c>
      <c r="G49" s="62">
        <v>98.859526248301165</v>
      </c>
      <c r="H49" s="15">
        <v>8</v>
      </c>
      <c r="I49" s="15" t="s">
        <v>31</v>
      </c>
      <c r="J49" s="63">
        <v>45103</v>
      </c>
      <c r="K49" s="62">
        <v>3.0088757891984401</v>
      </c>
      <c r="L49" s="33" t="s">
        <v>49</v>
      </c>
      <c r="M49" s="62">
        <f>SUMIFS('3-Day Peak'!H:H,'3-Day Peak'!$B:$B,$C49)</f>
        <v>206641.33333333334</v>
      </c>
      <c r="N49" s="62">
        <f>SUMIFS('3-Day Peak'!I:I,'3-Day Peak'!$B:$B,$C49)</f>
        <v>71223283</v>
      </c>
      <c r="O49" s="64">
        <f t="shared" si="0"/>
        <v>1060.1927836538462</v>
      </c>
    </row>
    <row r="50" spans="1:15">
      <c r="A50" s="33">
        <v>41</v>
      </c>
      <c r="B50" s="33">
        <v>663</v>
      </c>
      <c r="C50" s="15" t="s">
        <v>478</v>
      </c>
      <c r="D50" s="15">
        <v>4</v>
      </c>
      <c r="E50" s="15" t="s">
        <v>30</v>
      </c>
      <c r="F50" s="15">
        <v>2016</v>
      </c>
      <c r="G50" s="62">
        <v>39.944235172739148</v>
      </c>
      <c r="H50" s="15">
        <v>6</v>
      </c>
      <c r="I50" s="15" t="s">
        <v>31</v>
      </c>
      <c r="J50" s="63">
        <v>42599</v>
      </c>
      <c r="K50" s="62">
        <v>2643.82435995691</v>
      </c>
      <c r="L50" s="33" t="s">
        <v>38</v>
      </c>
      <c r="M50" s="62">
        <f>SUMIFS('3-Day Peak'!H:H,'3-Day Peak'!$B:$B,$C50)</f>
        <v>500</v>
      </c>
      <c r="N50" s="62">
        <f>SUMIFS('3-Day Peak'!I:I,'3-Day Peak'!$B:$B,$C50)</f>
        <v>79771</v>
      </c>
      <c r="O50" s="64">
        <f t="shared" si="0"/>
        <v>1120.6521775644874</v>
      </c>
    </row>
    <row r="51" spans="1:15">
      <c r="A51" s="33">
        <v>42</v>
      </c>
      <c r="B51" s="33">
        <v>663</v>
      </c>
      <c r="C51" s="15" t="s">
        <v>476</v>
      </c>
      <c r="D51" s="15">
        <v>4</v>
      </c>
      <c r="E51" s="15" t="s">
        <v>31</v>
      </c>
      <c r="F51" s="15">
        <v>1965</v>
      </c>
      <c r="G51" s="62">
        <v>339.23359900000003</v>
      </c>
      <c r="H51" s="15">
        <v>3</v>
      </c>
      <c r="I51" s="15" t="s">
        <v>31</v>
      </c>
      <c r="J51" s="63"/>
      <c r="K51" s="62">
        <v>400.86708800000002</v>
      </c>
      <c r="L51" s="33" t="s">
        <v>38</v>
      </c>
      <c r="M51" s="62">
        <f>SUMIFS('3-Day Peak'!H:H,'3-Day Peak'!$B:$B,$C51)</f>
        <v>626</v>
      </c>
      <c r="N51" s="62">
        <f>SUMIFS('3-Day Peak'!I:I,'3-Day Peak'!$B:$B,$C51)</f>
        <v>273054</v>
      </c>
      <c r="O51" s="64">
        <f t="shared" si="0"/>
        <v>655.94433850702137</v>
      </c>
    </row>
    <row r="52" spans="1:15">
      <c r="A52" s="33">
        <v>43</v>
      </c>
      <c r="B52" s="33">
        <v>663</v>
      </c>
      <c r="C52" s="15" t="s">
        <v>474</v>
      </c>
      <c r="D52" s="15">
        <v>4</v>
      </c>
      <c r="E52" s="15" t="s">
        <v>30</v>
      </c>
      <c r="F52" s="15">
        <v>2006</v>
      </c>
      <c r="G52" s="62">
        <v>32.990409971022075</v>
      </c>
      <c r="H52" s="15">
        <v>2</v>
      </c>
      <c r="I52" s="15" t="s">
        <v>31</v>
      </c>
      <c r="J52" s="63">
        <v>0</v>
      </c>
      <c r="K52" s="62">
        <v>145.64879885982202</v>
      </c>
      <c r="L52" s="33" t="s">
        <v>34</v>
      </c>
      <c r="M52" s="62">
        <f>SUMIFS('3-Day Peak'!H:H,'3-Day Peak'!$B:$B,$C52)</f>
        <v>2790.6666666666665</v>
      </c>
      <c r="N52" s="62">
        <f>SUMIFS('3-Day Peak'!I:I,'3-Day Peak'!$B:$B,$C52)</f>
        <v>745208</v>
      </c>
      <c r="O52" s="64">
        <f t="shared" si="0"/>
        <v>1120.6521775644874</v>
      </c>
    </row>
    <row r="53" spans="1:15">
      <c r="A53" s="33">
        <v>44</v>
      </c>
      <c r="B53" s="33">
        <v>663</v>
      </c>
      <c r="C53" s="15" t="s">
        <v>472</v>
      </c>
      <c r="D53" s="15">
        <v>4</v>
      </c>
      <c r="E53" s="15" t="s">
        <v>30</v>
      </c>
      <c r="F53" s="15">
        <v>2013</v>
      </c>
      <c r="G53" s="62">
        <v>60.706479653778437</v>
      </c>
      <c r="H53" s="15">
        <v>4</v>
      </c>
      <c r="I53" s="15" t="s">
        <v>31</v>
      </c>
      <c r="J53" s="63">
        <v>35116</v>
      </c>
      <c r="K53" s="62">
        <v>1946.8221697154302</v>
      </c>
      <c r="L53" s="33" t="s">
        <v>37</v>
      </c>
      <c r="M53" s="62">
        <f>SUMIFS('3-Day Peak'!H:H,'3-Day Peak'!$B:$B,$C53)</f>
        <v>1317.3333333333333</v>
      </c>
      <c r="N53" s="62">
        <f>SUMIFS('3-Day Peak'!I:I,'3-Day Peak'!$B:$B,$C53)</f>
        <v>261892</v>
      </c>
      <c r="O53" s="64">
        <f t="shared" si="0"/>
        <v>1120.6521775644874</v>
      </c>
    </row>
    <row r="54" spans="1:15">
      <c r="A54" s="33">
        <v>45</v>
      </c>
      <c r="B54" s="33">
        <v>663</v>
      </c>
      <c r="C54" s="15" t="s">
        <v>470</v>
      </c>
      <c r="D54" s="15">
        <v>2</v>
      </c>
      <c r="E54" s="15" t="s">
        <v>31</v>
      </c>
      <c r="F54" s="15">
        <v>1972</v>
      </c>
      <c r="G54" s="62">
        <v>175.94777118902928</v>
      </c>
      <c r="H54" s="15">
        <v>4</v>
      </c>
      <c r="I54" s="15" t="s">
        <v>31</v>
      </c>
      <c r="J54" s="63">
        <v>26455</v>
      </c>
      <c r="K54" s="62">
        <v>173.57823654754202</v>
      </c>
      <c r="L54" s="33" t="s">
        <v>39</v>
      </c>
      <c r="M54" s="62">
        <f>SUMIFS('3-Day Peak'!H:H,'3-Day Peak'!$B:$B,$C54)</f>
        <v>753.33333333333337</v>
      </c>
      <c r="N54" s="62">
        <f>SUMIFS('3-Day Peak'!I:I,'3-Day Peak'!$B:$B,$C54)</f>
        <v>132097</v>
      </c>
      <c r="O54" s="64">
        <f t="shared" si="0"/>
        <v>1060.1927836538462</v>
      </c>
    </row>
    <row r="55" spans="1:15">
      <c r="A55" s="33">
        <v>46</v>
      </c>
      <c r="B55" s="33">
        <v>663</v>
      </c>
      <c r="C55" s="15" t="s">
        <v>468</v>
      </c>
      <c r="D55" s="15">
        <v>2</v>
      </c>
      <c r="E55" s="15" t="s">
        <v>31</v>
      </c>
      <c r="F55" s="15">
        <v>1991</v>
      </c>
      <c r="G55" s="62">
        <v>155.93943032721199</v>
      </c>
      <c r="H55" s="15">
        <v>2</v>
      </c>
      <c r="I55" s="15" t="s">
        <v>30</v>
      </c>
      <c r="J55" s="63">
        <v>36257</v>
      </c>
      <c r="K55" s="62">
        <v>695.32101237828101</v>
      </c>
      <c r="L55" s="33" t="s">
        <v>35</v>
      </c>
      <c r="M55" s="62">
        <f>SUMIFS('3-Day Peak'!H:H,'3-Day Peak'!$B:$B,$C55)</f>
        <v>777.66666666666663</v>
      </c>
      <c r="N55" s="62">
        <f>SUMIFS('3-Day Peak'!I:I,'3-Day Peak'!$B:$B,$C55)</f>
        <v>194118</v>
      </c>
      <c r="O55" s="64">
        <f t="shared" si="0"/>
        <v>1060.1927836538462</v>
      </c>
    </row>
    <row r="56" spans="1:15">
      <c r="A56" s="33">
        <v>47</v>
      </c>
      <c r="B56" s="33">
        <v>663</v>
      </c>
      <c r="C56" s="15" t="s">
        <v>466</v>
      </c>
      <c r="D56" s="15">
        <v>4</v>
      </c>
      <c r="E56" s="15" t="s">
        <v>30</v>
      </c>
      <c r="F56" s="15">
        <v>2002</v>
      </c>
      <c r="G56" s="62">
        <v>75.954065681434301</v>
      </c>
      <c r="H56" s="15">
        <v>4</v>
      </c>
      <c r="I56" s="15" t="s">
        <v>31</v>
      </c>
      <c r="J56" s="63">
        <v>37245</v>
      </c>
      <c r="K56" s="62">
        <v>1203.373226441</v>
      </c>
      <c r="L56" s="33" t="s">
        <v>32</v>
      </c>
      <c r="M56" s="62">
        <f>SUMIFS('3-Day Peak'!H:H,'3-Day Peak'!$B:$B,$C56)</f>
        <v>3391.3333333333335</v>
      </c>
      <c r="N56" s="62">
        <f>SUMIFS('3-Day Peak'!I:I,'3-Day Peak'!$B:$B,$C56)</f>
        <v>735621</v>
      </c>
      <c r="O56" s="64">
        <f t="shared" si="0"/>
        <v>1120.6521775644874</v>
      </c>
    </row>
    <row r="57" spans="1:15">
      <c r="A57" s="33">
        <v>48</v>
      </c>
      <c r="B57" s="33">
        <v>663</v>
      </c>
      <c r="C57" s="15" t="s">
        <v>464</v>
      </c>
      <c r="D57" s="15">
        <v>6</v>
      </c>
      <c r="E57" s="15" t="s">
        <v>31</v>
      </c>
      <c r="F57" s="15">
        <v>1962</v>
      </c>
      <c r="G57" s="62">
        <v>66.958390334747079</v>
      </c>
      <c r="H57" s="15">
        <v>6</v>
      </c>
      <c r="I57" s="15" t="s">
        <v>30</v>
      </c>
      <c r="J57" s="63">
        <v>24078</v>
      </c>
      <c r="K57" s="62">
        <v>532.6882452600471</v>
      </c>
      <c r="L57" s="33" t="s">
        <v>37</v>
      </c>
      <c r="M57" s="62">
        <f>SUMIFS('3-Day Peak'!H:H,'3-Day Peak'!$B:$B,$C57)</f>
        <v>6703.666666666667</v>
      </c>
      <c r="N57" s="62">
        <f>SUMIFS('3-Day Peak'!I:I,'3-Day Peak'!$B:$B,$C57)</f>
        <v>2351239</v>
      </c>
      <c r="O57" s="64">
        <f t="shared" si="0"/>
        <v>2229.9473684210525</v>
      </c>
    </row>
    <row r="58" spans="1:15">
      <c r="A58" s="33">
        <v>49</v>
      </c>
      <c r="B58" s="33">
        <v>663</v>
      </c>
      <c r="C58" s="15" t="s">
        <v>462</v>
      </c>
      <c r="D58" s="15">
        <v>2</v>
      </c>
      <c r="E58" s="15" t="s">
        <v>30</v>
      </c>
      <c r="F58" s="15">
        <v>2017</v>
      </c>
      <c r="G58" s="62">
        <v>110.01192335641669</v>
      </c>
      <c r="H58" s="15">
        <v>6</v>
      </c>
      <c r="I58" s="15" t="s">
        <v>31</v>
      </c>
      <c r="J58" s="63">
        <v>42907</v>
      </c>
      <c r="K58" s="62">
        <v>161.15864988667801</v>
      </c>
      <c r="L58" s="33" t="s">
        <v>37</v>
      </c>
      <c r="M58" s="62">
        <f>SUMIFS('3-Day Peak'!H:H,'3-Day Peak'!$B:$B,$C58)</f>
        <v>17886.666666666668</v>
      </c>
      <c r="N58" s="62">
        <f>SUMIFS('3-Day Peak'!I:I,'3-Day Peak'!$B:$B,$C58)</f>
        <v>4911741</v>
      </c>
      <c r="O58" s="64">
        <f t="shared" si="0"/>
        <v>2256.5263152985067</v>
      </c>
    </row>
    <row r="59" spans="1:15">
      <c r="A59" s="33">
        <v>50</v>
      </c>
      <c r="B59" s="33">
        <v>663</v>
      </c>
      <c r="C59" s="15" t="s">
        <v>460</v>
      </c>
      <c r="D59" s="15">
        <v>2</v>
      </c>
      <c r="E59" s="15" t="s">
        <v>31</v>
      </c>
      <c r="F59" s="15">
        <v>1968</v>
      </c>
      <c r="G59" s="62">
        <v>162.36981599162232</v>
      </c>
      <c r="H59" s="15">
        <v>2</v>
      </c>
      <c r="I59" s="15" t="s">
        <v>31</v>
      </c>
      <c r="J59" s="63">
        <v>0</v>
      </c>
      <c r="K59" s="62">
        <v>7.6936916985041792</v>
      </c>
      <c r="L59" s="33" t="s">
        <v>36</v>
      </c>
      <c r="M59" s="62">
        <f>SUMIFS('3-Day Peak'!H:H,'3-Day Peak'!$B:$B,$C59)</f>
        <v>837.66666666666663</v>
      </c>
      <c r="N59" s="62">
        <f>SUMIFS('3-Day Peak'!I:I,'3-Day Peak'!$B:$B,$C59)</f>
        <v>178031</v>
      </c>
      <c r="O59" s="64">
        <f t="shared" si="0"/>
        <v>1060.1927836538462</v>
      </c>
    </row>
    <row r="60" spans="1:15">
      <c r="A60" s="33">
        <v>51</v>
      </c>
      <c r="B60" s="33">
        <v>663</v>
      </c>
      <c r="C60" s="15" t="s">
        <v>458</v>
      </c>
      <c r="D60" s="15">
        <v>4</v>
      </c>
      <c r="E60" s="15" t="s">
        <v>31</v>
      </c>
      <c r="F60" s="15">
        <v>1969</v>
      </c>
      <c r="G60" s="62">
        <v>38.262547751465945</v>
      </c>
      <c r="H60" s="15">
        <v>4</v>
      </c>
      <c r="I60" s="15" t="s">
        <v>31</v>
      </c>
      <c r="J60" s="63">
        <v>36823</v>
      </c>
      <c r="K60" s="62">
        <v>18.395167759143501</v>
      </c>
      <c r="L60" s="33" t="s">
        <v>37</v>
      </c>
      <c r="M60" s="62">
        <f>SUMIFS('3-Day Peak'!H:H,'3-Day Peak'!$B:$B,$C60)</f>
        <v>3741.6666666666665</v>
      </c>
      <c r="N60" s="62">
        <f>SUMIFS('3-Day Peak'!I:I,'3-Day Peak'!$B:$B,$C60)</f>
        <v>756779</v>
      </c>
      <c r="O60" s="64">
        <f t="shared" si="0"/>
        <v>655.94433850702137</v>
      </c>
    </row>
    <row r="61" spans="1:15">
      <c r="A61" s="33">
        <v>52</v>
      </c>
      <c r="B61" s="33">
        <v>663</v>
      </c>
      <c r="C61" s="15" t="s">
        <v>456</v>
      </c>
      <c r="D61" s="15">
        <v>4</v>
      </c>
      <c r="E61" s="15" t="s">
        <v>31</v>
      </c>
      <c r="F61" s="15">
        <v>1957</v>
      </c>
      <c r="G61" s="62">
        <v>15.992464288706829</v>
      </c>
      <c r="H61" s="15">
        <v>3</v>
      </c>
      <c r="I61" s="15" t="s">
        <v>30</v>
      </c>
      <c r="J61" s="63">
        <v>0</v>
      </c>
      <c r="K61" s="62">
        <v>29.700271055577197</v>
      </c>
      <c r="L61" s="33" t="s">
        <v>32</v>
      </c>
      <c r="M61" s="62">
        <f>SUMIFS('3-Day Peak'!H:H,'3-Day Peak'!$B:$B,$C61)</f>
        <v>5498.333333333333</v>
      </c>
      <c r="N61" s="62">
        <f>SUMIFS('3-Day Peak'!I:I,'3-Day Peak'!$B:$B,$C61)</f>
        <v>1825907</v>
      </c>
      <c r="O61" s="64">
        <f t="shared" si="0"/>
        <v>655.94433850702137</v>
      </c>
    </row>
    <row r="62" spans="1:15">
      <c r="A62" s="33">
        <v>53</v>
      </c>
      <c r="B62" s="33">
        <v>663</v>
      </c>
      <c r="C62" s="15" t="s">
        <v>454</v>
      </c>
      <c r="D62" s="15">
        <v>2</v>
      </c>
      <c r="E62" s="15" t="s">
        <v>31</v>
      </c>
      <c r="F62" s="15">
        <v>2014</v>
      </c>
      <c r="G62" s="62">
        <v>15.000841976195462</v>
      </c>
      <c r="H62" s="15">
        <v>2</v>
      </c>
      <c r="I62" s="15" t="s">
        <v>30</v>
      </c>
      <c r="J62" s="63">
        <v>41772</v>
      </c>
      <c r="K62" s="62">
        <v>38.002652649826096</v>
      </c>
      <c r="L62" s="33" t="s">
        <v>35</v>
      </c>
      <c r="M62" s="62">
        <f>SUMIFS('3-Day Peak'!H:H,'3-Day Peak'!$B:$B,$C62)</f>
        <v>941.33333333333337</v>
      </c>
      <c r="N62" s="62">
        <f>SUMIFS('3-Day Peak'!I:I,'3-Day Peak'!$B:$B,$C62)</f>
        <v>293773</v>
      </c>
      <c r="O62" s="64">
        <f t="shared" si="0"/>
        <v>1060.1927836538462</v>
      </c>
    </row>
    <row r="63" spans="1:15">
      <c r="A63" s="33">
        <v>54</v>
      </c>
      <c r="B63" s="33">
        <v>663</v>
      </c>
      <c r="C63" s="15" t="s">
        <v>452</v>
      </c>
      <c r="D63" s="15">
        <v>4</v>
      </c>
      <c r="E63" s="15" t="s">
        <v>31</v>
      </c>
      <c r="F63" s="15">
        <v>2022</v>
      </c>
      <c r="G63" s="62">
        <v>6.9999631607873951</v>
      </c>
      <c r="H63" s="15">
        <v>4</v>
      </c>
      <c r="I63" s="15" t="s">
        <v>31</v>
      </c>
      <c r="J63" s="63">
        <v>34589</v>
      </c>
      <c r="K63" s="62">
        <v>743.8567671821221</v>
      </c>
      <c r="L63" s="33" t="s">
        <v>50</v>
      </c>
      <c r="M63" s="62">
        <f>SUMIFS('3-Day Peak'!H:H,'3-Day Peak'!$B:$B,$C63)</f>
        <v>0</v>
      </c>
      <c r="N63" s="62">
        <f>SUMIFS('3-Day Peak'!I:I,'3-Day Peak'!$B:$B,$C63)</f>
        <v>18</v>
      </c>
      <c r="O63" s="64">
        <f t="shared" si="0"/>
        <v>655.94433850702137</v>
      </c>
    </row>
    <row r="64" spans="1:15">
      <c r="A64" s="33">
        <v>55</v>
      </c>
      <c r="B64" s="33">
        <v>663</v>
      </c>
      <c r="C64" s="15" t="s">
        <v>450</v>
      </c>
      <c r="D64" s="15">
        <v>4</v>
      </c>
      <c r="E64" s="15" t="s">
        <v>30</v>
      </c>
      <c r="F64" s="15">
        <v>1992</v>
      </c>
      <c r="G64" s="62">
        <v>122.11250139980456</v>
      </c>
      <c r="H64" s="15">
        <v>2</v>
      </c>
      <c r="I64" s="15" t="s">
        <v>31</v>
      </c>
      <c r="J64" s="63">
        <v>33473</v>
      </c>
      <c r="K64" s="62">
        <v>63.582519793739195</v>
      </c>
      <c r="L64" s="33" t="s">
        <v>37</v>
      </c>
      <c r="M64" s="62">
        <f>SUMIFS('3-Day Peak'!H:H,'3-Day Peak'!$B:$B,$C64)</f>
        <v>1520.6666666666667</v>
      </c>
      <c r="N64" s="62">
        <f>SUMIFS('3-Day Peak'!I:I,'3-Day Peak'!$B:$B,$C64)</f>
        <v>440313</v>
      </c>
      <c r="O64" s="64">
        <f t="shared" si="0"/>
        <v>1120.6521775644874</v>
      </c>
    </row>
    <row r="65" spans="1:15">
      <c r="A65" s="33">
        <v>56</v>
      </c>
      <c r="B65" s="33">
        <v>663</v>
      </c>
      <c r="C65" s="15" t="s">
        <v>448</v>
      </c>
      <c r="D65" s="15">
        <v>4</v>
      </c>
      <c r="E65" s="15" t="s">
        <v>31</v>
      </c>
      <c r="F65" s="15">
        <v>1971</v>
      </c>
      <c r="G65" s="62">
        <v>262.9721717725468</v>
      </c>
      <c r="H65" s="15">
        <v>2</v>
      </c>
      <c r="I65" s="15" t="s">
        <v>30</v>
      </c>
      <c r="J65" s="63">
        <v>21077</v>
      </c>
      <c r="K65" s="62">
        <v>380.31395013668106</v>
      </c>
      <c r="L65" s="33" t="s">
        <v>32</v>
      </c>
      <c r="M65" s="62">
        <f>SUMIFS('3-Day Peak'!H:H,'3-Day Peak'!$B:$B,$C65)</f>
        <v>3617.6666666666665</v>
      </c>
      <c r="N65" s="62">
        <f>SUMIFS('3-Day Peak'!I:I,'3-Day Peak'!$B:$B,$C65)</f>
        <v>463226</v>
      </c>
      <c r="O65" s="64">
        <f t="shared" si="0"/>
        <v>655.94433850702137</v>
      </c>
    </row>
    <row r="66" spans="1:15">
      <c r="A66" s="33">
        <v>57</v>
      </c>
      <c r="B66" s="33">
        <v>663</v>
      </c>
      <c r="C66" s="15" t="s">
        <v>444</v>
      </c>
      <c r="D66" s="15">
        <v>4</v>
      </c>
      <c r="E66" s="15" t="s">
        <v>31</v>
      </c>
      <c r="F66" s="15">
        <v>1965</v>
      </c>
      <c r="G66" s="62">
        <v>3.9971118382953721</v>
      </c>
      <c r="H66" s="15">
        <v>6</v>
      </c>
      <c r="I66" s="15" t="s">
        <v>31</v>
      </c>
      <c r="J66" s="63">
        <v>24078</v>
      </c>
      <c r="K66" s="62">
        <v>373.91302193364101</v>
      </c>
      <c r="L66" s="33" t="s">
        <v>32</v>
      </c>
      <c r="M66" s="62">
        <f>SUMIFS('3-Day Peak'!H:H,'3-Day Peak'!$B:$B,$C66)</f>
        <v>9463.3333333333339</v>
      </c>
      <c r="N66" s="62">
        <f>SUMIFS('3-Day Peak'!I:I,'3-Day Peak'!$B:$B,$C66)</f>
        <v>1821581</v>
      </c>
      <c r="O66" s="64">
        <f t="shared" si="0"/>
        <v>655.94433850702137</v>
      </c>
    </row>
    <row r="67" spans="1:15">
      <c r="A67" s="33">
        <v>58</v>
      </c>
      <c r="B67" s="33">
        <v>663</v>
      </c>
      <c r="C67" s="15" t="s">
        <v>440</v>
      </c>
      <c r="D67" s="15">
        <v>10</v>
      </c>
      <c r="E67" s="15" t="s">
        <v>31</v>
      </c>
      <c r="F67" s="15">
        <v>0</v>
      </c>
      <c r="G67" s="62">
        <v>4.9977556048637224</v>
      </c>
      <c r="H67" s="15">
        <v>12</v>
      </c>
      <c r="I67" s="15" t="s">
        <v>31</v>
      </c>
      <c r="J67" s="63">
        <v>43403</v>
      </c>
      <c r="K67" s="62">
        <v>2657.4476930369701</v>
      </c>
      <c r="L67" s="33" t="s">
        <v>44</v>
      </c>
      <c r="M67" s="62">
        <f>SUMIFS('3-Day Peak'!H:H,'3-Day Peak'!$B:$B,$C67)</f>
        <v>182072.87760416666</v>
      </c>
      <c r="N67" s="62">
        <f>SUMIFS('3-Day Peak'!I:I,'3-Day Peak'!$B:$B,$C67)</f>
        <v>94476269</v>
      </c>
      <c r="O67" s="64">
        <f t="shared" si="0"/>
        <v>2229.9473684210525</v>
      </c>
    </row>
    <row r="68" spans="1:15">
      <c r="A68" s="33">
        <v>59</v>
      </c>
      <c r="B68" s="33">
        <v>663</v>
      </c>
      <c r="C68" s="15" t="s">
        <v>438</v>
      </c>
      <c r="D68" s="15">
        <v>4</v>
      </c>
      <c r="E68" s="15" t="s">
        <v>31</v>
      </c>
      <c r="F68" s="15">
        <v>1968</v>
      </c>
      <c r="G68" s="62">
        <v>0.49925487630548898</v>
      </c>
      <c r="H68" s="15">
        <v>4</v>
      </c>
      <c r="I68" s="15" t="s">
        <v>31</v>
      </c>
      <c r="J68" s="63">
        <v>26032</v>
      </c>
      <c r="K68" s="62">
        <v>18.967781923378499</v>
      </c>
      <c r="L68" s="33" t="s">
        <v>40</v>
      </c>
      <c r="M68" s="62">
        <f>SUMIFS('3-Day Peak'!H:H,'3-Day Peak'!$B:$B,$C68)</f>
        <v>638</v>
      </c>
      <c r="N68" s="62">
        <f>SUMIFS('3-Day Peak'!I:I,'3-Day Peak'!$B:$B,$C68)</f>
        <v>126974</v>
      </c>
      <c r="O68" s="64">
        <f t="shared" si="0"/>
        <v>655.94433850702137</v>
      </c>
    </row>
    <row r="69" spans="1:15">
      <c r="A69" s="33">
        <v>60</v>
      </c>
      <c r="B69" s="33">
        <v>663</v>
      </c>
      <c r="C69" s="15" t="s">
        <v>436</v>
      </c>
      <c r="D69" s="15">
        <v>2</v>
      </c>
      <c r="E69" s="15" t="s">
        <v>30</v>
      </c>
      <c r="F69" s="15">
        <v>2022</v>
      </c>
      <c r="G69" s="62">
        <v>284.97423234714756</v>
      </c>
      <c r="H69" s="15">
        <v>4</v>
      </c>
      <c r="I69" s="15" t="s">
        <v>31</v>
      </c>
      <c r="J69" s="63">
        <v>43741</v>
      </c>
      <c r="K69" s="62">
        <v>336.00015481925601</v>
      </c>
      <c r="L69" s="33" t="s">
        <v>38</v>
      </c>
      <c r="M69" s="62">
        <f>SUMIFS('3-Day Peak'!H:H,'3-Day Peak'!$B:$B,$C69)</f>
        <v>1035</v>
      </c>
      <c r="N69" s="62">
        <f>SUMIFS('3-Day Peak'!I:I,'3-Day Peak'!$B:$B,$C69)</f>
        <v>168071</v>
      </c>
      <c r="O69" s="64">
        <f t="shared" si="0"/>
        <v>2256.5263152985067</v>
      </c>
    </row>
    <row r="70" spans="1:15">
      <c r="A70" s="33">
        <v>61</v>
      </c>
      <c r="B70" s="33">
        <v>663</v>
      </c>
      <c r="C70" s="15" t="s">
        <v>434</v>
      </c>
      <c r="D70" s="15">
        <v>4</v>
      </c>
      <c r="E70" s="15" t="s">
        <v>31</v>
      </c>
      <c r="F70" s="15">
        <v>2011</v>
      </c>
      <c r="G70" s="62">
        <v>229.80220343496234</v>
      </c>
      <c r="H70" s="15">
        <v>4</v>
      </c>
      <c r="I70" s="15" t="s">
        <v>31</v>
      </c>
      <c r="J70" s="63">
        <v>40632</v>
      </c>
      <c r="K70" s="62">
        <v>83.990777877594695</v>
      </c>
      <c r="L70" s="33" t="s">
        <v>37</v>
      </c>
      <c r="M70" s="62">
        <f>SUMIFS('3-Day Peak'!H:H,'3-Day Peak'!$B:$B,$C70)</f>
        <v>7548.333333333333</v>
      </c>
      <c r="N70" s="62">
        <f>SUMIFS('3-Day Peak'!I:I,'3-Day Peak'!$B:$B,$C70)</f>
        <v>2016084</v>
      </c>
      <c r="O70" s="64">
        <f t="shared" si="0"/>
        <v>655.94433850702137</v>
      </c>
    </row>
    <row r="71" spans="1:15">
      <c r="A71" s="33">
        <v>62</v>
      </c>
      <c r="B71" s="33">
        <v>663</v>
      </c>
      <c r="C71" s="15" t="s">
        <v>432</v>
      </c>
      <c r="D71" s="15">
        <v>4</v>
      </c>
      <c r="E71" s="15" t="s">
        <v>30</v>
      </c>
      <c r="F71" s="15">
        <v>2018</v>
      </c>
      <c r="G71" s="62">
        <v>70.939647300222447</v>
      </c>
      <c r="H71" s="15">
        <v>6</v>
      </c>
      <c r="I71" s="15" t="s">
        <v>31</v>
      </c>
      <c r="J71" s="63">
        <v>43382</v>
      </c>
      <c r="K71" s="62">
        <v>1444.91595387712</v>
      </c>
      <c r="L71" s="33" t="s">
        <v>34</v>
      </c>
      <c r="M71" s="62">
        <f>SUMIFS('3-Day Peak'!H:H,'3-Day Peak'!$B:$B,$C71)</f>
        <v>1912.3333333333333</v>
      </c>
      <c r="N71" s="62">
        <f>SUMIFS('3-Day Peak'!I:I,'3-Day Peak'!$B:$B,$C71)</f>
        <v>528303</v>
      </c>
      <c r="O71" s="64">
        <f t="shared" si="0"/>
        <v>1120.6521775644874</v>
      </c>
    </row>
    <row r="72" spans="1:15">
      <c r="A72" s="33">
        <v>63</v>
      </c>
      <c r="B72" s="33">
        <v>663</v>
      </c>
      <c r="C72" s="15" t="s">
        <v>430</v>
      </c>
      <c r="D72" s="15">
        <v>4</v>
      </c>
      <c r="E72" s="15" t="s">
        <v>31</v>
      </c>
      <c r="F72" s="15">
        <v>1982</v>
      </c>
      <c r="G72" s="62">
        <v>42.386667692726235</v>
      </c>
      <c r="H72" s="15">
        <v>4</v>
      </c>
      <c r="I72" s="15" t="s">
        <v>31</v>
      </c>
      <c r="J72" s="63">
        <v>30118</v>
      </c>
      <c r="K72" s="62">
        <v>234.71796263363802</v>
      </c>
      <c r="L72" s="33" t="s">
        <v>37</v>
      </c>
      <c r="M72" s="62">
        <f>SUMIFS('3-Day Peak'!H:H,'3-Day Peak'!$B:$B,$C72)</f>
        <v>2065.6666666666665</v>
      </c>
      <c r="N72" s="62">
        <f>SUMIFS('3-Day Peak'!I:I,'3-Day Peak'!$B:$B,$C72)</f>
        <v>491947</v>
      </c>
      <c r="O72" s="64">
        <f t="shared" si="0"/>
        <v>655.94433850702137</v>
      </c>
    </row>
    <row r="73" spans="1:15">
      <c r="A73" s="33">
        <v>64</v>
      </c>
      <c r="B73" s="33">
        <v>663</v>
      </c>
      <c r="C73" s="15" t="s">
        <v>428</v>
      </c>
      <c r="D73" s="15">
        <v>4</v>
      </c>
      <c r="E73" s="15" t="s">
        <v>30</v>
      </c>
      <c r="F73" s="15">
        <v>2002</v>
      </c>
      <c r="G73" s="62">
        <v>209.92622571869811</v>
      </c>
      <c r="H73" s="15">
        <v>3</v>
      </c>
      <c r="I73" s="15" t="s">
        <v>31</v>
      </c>
      <c r="J73" s="63">
        <v>20654</v>
      </c>
      <c r="K73" s="62">
        <v>675.53876422896406</v>
      </c>
      <c r="L73" s="33" t="s">
        <v>37</v>
      </c>
      <c r="M73" s="62">
        <f>SUMIFS('3-Day Peak'!H:H,'3-Day Peak'!$B:$B,$C73)</f>
        <v>2819</v>
      </c>
      <c r="N73" s="62">
        <f>SUMIFS('3-Day Peak'!I:I,'3-Day Peak'!$B:$B,$C73)</f>
        <v>453081</v>
      </c>
      <c r="O73" s="64">
        <f t="shared" si="0"/>
        <v>1120.6521775644874</v>
      </c>
    </row>
    <row r="74" spans="1:15">
      <c r="A74" s="33">
        <v>65</v>
      </c>
      <c r="B74" s="33">
        <v>663</v>
      </c>
      <c r="C74" s="15" t="s">
        <v>426</v>
      </c>
      <c r="D74" s="15">
        <v>4</v>
      </c>
      <c r="E74" s="15" t="s">
        <v>31</v>
      </c>
      <c r="F74" s="15">
        <v>1990</v>
      </c>
      <c r="G74" s="62">
        <v>46.017439065663588</v>
      </c>
      <c r="H74" s="15">
        <v>4</v>
      </c>
      <c r="I74" s="15" t="s">
        <v>31</v>
      </c>
      <c r="J74" s="63">
        <v>32997</v>
      </c>
      <c r="K74" s="62">
        <v>2061.6111292145902</v>
      </c>
      <c r="L74" s="33" t="s">
        <v>37</v>
      </c>
      <c r="M74" s="62">
        <f>SUMIFS('3-Day Peak'!H:H,'3-Day Peak'!$B:$B,$C74)</f>
        <v>4731.666666666667</v>
      </c>
      <c r="N74" s="62">
        <f>SUMIFS('3-Day Peak'!I:I,'3-Day Peak'!$B:$B,$C74)</f>
        <v>1534893</v>
      </c>
      <c r="O74" s="64">
        <f t="shared" ref="O74:O137" si="2">SUMIFS($T$10:$T$28,$R$10:$R$28,E74,$S$10:$S$28,D74)</f>
        <v>655.94433850702137</v>
      </c>
    </row>
    <row r="75" spans="1:15">
      <c r="A75" s="33">
        <v>66</v>
      </c>
      <c r="B75" s="33">
        <v>663</v>
      </c>
      <c r="C75" s="15" t="s">
        <v>424</v>
      </c>
      <c r="D75" s="15">
        <v>2</v>
      </c>
      <c r="E75" s="15" t="s">
        <v>31</v>
      </c>
      <c r="F75" s="15">
        <v>1997</v>
      </c>
      <c r="G75" s="62">
        <v>85.977340220616753</v>
      </c>
      <c r="H75" s="15">
        <v>2</v>
      </c>
      <c r="I75" s="15" t="s">
        <v>30</v>
      </c>
      <c r="J75" s="63">
        <v>27823</v>
      </c>
      <c r="K75" s="62">
        <v>372.74514324914901</v>
      </c>
      <c r="L75" s="33" t="s">
        <v>40</v>
      </c>
      <c r="M75" s="62">
        <f>SUMIFS('3-Day Peak'!H:H,'3-Day Peak'!$B:$B,$C75)</f>
        <v>301.66666666666669</v>
      </c>
      <c r="N75" s="62">
        <f>SUMIFS('3-Day Peak'!I:I,'3-Day Peak'!$B:$B,$C75)</f>
        <v>86822</v>
      </c>
      <c r="O75" s="64">
        <f t="shared" si="2"/>
        <v>1060.1927836538462</v>
      </c>
    </row>
    <row r="76" spans="1:15">
      <c r="A76" s="33">
        <v>67</v>
      </c>
      <c r="B76" s="33">
        <v>663</v>
      </c>
      <c r="C76" s="15" t="s">
        <v>422</v>
      </c>
      <c r="D76" s="15">
        <v>0.75</v>
      </c>
      <c r="E76" s="15" t="s">
        <v>31</v>
      </c>
      <c r="F76" s="15">
        <v>1989</v>
      </c>
      <c r="G76" s="62">
        <v>12.995106114461031</v>
      </c>
      <c r="H76" s="15">
        <v>2</v>
      </c>
      <c r="I76" s="15" t="s">
        <v>31</v>
      </c>
      <c r="J76" s="63">
        <v>25391</v>
      </c>
      <c r="K76" s="62">
        <v>358.73841763358001</v>
      </c>
      <c r="L76" s="33" t="s">
        <v>35</v>
      </c>
      <c r="M76" s="62">
        <f>SUMIFS('3-Day Peak'!H:H,'3-Day Peak'!$B:$B,$C76)</f>
        <v>1251.6666666666667</v>
      </c>
      <c r="N76" s="62">
        <f>SUMIFS('3-Day Peak'!I:I,'3-Day Peak'!$B:$B,$C76)</f>
        <v>350350</v>
      </c>
      <c r="O76" s="64">
        <f t="shared" si="2"/>
        <v>583.98392320567689</v>
      </c>
    </row>
    <row r="77" spans="1:15">
      <c r="A77" s="33">
        <v>68</v>
      </c>
      <c r="B77" s="33">
        <v>663</v>
      </c>
      <c r="C77" s="15" t="s">
        <v>420</v>
      </c>
      <c r="D77" s="15">
        <v>2</v>
      </c>
      <c r="E77" s="15" t="s">
        <v>31</v>
      </c>
      <c r="F77" s="15">
        <v>2018</v>
      </c>
      <c r="G77" s="62">
        <v>4.9934145901688023</v>
      </c>
      <c r="H77" s="15">
        <v>2</v>
      </c>
      <c r="I77" s="15" t="s">
        <v>31</v>
      </c>
      <c r="J77" s="63">
        <v>43294</v>
      </c>
      <c r="K77" s="62">
        <v>9.9971975072249606</v>
      </c>
      <c r="L77" s="33" t="s">
        <v>35</v>
      </c>
      <c r="M77" s="62">
        <f>SUMIFS('3-Day Peak'!H:H,'3-Day Peak'!$B:$B,$C77)</f>
        <v>1504</v>
      </c>
      <c r="N77" s="62">
        <f>SUMIFS('3-Day Peak'!I:I,'3-Day Peak'!$B:$B,$C77)</f>
        <v>423498</v>
      </c>
      <c r="O77" s="64">
        <f t="shared" si="2"/>
        <v>1060.1927836538462</v>
      </c>
    </row>
    <row r="78" spans="1:15">
      <c r="A78" s="33">
        <v>69</v>
      </c>
      <c r="B78" s="33">
        <v>663</v>
      </c>
      <c r="C78" s="15" t="s">
        <v>143</v>
      </c>
      <c r="D78" s="15">
        <v>6</v>
      </c>
      <c r="E78" s="15" t="s">
        <v>31</v>
      </c>
      <c r="F78" s="15">
        <v>2002</v>
      </c>
      <c r="G78" s="62">
        <v>584.01314716536126</v>
      </c>
      <c r="H78" s="15">
        <v>2</v>
      </c>
      <c r="I78" s="15" t="s">
        <v>31</v>
      </c>
      <c r="J78" s="63">
        <v>35072</v>
      </c>
      <c r="K78" s="62">
        <v>1919.2694255840102</v>
      </c>
      <c r="L78" s="33" t="s">
        <v>47</v>
      </c>
      <c r="M78" s="62">
        <f>SUMIFS('3-Day Peak'!H:H,'3-Day Peak'!$B:$B,$C78)</f>
        <v>111756.33333333333</v>
      </c>
      <c r="N78" s="62">
        <f>SUMIFS('3-Day Peak'!I:I,'3-Day Peak'!$B:$B,$C78)</f>
        <v>67885991</v>
      </c>
      <c r="O78" s="64">
        <f t="shared" si="2"/>
        <v>2229.9473684210525</v>
      </c>
    </row>
    <row r="79" spans="1:15">
      <c r="A79" s="33">
        <v>70</v>
      </c>
      <c r="B79" s="33">
        <v>663</v>
      </c>
      <c r="C79" s="15" t="s">
        <v>418</v>
      </c>
      <c r="D79" s="15">
        <v>4</v>
      </c>
      <c r="E79" s="15" t="s">
        <v>31</v>
      </c>
      <c r="F79" s="15">
        <v>1998</v>
      </c>
      <c r="G79" s="62">
        <v>159.24122416884657</v>
      </c>
      <c r="H79" s="15">
        <v>6</v>
      </c>
      <c r="I79" s="15" t="s">
        <v>31</v>
      </c>
      <c r="J79" s="63">
        <v>36091</v>
      </c>
      <c r="K79" s="62">
        <v>1132.1064725947801</v>
      </c>
      <c r="L79" s="33" t="s">
        <v>32</v>
      </c>
      <c r="M79" s="62">
        <f>SUMIFS('3-Day Peak'!H:H,'3-Day Peak'!$B:$B,$C79)</f>
        <v>2222</v>
      </c>
      <c r="N79" s="62">
        <f>SUMIFS('3-Day Peak'!I:I,'3-Day Peak'!$B:$B,$C79)</f>
        <v>724022</v>
      </c>
      <c r="O79" s="64">
        <f t="shared" si="2"/>
        <v>655.94433850702137</v>
      </c>
    </row>
    <row r="80" spans="1:15">
      <c r="A80" s="33">
        <v>71</v>
      </c>
      <c r="B80" s="33">
        <v>663</v>
      </c>
      <c r="C80" s="15" t="s">
        <v>416</v>
      </c>
      <c r="D80" s="15">
        <v>2</v>
      </c>
      <c r="E80" s="15" t="s">
        <v>31</v>
      </c>
      <c r="F80" s="15">
        <v>1963</v>
      </c>
      <c r="G80" s="62">
        <v>45.958801846931578</v>
      </c>
      <c r="H80" s="15">
        <v>2</v>
      </c>
      <c r="I80" s="15" t="s">
        <v>31</v>
      </c>
      <c r="J80" s="63">
        <v>23252</v>
      </c>
      <c r="K80" s="62">
        <v>729.58573244489412</v>
      </c>
      <c r="L80" s="33" t="s">
        <v>39</v>
      </c>
      <c r="M80" s="62">
        <f>SUMIFS('3-Day Peak'!H:H,'3-Day Peak'!$B:$B,$C80)</f>
        <v>623</v>
      </c>
      <c r="N80" s="62">
        <f>SUMIFS('3-Day Peak'!I:I,'3-Day Peak'!$B:$B,$C80)</f>
        <v>89612</v>
      </c>
      <c r="O80" s="64">
        <f t="shared" si="2"/>
        <v>1060.1927836538462</v>
      </c>
    </row>
    <row r="81" spans="1:15">
      <c r="A81" s="33">
        <v>72</v>
      </c>
      <c r="B81" s="33">
        <v>663</v>
      </c>
      <c r="C81" s="15" t="s">
        <v>414</v>
      </c>
      <c r="D81" s="15">
        <v>4</v>
      </c>
      <c r="E81" s="15" t="s">
        <v>30</v>
      </c>
      <c r="F81" s="15">
        <v>2009</v>
      </c>
      <c r="G81" s="62">
        <v>254.04684051143272</v>
      </c>
      <c r="H81" s="15">
        <v>6</v>
      </c>
      <c r="I81" s="15" t="s">
        <v>31</v>
      </c>
      <c r="J81" s="63">
        <v>0</v>
      </c>
      <c r="K81" s="62">
        <v>813.59795554891809</v>
      </c>
      <c r="L81" s="33" t="s">
        <v>37</v>
      </c>
      <c r="M81" s="62">
        <f>SUMIFS('3-Day Peak'!H:H,'3-Day Peak'!$B:$B,$C81)</f>
        <v>6242</v>
      </c>
      <c r="N81" s="62">
        <f>SUMIFS('3-Day Peak'!I:I,'3-Day Peak'!$B:$B,$C81)</f>
        <v>2237901</v>
      </c>
      <c r="O81" s="64">
        <f t="shared" si="2"/>
        <v>1120.6521775644874</v>
      </c>
    </row>
    <row r="82" spans="1:15">
      <c r="A82" s="33">
        <v>73</v>
      </c>
      <c r="B82" s="33">
        <v>663</v>
      </c>
      <c r="C82" s="15" t="s">
        <v>410</v>
      </c>
      <c r="D82" s="15">
        <v>-1</v>
      </c>
      <c r="E82" s="15" t="s">
        <v>4</v>
      </c>
      <c r="F82" s="15">
        <v>1994</v>
      </c>
      <c r="G82" s="62">
        <v>9.9995944965703067</v>
      </c>
      <c r="H82" s="15">
        <v>4</v>
      </c>
      <c r="I82" s="15" t="s">
        <v>31</v>
      </c>
      <c r="J82" s="63">
        <v>22097</v>
      </c>
      <c r="K82" s="62">
        <v>205.001221647324</v>
      </c>
      <c r="L82" s="33" t="s">
        <v>32</v>
      </c>
      <c r="M82" s="62">
        <f>SUMIFS('3-Day Peak'!H:H,'3-Day Peak'!$B:$B,$C82)</f>
        <v>14295.666666666666</v>
      </c>
      <c r="N82" s="62">
        <f>SUMIFS('3-Day Peak'!I:I,'3-Day Peak'!$B:$B,$C82)</f>
        <v>2101786</v>
      </c>
      <c r="O82" s="64">
        <f t="shared" si="2"/>
        <v>0</v>
      </c>
    </row>
    <row r="83" spans="1:15">
      <c r="A83" s="33">
        <v>74</v>
      </c>
      <c r="B83" s="33">
        <v>663</v>
      </c>
      <c r="C83" s="15" t="s">
        <v>408</v>
      </c>
      <c r="D83" s="15">
        <v>4</v>
      </c>
      <c r="E83" s="15" t="s">
        <v>31</v>
      </c>
      <c r="F83" s="15">
        <v>1994</v>
      </c>
      <c r="G83" s="62">
        <v>218.02954423624206</v>
      </c>
      <c r="H83" s="15">
        <v>4</v>
      </c>
      <c r="I83" s="15" t="s">
        <v>31</v>
      </c>
      <c r="J83" s="63">
        <v>23120</v>
      </c>
      <c r="K83" s="62">
        <v>224.09778210561799</v>
      </c>
      <c r="L83" s="33" t="s">
        <v>37</v>
      </c>
      <c r="M83" s="62">
        <f>SUMIFS('3-Day Peak'!H:H,'3-Day Peak'!$B:$B,$C83)</f>
        <v>194.33333333333334</v>
      </c>
      <c r="N83" s="62">
        <f>SUMIFS('3-Day Peak'!I:I,'3-Day Peak'!$B:$B,$C83)</f>
        <v>187056</v>
      </c>
      <c r="O83" s="64">
        <f t="shared" si="2"/>
        <v>655.94433850702137</v>
      </c>
    </row>
    <row r="84" spans="1:15">
      <c r="A84" s="33">
        <v>75</v>
      </c>
      <c r="B84" s="33">
        <v>663</v>
      </c>
      <c r="C84" s="15" t="s">
        <v>406</v>
      </c>
      <c r="D84" s="15">
        <v>2</v>
      </c>
      <c r="E84" s="15" t="s">
        <v>31</v>
      </c>
      <c r="F84" s="15">
        <v>1989</v>
      </c>
      <c r="G84" s="62">
        <v>175.09319968405092</v>
      </c>
      <c r="H84" s="15">
        <v>4</v>
      </c>
      <c r="I84" s="15" t="s">
        <v>31</v>
      </c>
      <c r="J84" s="63">
        <v>32762</v>
      </c>
      <c r="K84" s="62">
        <v>803.36472230566403</v>
      </c>
      <c r="L84" s="33" t="s">
        <v>51</v>
      </c>
      <c r="M84" s="62">
        <f>SUMIFS('3-Day Peak'!H:H,'3-Day Peak'!$B:$B,$C84)</f>
        <v>1265.3333333333333</v>
      </c>
      <c r="N84" s="62">
        <f>SUMIFS('3-Day Peak'!I:I,'3-Day Peak'!$B:$B,$C84)</f>
        <v>455303</v>
      </c>
      <c r="O84" s="64">
        <f t="shared" si="2"/>
        <v>1060.1927836538462</v>
      </c>
    </row>
    <row r="85" spans="1:15">
      <c r="A85" s="33">
        <v>76</v>
      </c>
      <c r="B85" s="33">
        <v>663</v>
      </c>
      <c r="C85" s="15" t="s">
        <v>404</v>
      </c>
      <c r="D85" s="15">
        <v>4</v>
      </c>
      <c r="E85" s="15" t="s">
        <v>31</v>
      </c>
      <c r="F85" s="15">
        <v>1989</v>
      </c>
      <c r="G85" s="62">
        <v>25.018650351013243</v>
      </c>
      <c r="H85" s="15">
        <v>4</v>
      </c>
      <c r="I85" s="15" t="s">
        <v>31</v>
      </c>
      <c r="J85" s="63">
        <v>0</v>
      </c>
      <c r="K85" s="62">
        <v>343.37315621750901</v>
      </c>
      <c r="L85" s="33" t="s">
        <v>38</v>
      </c>
      <c r="M85" s="62">
        <f>SUMIFS('3-Day Peak'!H:H,'3-Day Peak'!$B:$B,$C85)</f>
        <v>3070.3333333333335</v>
      </c>
      <c r="N85" s="62">
        <f>SUMIFS('3-Day Peak'!I:I,'3-Day Peak'!$B:$B,$C85)</f>
        <v>612223</v>
      </c>
      <c r="O85" s="64">
        <f t="shared" si="2"/>
        <v>655.94433850702137</v>
      </c>
    </row>
    <row r="86" spans="1:15">
      <c r="A86" s="33">
        <v>77</v>
      </c>
      <c r="B86" s="33">
        <v>663</v>
      </c>
      <c r="C86" s="15" t="s">
        <v>402</v>
      </c>
      <c r="D86" s="15">
        <v>4</v>
      </c>
      <c r="E86" s="15" t="s">
        <v>30</v>
      </c>
      <c r="F86" s="15">
        <v>1999</v>
      </c>
      <c r="G86" s="62">
        <v>346.61973628807408</v>
      </c>
      <c r="H86" s="15">
        <v>4</v>
      </c>
      <c r="I86" s="15" t="s">
        <v>31</v>
      </c>
      <c r="J86" s="63">
        <v>35214</v>
      </c>
      <c r="K86" s="62">
        <v>2091.8483514279101</v>
      </c>
      <c r="L86" s="33" t="s">
        <v>34</v>
      </c>
      <c r="M86" s="62">
        <f>SUMIFS('3-Day Peak'!H:H,'3-Day Peak'!$B:$B,$C86)</f>
        <v>1818.6666666666667</v>
      </c>
      <c r="N86" s="62">
        <f>SUMIFS('3-Day Peak'!I:I,'3-Day Peak'!$B:$B,$C86)</f>
        <v>575747</v>
      </c>
      <c r="O86" s="64">
        <f t="shared" si="2"/>
        <v>1120.6521775644874</v>
      </c>
    </row>
    <row r="87" spans="1:15">
      <c r="A87" s="33">
        <v>78</v>
      </c>
      <c r="B87" s="33">
        <v>663</v>
      </c>
      <c r="C87" s="15" t="s">
        <v>400</v>
      </c>
      <c r="D87" s="15">
        <v>0.625</v>
      </c>
      <c r="E87" s="15" t="s">
        <v>30</v>
      </c>
      <c r="F87" s="15">
        <v>2000</v>
      </c>
      <c r="G87" s="62">
        <v>21.064391992770538</v>
      </c>
      <c r="H87" s="15">
        <v>6</v>
      </c>
      <c r="I87" s="15" t="s">
        <v>31</v>
      </c>
      <c r="J87" s="63">
        <v>41410</v>
      </c>
      <c r="K87" s="62">
        <v>11128.8941655654</v>
      </c>
      <c r="L87" s="33" t="s">
        <v>54</v>
      </c>
      <c r="M87" s="62">
        <f>SUMIFS('3-Day Peak'!H:H,'3-Day Peak'!$B:$B,$C87)</f>
        <v>0</v>
      </c>
      <c r="N87" s="62">
        <f>SUMIFS('3-Day Peak'!I:I,'3-Day Peak'!$B:$B,$C87)</f>
        <v>142848</v>
      </c>
      <c r="O87" s="64">
        <f t="shared" si="2"/>
        <v>1337.1729924861156</v>
      </c>
    </row>
    <row r="88" spans="1:15">
      <c r="A88" s="33">
        <v>79</v>
      </c>
      <c r="B88" s="33">
        <v>663</v>
      </c>
      <c r="C88" s="15" t="s">
        <v>398</v>
      </c>
      <c r="D88" s="15">
        <v>1</v>
      </c>
      <c r="E88" s="15" t="s">
        <v>31</v>
      </c>
      <c r="F88" s="15">
        <v>1996</v>
      </c>
      <c r="G88" s="62">
        <v>1.998738516326263</v>
      </c>
      <c r="H88" s="15">
        <v>6</v>
      </c>
      <c r="I88" s="15" t="s">
        <v>30</v>
      </c>
      <c r="J88" s="63">
        <v>35166</v>
      </c>
      <c r="K88" s="62">
        <v>195.69681478497299</v>
      </c>
      <c r="L88" s="33" t="s">
        <v>47</v>
      </c>
      <c r="M88" s="62">
        <f>SUMIFS('3-Day Peak'!H:H,'3-Day Peak'!$B:$B,$C88)</f>
        <v>34717</v>
      </c>
      <c r="N88" s="62">
        <f>SUMIFS('3-Day Peak'!I:I,'3-Day Peak'!$B:$B,$C88)</f>
        <v>7619344</v>
      </c>
      <c r="O88" s="64">
        <f t="shared" si="2"/>
        <v>583.98392320567689</v>
      </c>
    </row>
    <row r="89" spans="1:15">
      <c r="A89" s="33">
        <v>80</v>
      </c>
      <c r="B89" s="33">
        <v>663</v>
      </c>
      <c r="C89" s="15" t="s">
        <v>396</v>
      </c>
      <c r="D89" s="15">
        <v>4</v>
      </c>
      <c r="E89" s="15" t="s">
        <v>31</v>
      </c>
      <c r="F89" s="15">
        <v>1997</v>
      </c>
      <c r="G89" s="62">
        <v>91.942667179367135</v>
      </c>
      <c r="H89" s="15">
        <v>4</v>
      </c>
      <c r="I89" s="15" t="s">
        <v>31</v>
      </c>
      <c r="J89" s="63">
        <v>24577</v>
      </c>
      <c r="K89" s="62">
        <v>966.23958627869206</v>
      </c>
      <c r="L89" s="33" t="s">
        <v>36</v>
      </c>
      <c r="M89" s="62">
        <f>SUMIFS('3-Day Peak'!H:H,'3-Day Peak'!$B:$B,$C89)</f>
        <v>0</v>
      </c>
      <c r="N89" s="62">
        <f>SUMIFS('3-Day Peak'!I:I,'3-Day Peak'!$B:$B,$C89)</f>
        <v>23486</v>
      </c>
      <c r="O89" s="64">
        <f t="shared" si="2"/>
        <v>655.94433850702137</v>
      </c>
    </row>
    <row r="90" spans="1:15">
      <c r="A90" s="33">
        <v>81</v>
      </c>
      <c r="B90" s="33">
        <v>663</v>
      </c>
      <c r="C90" s="15" t="s">
        <v>394</v>
      </c>
      <c r="D90" s="15">
        <v>2</v>
      </c>
      <c r="E90" s="15" t="s">
        <v>30</v>
      </c>
      <c r="F90" s="15">
        <v>1998</v>
      </c>
      <c r="G90" s="62">
        <v>381.47446503285227</v>
      </c>
      <c r="H90" s="15">
        <v>2</v>
      </c>
      <c r="I90" s="15" t="s">
        <v>31</v>
      </c>
      <c r="J90" s="63">
        <v>31441</v>
      </c>
      <c r="K90" s="62">
        <v>592.3317925588741</v>
      </c>
      <c r="L90" s="33" t="s">
        <v>35</v>
      </c>
      <c r="M90" s="62">
        <f>SUMIFS('3-Day Peak'!H:H,'3-Day Peak'!$B:$B,$C90)</f>
        <v>507</v>
      </c>
      <c r="N90" s="62">
        <f>SUMIFS('3-Day Peak'!I:I,'3-Day Peak'!$B:$B,$C90)</f>
        <v>195802</v>
      </c>
      <c r="O90" s="64">
        <f t="shared" si="2"/>
        <v>2256.5263152985067</v>
      </c>
    </row>
    <row r="91" spans="1:15">
      <c r="A91" s="33">
        <v>82</v>
      </c>
      <c r="B91" s="33">
        <v>663</v>
      </c>
      <c r="C91" s="15" t="s">
        <v>392</v>
      </c>
      <c r="D91" s="15">
        <v>2</v>
      </c>
      <c r="E91" s="15" t="s">
        <v>31</v>
      </c>
      <c r="F91" s="15">
        <v>1961</v>
      </c>
      <c r="G91" s="62">
        <v>56.032362566360256</v>
      </c>
      <c r="H91" s="15">
        <v>4</v>
      </c>
      <c r="I91" s="15" t="s">
        <v>31</v>
      </c>
      <c r="J91" s="63">
        <v>0</v>
      </c>
      <c r="K91" s="62">
        <v>561.39499178670803</v>
      </c>
      <c r="L91" s="33" t="s">
        <v>35</v>
      </c>
      <c r="M91" s="62">
        <f>SUMIFS('3-Day Peak'!H:H,'3-Day Peak'!$B:$B,$C91)</f>
        <v>631</v>
      </c>
      <c r="N91" s="62">
        <f>SUMIFS('3-Day Peak'!I:I,'3-Day Peak'!$B:$B,$C91)</f>
        <v>176878</v>
      </c>
      <c r="O91" s="64">
        <f t="shared" si="2"/>
        <v>1060.1927836538462</v>
      </c>
    </row>
    <row r="92" spans="1:15">
      <c r="A92" s="33">
        <v>83</v>
      </c>
      <c r="B92" s="33">
        <v>663</v>
      </c>
      <c r="C92" s="15" t="s">
        <v>388</v>
      </c>
      <c r="D92" s="15">
        <v>8</v>
      </c>
      <c r="E92" s="15" t="s">
        <v>30</v>
      </c>
      <c r="F92" s="15">
        <v>2020</v>
      </c>
      <c r="G92" s="62">
        <v>1333.0000047456899</v>
      </c>
      <c r="H92" s="15">
        <v>2</v>
      </c>
      <c r="I92" s="15" t="s">
        <v>31</v>
      </c>
      <c r="J92" s="63">
        <v>26801</v>
      </c>
      <c r="K92" s="62">
        <v>377.50325935958199</v>
      </c>
      <c r="L92" s="33" t="s">
        <v>37</v>
      </c>
      <c r="M92" s="62">
        <f>SUMIFS('3-Day Peak'!H:H,'3-Day Peak'!$B:$B,$C92)</f>
        <v>17883.666666666668</v>
      </c>
      <c r="N92" s="62">
        <f>SUMIFS('3-Day Peak'!I:I,'3-Day Peak'!$B:$B,$C92)</f>
        <v>4159102</v>
      </c>
      <c r="O92" s="64">
        <f t="shared" si="2"/>
        <v>18053.664666666667</v>
      </c>
    </row>
    <row r="93" spans="1:15">
      <c r="A93" s="33">
        <v>84</v>
      </c>
      <c r="B93" s="33">
        <v>663</v>
      </c>
      <c r="C93" s="15" t="s">
        <v>141</v>
      </c>
      <c r="D93" s="15">
        <v>2</v>
      </c>
      <c r="E93" s="15" t="s">
        <v>31</v>
      </c>
      <c r="F93" s="15">
        <v>1982</v>
      </c>
      <c r="G93" s="62">
        <v>94.714868248889459</v>
      </c>
      <c r="H93" s="15">
        <v>4</v>
      </c>
      <c r="I93" s="15" t="s">
        <v>31</v>
      </c>
      <c r="J93" s="63">
        <v>30053</v>
      </c>
      <c r="K93" s="62">
        <v>2868.19526830319</v>
      </c>
      <c r="L93" s="33" t="s">
        <v>37</v>
      </c>
      <c r="M93" s="62">
        <f>SUMIFS('3-Day Peak'!H:H,'3-Day Peak'!$B:$B,$C93)</f>
        <v>71.333333333333329</v>
      </c>
      <c r="N93" s="62">
        <f>SUMIFS('3-Day Peak'!I:I,'3-Day Peak'!$B:$B,$C93)</f>
        <v>630665</v>
      </c>
      <c r="O93" s="64">
        <f t="shared" si="2"/>
        <v>1060.1927836538462</v>
      </c>
    </row>
    <row r="94" spans="1:15">
      <c r="A94" s="33">
        <v>85</v>
      </c>
      <c r="B94" s="33">
        <v>663</v>
      </c>
      <c r="C94" s="15" t="s">
        <v>386</v>
      </c>
      <c r="D94" s="15">
        <v>2</v>
      </c>
      <c r="E94" s="15" t="s">
        <v>30</v>
      </c>
      <c r="F94" s="15">
        <v>1998</v>
      </c>
      <c r="G94" s="62">
        <v>478.34221443946706</v>
      </c>
      <c r="H94" s="15">
        <v>2</v>
      </c>
      <c r="I94" s="15" t="s">
        <v>30</v>
      </c>
      <c r="J94" s="63">
        <v>36032</v>
      </c>
      <c r="K94" s="62">
        <v>2654.4649859596798</v>
      </c>
      <c r="L94" s="33" t="s">
        <v>42</v>
      </c>
      <c r="M94" s="62">
        <f>SUMIFS('3-Day Peak'!H:H,'3-Day Peak'!$B:$B,$C94)</f>
        <v>1164</v>
      </c>
      <c r="N94" s="62">
        <f>SUMIFS('3-Day Peak'!I:I,'3-Day Peak'!$B:$B,$C94)</f>
        <v>334834</v>
      </c>
      <c r="O94" s="64">
        <f t="shared" si="2"/>
        <v>2256.5263152985067</v>
      </c>
    </row>
    <row r="95" spans="1:15">
      <c r="A95" s="33">
        <v>86</v>
      </c>
      <c r="B95" s="33">
        <v>663</v>
      </c>
      <c r="C95" s="15" t="s">
        <v>384</v>
      </c>
      <c r="D95" s="15">
        <v>4</v>
      </c>
      <c r="E95" s="15" t="s">
        <v>30</v>
      </c>
      <c r="F95" s="15">
        <v>2013</v>
      </c>
      <c r="G95" s="62">
        <v>9.9884993851024806</v>
      </c>
      <c r="H95" s="15">
        <v>6</v>
      </c>
      <c r="I95" s="15" t="s">
        <v>30</v>
      </c>
      <c r="J95" s="63">
        <v>41587</v>
      </c>
      <c r="K95" s="62">
        <v>3706.3209663389603</v>
      </c>
      <c r="L95" s="33" t="s">
        <v>37</v>
      </c>
      <c r="M95" s="62">
        <f>SUMIFS('3-Day Peak'!H:H,'3-Day Peak'!$B:$B,$C95)</f>
        <v>0</v>
      </c>
      <c r="N95" s="62">
        <f>SUMIFS('3-Day Peak'!I:I,'3-Day Peak'!$B:$B,$C95)</f>
        <v>126185</v>
      </c>
      <c r="O95" s="64">
        <f t="shared" si="2"/>
        <v>1120.6521775644874</v>
      </c>
    </row>
    <row r="96" spans="1:15">
      <c r="A96" s="33">
        <v>87</v>
      </c>
      <c r="B96" s="33">
        <v>663</v>
      </c>
      <c r="C96" s="15" t="s">
        <v>382</v>
      </c>
      <c r="D96" s="15">
        <v>4</v>
      </c>
      <c r="E96" s="15" t="s">
        <v>30</v>
      </c>
      <c r="F96" s="15">
        <v>1998</v>
      </c>
      <c r="G96" s="62">
        <v>286.83683329701341</v>
      </c>
      <c r="H96" s="15">
        <v>4</v>
      </c>
      <c r="I96" s="15" t="s">
        <v>31</v>
      </c>
      <c r="J96" s="63">
        <v>35910</v>
      </c>
      <c r="K96" s="62">
        <v>143.45326293269801</v>
      </c>
      <c r="L96" s="33" t="s">
        <v>36</v>
      </c>
      <c r="M96" s="62">
        <f>SUMIFS('3-Day Peak'!H:H,'3-Day Peak'!$B:$B,$C96)</f>
        <v>783.33333333333337</v>
      </c>
      <c r="N96" s="62">
        <f>SUMIFS('3-Day Peak'!I:I,'3-Day Peak'!$B:$B,$C96)</f>
        <v>134186</v>
      </c>
      <c r="O96" s="64">
        <f t="shared" si="2"/>
        <v>1120.6521775644874</v>
      </c>
    </row>
    <row r="97" spans="1:15">
      <c r="A97" s="33">
        <v>88</v>
      </c>
      <c r="B97" s="33">
        <v>663</v>
      </c>
      <c r="C97" s="15" t="s">
        <v>380</v>
      </c>
      <c r="D97" s="15">
        <v>2</v>
      </c>
      <c r="E97" s="15" t="s">
        <v>30</v>
      </c>
      <c r="F97" s="15">
        <v>1995</v>
      </c>
      <c r="G97" s="62">
        <v>59.930918435456334</v>
      </c>
      <c r="H97" s="15">
        <v>4</v>
      </c>
      <c r="I97" s="15" t="s">
        <v>31</v>
      </c>
      <c r="J97" s="63">
        <v>35019</v>
      </c>
      <c r="K97" s="62">
        <v>937.44130875542305</v>
      </c>
      <c r="L97" s="33" t="s">
        <v>35</v>
      </c>
      <c r="M97" s="62">
        <f>SUMIFS('3-Day Peak'!H:H,'3-Day Peak'!$B:$B,$C97)</f>
        <v>2858.3333333333335</v>
      </c>
      <c r="N97" s="62">
        <f>SUMIFS('3-Day Peak'!I:I,'3-Day Peak'!$B:$B,$C97)</f>
        <v>646889</v>
      </c>
      <c r="O97" s="64">
        <f t="shared" si="2"/>
        <v>2256.5263152985067</v>
      </c>
    </row>
    <row r="98" spans="1:15">
      <c r="A98" s="33">
        <v>89</v>
      </c>
      <c r="B98" s="33">
        <v>663</v>
      </c>
      <c r="C98" s="15" t="s">
        <v>378</v>
      </c>
      <c r="D98" s="15">
        <v>2</v>
      </c>
      <c r="E98" s="15" t="s">
        <v>31</v>
      </c>
      <c r="F98" s="15">
        <v>1964</v>
      </c>
      <c r="G98" s="62">
        <v>206.5506378577972</v>
      </c>
      <c r="H98" s="15">
        <v>2</v>
      </c>
      <c r="I98" s="15" t="s">
        <v>30</v>
      </c>
      <c r="J98" s="63">
        <v>25525</v>
      </c>
      <c r="K98" s="62">
        <v>193.49080256090201</v>
      </c>
      <c r="L98" s="33" t="s">
        <v>51</v>
      </c>
      <c r="M98" s="62">
        <f>SUMIFS('3-Day Peak'!H:H,'3-Day Peak'!$B:$B,$C98)</f>
        <v>0</v>
      </c>
      <c r="N98" s="62">
        <f>SUMIFS('3-Day Peak'!I:I,'3-Day Peak'!$B:$B,$C98)</f>
        <v>209147</v>
      </c>
      <c r="O98" s="64">
        <f t="shared" si="2"/>
        <v>1060.1927836538462</v>
      </c>
    </row>
    <row r="99" spans="1:15">
      <c r="A99" s="33">
        <v>90</v>
      </c>
      <c r="B99" s="33">
        <v>663</v>
      </c>
      <c r="C99" s="15" t="s">
        <v>376</v>
      </c>
      <c r="D99" s="15">
        <v>4</v>
      </c>
      <c r="E99" s="15" t="s">
        <v>30</v>
      </c>
      <c r="F99" s="15">
        <v>1997</v>
      </c>
      <c r="G99" s="62">
        <v>11.001313984139188</v>
      </c>
      <c r="H99" s="15">
        <v>4</v>
      </c>
      <c r="I99" s="15" t="s">
        <v>31</v>
      </c>
      <c r="J99" s="63">
        <v>37915</v>
      </c>
      <c r="K99" s="62">
        <v>44.003740052148203</v>
      </c>
      <c r="L99" s="33" t="s">
        <v>36</v>
      </c>
      <c r="M99" s="62">
        <f>SUMIFS('3-Day Peak'!H:H,'3-Day Peak'!$B:$B,$C99)</f>
        <v>0</v>
      </c>
      <c r="N99" s="62">
        <f>SUMIFS('3-Day Peak'!I:I,'3-Day Peak'!$B:$B,$C99)</f>
        <v>77997</v>
      </c>
      <c r="O99" s="64">
        <f t="shared" si="2"/>
        <v>1120.6521775644874</v>
      </c>
    </row>
    <row r="100" spans="1:15">
      <c r="A100" s="33">
        <v>91</v>
      </c>
      <c r="B100" s="33">
        <v>663</v>
      </c>
      <c r="C100" s="15" t="s">
        <v>372</v>
      </c>
      <c r="D100" s="15">
        <v>2</v>
      </c>
      <c r="E100" s="15" t="s">
        <v>31</v>
      </c>
      <c r="F100" s="15">
        <v>2004</v>
      </c>
      <c r="G100" s="62">
        <v>124.00487880592775</v>
      </c>
      <c r="H100" s="15">
        <v>4</v>
      </c>
      <c r="I100" s="15" t="s">
        <v>31</v>
      </c>
      <c r="J100" s="63">
        <v>22129</v>
      </c>
      <c r="K100" s="62">
        <v>675.20347110644695</v>
      </c>
      <c r="L100" s="33" t="s">
        <v>37</v>
      </c>
      <c r="M100" s="62">
        <f>SUMIFS('3-Day Peak'!H:H,'3-Day Peak'!$B:$B,$C100)</f>
        <v>7510</v>
      </c>
      <c r="N100" s="62">
        <f>SUMIFS('3-Day Peak'!I:I,'3-Day Peak'!$B:$B,$C100)</f>
        <v>1891985</v>
      </c>
      <c r="O100" s="64">
        <f t="shared" si="2"/>
        <v>1060.1927836538462</v>
      </c>
    </row>
    <row r="101" spans="1:15">
      <c r="A101" s="33">
        <v>92</v>
      </c>
      <c r="B101" s="33">
        <v>663</v>
      </c>
      <c r="C101" s="15" t="s">
        <v>370</v>
      </c>
      <c r="D101" s="15">
        <v>2</v>
      </c>
      <c r="E101" s="15" t="s">
        <v>30</v>
      </c>
      <c r="F101" s="15">
        <v>2019</v>
      </c>
      <c r="G101" s="62">
        <v>240.00032899702288</v>
      </c>
      <c r="H101" s="15">
        <v>6</v>
      </c>
      <c r="I101" s="15" t="s">
        <v>30</v>
      </c>
      <c r="J101" s="63">
        <v>35406</v>
      </c>
      <c r="K101" s="62">
        <v>5.6224217086920696</v>
      </c>
      <c r="L101" s="33" t="s">
        <v>32</v>
      </c>
      <c r="M101" s="62">
        <f>SUMIFS('3-Day Peak'!H:H,'3-Day Peak'!$B:$B,$C101)</f>
        <v>9716.3333333333339</v>
      </c>
      <c r="N101" s="62">
        <f>SUMIFS('3-Day Peak'!I:I,'3-Day Peak'!$B:$B,$C101)</f>
        <v>3508066</v>
      </c>
      <c r="O101" s="64">
        <f t="shared" si="2"/>
        <v>2256.5263152985067</v>
      </c>
    </row>
    <row r="102" spans="1:15">
      <c r="A102" s="33">
        <v>93</v>
      </c>
      <c r="B102" s="33">
        <v>663</v>
      </c>
      <c r="C102" s="15" t="s">
        <v>139</v>
      </c>
      <c r="D102" s="15">
        <v>1</v>
      </c>
      <c r="E102" s="15" t="s">
        <v>31</v>
      </c>
      <c r="F102" s="15">
        <v>1968</v>
      </c>
      <c r="G102" s="62">
        <v>138.36489353654588</v>
      </c>
      <c r="H102" s="15">
        <v>4</v>
      </c>
      <c r="I102" s="15" t="s">
        <v>31</v>
      </c>
      <c r="J102" s="63">
        <v>22123</v>
      </c>
      <c r="K102" s="62">
        <v>1079.8620154609002</v>
      </c>
      <c r="L102" s="33" t="s">
        <v>36</v>
      </c>
      <c r="M102" s="62">
        <f>SUMIFS('3-Day Peak'!H:H,'3-Day Peak'!$B:$B,$C102)</f>
        <v>2869.3333333333335</v>
      </c>
      <c r="N102" s="62">
        <f>SUMIFS('3-Day Peak'!I:I,'3-Day Peak'!$B:$B,$C102)</f>
        <v>570703</v>
      </c>
      <c r="O102" s="64">
        <f t="shared" si="2"/>
        <v>583.98392320567689</v>
      </c>
    </row>
    <row r="103" spans="1:15">
      <c r="A103" s="33">
        <v>94</v>
      </c>
      <c r="B103" s="33">
        <v>663</v>
      </c>
      <c r="C103" s="15" t="s">
        <v>368</v>
      </c>
      <c r="D103" s="15">
        <v>4</v>
      </c>
      <c r="E103" s="15" t="s">
        <v>31</v>
      </c>
      <c r="F103" s="15">
        <v>1989</v>
      </c>
      <c r="G103" s="62">
        <v>1.541538981205455</v>
      </c>
      <c r="H103" s="15">
        <v>4</v>
      </c>
      <c r="I103" s="15" t="s">
        <v>30</v>
      </c>
      <c r="J103" s="63">
        <v>27586</v>
      </c>
      <c r="K103" s="62">
        <v>3343.1498059157302</v>
      </c>
      <c r="L103" s="33" t="s">
        <v>42</v>
      </c>
      <c r="M103" s="62">
        <f>SUMIFS('3-Day Peak'!H:H,'3-Day Peak'!$B:$B,$C103)</f>
        <v>12412.333333333334</v>
      </c>
      <c r="N103" s="62">
        <f>SUMIFS('3-Day Peak'!I:I,'3-Day Peak'!$B:$B,$C103)</f>
        <v>3838023</v>
      </c>
      <c r="O103" s="64">
        <f t="shared" si="2"/>
        <v>655.94433850702137</v>
      </c>
    </row>
    <row r="104" spans="1:15">
      <c r="A104" s="33">
        <v>95</v>
      </c>
      <c r="B104" s="33">
        <v>663</v>
      </c>
      <c r="C104" s="15" t="s">
        <v>366</v>
      </c>
      <c r="D104" s="15">
        <v>4</v>
      </c>
      <c r="E104" s="15" t="s">
        <v>30</v>
      </c>
      <c r="F104" s="15">
        <v>2018</v>
      </c>
      <c r="G104" s="62">
        <v>4.4879562754790854</v>
      </c>
      <c r="H104" s="15">
        <v>4</v>
      </c>
      <c r="I104" s="15" t="s">
        <v>31</v>
      </c>
      <c r="J104" s="63">
        <v>43243</v>
      </c>
      <c r="K104" s="62">
        <v>81.182268550617493</v>
      </c>
      <c r="L104" s="33" t="s">
        <v>37</v>
      </c>
      <c r="M104" s="62">
        <f>SUMIFS('3-Day Peak'!H:H,'3-Day Peak'!$B:$B,$C104)</f>
        <v>752.66666666666663</v>
      </c>
      <c r="N104" s="62">
        <f>SUMIFS('3-Day Peak'!I:I,'3-Day Peak'!$B:$B,$C104)</f>
        <v>828037</v>
      </c>
      <c r="O104" s="64">
        <f t="shared" si="2"/>
        <v>1120.6521775644874</v>
      </c>
    </row>
    <row r="105" spans="1:15">
      <c r="A105" s="33">
        <v>96</v>
      </c>
      <c r="B105" s="33">
        <v>663</v>
      </c>
      <c r="C105" s="15" t="s">
        <v>364</v>
      </c>
      <c r="D105" s="15">
        <v>4</v>
      </c>
      <c r="E105" s="15" t="s">
        <v>30</v>
      </c>
      <c r="F105" s="15">
        <v>1998</v>
      </c>
      <c r="G105" s="62">
        <v>645.86422325919227</v>
      </c>
      <c r="H105" s="15">
        <v>4</v>
      </c>
      <c r="I105" s="15" t="s">
        <v>31</v>
      </c>
      <c r="J105" s="63">
        <v>35818</v>
      </c>
      <c r="K105" s="62">
        <v>4526.8121543136203</v>
      </c>
      <c r="L105" s="33" t="s">
        <v>54</v>
      </c>
      <c r="M105" s="62">
        <f>SUMIFS('3-Day Peak'!H:H,'3-Day Peak'!$B:$B,$C105)</f>
        <v>6584.333333333333</v>
      </c>
      <c r="N105" s="62">
        <f>SUMIFS('3-Day Peak'!I:I,'3-Day Peak'!$B:$B,$C105)</f>
        <v>734558</v>
      </c>
      <c r="O105" s="64">
        <f t="shared" si="2"/>
        <v>1120.6521775644874</v>
      </c>
    </row>
    <row r="106" spans="1:15">
      <c r="A106" s="33">
        <v>97</v>
      </c>
      <c r="B106" s="33">
        <v>663</v>
      </c>
      <c r="C106" s="15" t="s">
        <v>362</v>
      </c>
      <c r="D106" s="15">
        <v>4</v>
      </c>
      <c r="E106" s="15" t="s">
        <v>30</v>
      </c>
      <c r="F106" s="15">
        <v>2018</v>
      </c>
      <c r="G106" s="62">
        <v>58.923180392960724</v>
      </c>
      <c r="H106" s="15">
        <v>4</v>
      </c>
      <c r="I106" s="15" t="s">
        <v>30</v>
      </c>
      <c r="J106" s="63">
        <v>21634</v>
      </c>
      <c r="K106" s="62">
        <v>344.06328683721699</v>
      </c>
      <c r="L106" s="33" t="s">
        <v>42</v>
      </c>
      <c r="M106" s="62">
        <f>SUMIFS('3-Day Peak'!H:H,'3-Day Peak'!$B:$B,$C106)</f>
        <v>1718.3333333333333</v>
      </c>
      <c r="N106" s="62">
        <f>SUMIFS('3-Day Peak'!I:I,'3-Day Peak'!$B:$B,$C106)</f>
        <v>562815</v>
      </c>
      <c r="O106" s="64">
        <f t="shared" si="2"/>
        <v>1120.6521775644874</v>
      </c>
    </row>
    <row r="107" spans="1:15">
      <c r="A107" s="33">
        <v>98</v>
      </c>
      <c r="B107" s="33">
        <v>663</v>
      </c>
      <c r="C107" s="15" t="s">
        <v>358</v>
      </c>
      <c r="D107" s="15">
        <v>4</v>
      </c>
      <c r="E107" s="15" t="s">
        <v>30</v>
      </c>
      <c r="F107" s="15">
        <v>1992</v>
      </c>
      <c r="G107" s="62">
        <v>510.64698941357608</v>
      </c>
      <c r="H107" s="15">
        <v>4</v>
      </c>
      <c r="I107" s="15" t="s">
        <v>31</v>
      </c>
      <c r="J107" s="63">
        <v>33899</v>
      </c>
      <c r="K107" s="62">
        <v>1241.97826286346</v>
      </c>
      <c r="L107" s="33" t="s">
        <v>54</v>
      </c>
      <c r="M107" s="62">
        <f>SUMIFS('3-Day Peak'!H:H,'3-Day Peak'!$B:$B,$C107)</f>
        <v>2537.3333333333335</v>
      </c>
      <c r="N107" s="62">
        <f>SUMIFS('3-Day Peak'!I:I,'3-Day Peak'!$B:$B,$C107)</f>
        <v>366768</v>
      </c>
      <c r="O107" s="64">
        <f t="shared" si="2"/>
        <v>1120.6521775644874</v>
      </c>
    </row>
    <row r="108" spans="1:15">
      <c r="A108" s="33">
        <v>99</v>
      </c>
      <c r="B108" s="33">
        <v>663</v>
      </c>
      <c r="C108" s="15" t="s">
        <v>356</v>
      </c>
      <c r="D108" s="15">
        <v>6</v>
      </c>
      <c r="E108" s="15" t="s">
        <v>31</v>
      </c>
      <c r="F108" s="15">
        <v>2007</v>
      </c>
      <c r="G108" s="62">
        <v>110.84069512607769</v>
      </c>
      <c r="H108" s="15">
        <v>4</v>
      </c>
      <c r="I108" s="15" t="s">
        <v>31</v>
      </c>
      <c r="J108" s="63">
        <v>30664</v>
      </c>
      <c r="K108" s="62">
        <v>1530.14598274952</v>
      </c>
      <c r="L108" s="33" t="s">
        <v>55</v>
      </c>
      <c r="M108" s="62">
        <f>SUMIFS('3-Day Peak'!H:H,'3-Day Peak'!$B:$B,$C108)</f>
        <v>0</v>
      </c>
      <c r="N108" s="62">
        <f>SUMIFS('3-Day Peak'!I:I,'3-Day Peak'!$B:$B,$C108)</f>
        <v>1629861</v>
      </c>
      <c r="O108" s="64">
        <f t="shared" si="2"/>
        <v>2229.9473684210525</v>
      </c>
    </row>
    <row r="109" spans="1:15">
      <c r="A109" s="33">
        <v>100</v>
      </c>
      <c r="B109" s="33">
        <v>663</v>
      </c>
      <c r="C109" s="15" t="s">
        <v>354</v>
      </c>
      <c r="D109" s="15">
        <v>4</v>
      </c>
      <c r="E109" s="15" t="s">
        <v>30</v>
      </c>
      <c r="F109" s="15">
        <v>2018</v>
      </c>
      <c r="G109" s="62">
        <v>45.896569094514589</v>
      </c>
      <c r="H109" s="15">
        <v>4</v>
      </c>
      <c r="I109" s="15" t="s">
        <v>31</v>
      </c>
      <c r="J109" s="63">
        <v>33896</v>
      </c>
      <c r="K109" s="62">
        <v>1607.0043726408701</v>
      </c>
      <c r="L109" s="33" t="s">
        <v>34</v>
      </c>
      <c r="M109" s="62">
        <f>SUMIFS('3-Day Peak'!H:H,'3-Day Peak'!$B:$B,$C109)</f>
        <v>369</v>
      </c>
      <c r="N109" s="62">
        <f>SUMIFS('3-Day Peak'!I:I,'3-Day Peak'!$B:$B,$C109)</f>
        <v>90300</v>
      </c>
      <c r="O109" s="64">
        <f t="shared" si="2"/>
        <v>1120.6521775644874</v>
      </c>
    </row>
    <row r="110" spans="1:15">
      <c r="A110" s="33">
        <v>101</v>
      </c>
      <c r="B110" s="33">
        <v>663</v>
      </c>
      <c r="C110" s="15" t="s">
        <v>352</v>
      </c>
      <c r="D110" s="15">
        <v>2</v>
      </c>
      <c r="E110" s="15" t="s">
        <v>31</v>
      </c>
      <c r="F110" s="15">
        <v>1987</v>
      </c>
      <c r="G110" s="62">
        <v>273.60660835210103</v>
      </c>
      <c r="H110" s="15">
        <v>2</v>
      </c>
      <c r="I110" s="15" t="s">
        <v>31</v>
      </c>
      <c r="J110" s="63">
        <v>31856</v>
      </c>
      <c r="K110" s="62">
        <v>685.73330039389703</v>
      </c>
      <c r="L110" s="33" t="s">
        <v>39</v>
      </c>
      <c r="M110" s="62">
        <f>SUMIFS('3-Day Peak'!H:H,'3-Day Peak'!$B:$B,$C110)</f>
        <v>955.33333333333337</v>
      </c>
      <c r="N110" s="62">
        <f>SUMIFS('3-Day Peak'!I:I,'3-Day Peak'!$B:$B,$C110)</f>
        <v>213764</v>
      </c>
      <c r="O110" s="64">
        <f t="shared" si="2"/>
        <v>1060.1927836538462</v>
      </c>
    </row>
    <row r="111" spans="1:15">
      <c r="A111" s="33">
        <v>102</v>
      </c>
      <c r="B111" s="33">
        <v>663</v>
      </c>
      <c r="C111" s="15" t="s">
        <v>350</v>
      </c>
      <c r="D111" s="15">
        <v>4</v>
      </c>
      <c r="E111" s="15" t="s">
        <v>31</v>
      </c>
      <c r="F111" s="15">
        <v>1961</v>
      </c>
      <c r="G111" s="62">
        <v>105.99836390261234</v>
      </c>
      <c r="H111" s="15">
        <v>4</v>
      </c>
      <c r="I111" s="15" t="s">
        <v>31</v>
      </c>
      <c r="J111" s="63">
        <v>21353</v>
      </c>
      <c r="K111" s="62">
        <v>223.351310893305</v>
      </c>
      <c r="L111" s="33" t="s">
        <v>37</v>
      </c>
      <c r="M111" s="62">
        <f>SUMIFS('3-Day Peak'!H:H,'3-Day Peak'!$B:$B,$C111)</f>
        <v>1198.3333333333333</v>
      </c>
      <c r="N111" s="62">
        <f>SUMIFS('3-Day Peak'!I:I,'3-Day Peak'!$B:$B,$C111)</f>
        <v>1390800</v>
      </c>
      <c r="O111" s="64">
        <f t="shared" si="2"/>
        <v>655.94433850702137</v>
      </c>
    </row>
    <row r="112" spans="1:15">
      <c r="A112" s="33">
        <v>103</v>
      </c>
      <c r="B112" s="33">
        <v>663</v>
      </c>
      <c r="C112" s="15" t="s">
        <v>348</v>
      </c>
      <c r="D112" s="15">
        <v>4</v>
      </c>
      <c r="E112" s="15" t="s">
        <v>31</v>
      </c>
      <c r="F112" s="15">
        <v>2019</v>
      </c>
      <c r="G112" s="62">
        <v>18.000149726882345</v>
      </c>
      <c r="H112" s="15">
        <v>4</v>
      </c>
      <c r="I112" s="15" t="s">
        <v>30</v>
      </c>
      <c r="J112" s="63">
        <v>32666</v>
      </c>
      <c r="K112" s="62">
        <v>1138.0158379038</v>
      </c>
      <c r="L112" s="33" t="s">
        <v>42</v>
      </c>
      <c r="M112" s="62">
        <f>SUMIFS('3-Day Peak'!H:H,'3-Day Peak'!$B:$B,$C112)</f>
        <v>2277</v>
      </c>
      <c r="N112" s="62">
        <f>SUMIFS('3-Day Peak'!I:I,'3-Day Peak'!$B:$B,$C112)</f>
        <v>537564</v>
      </c>
      <c r="O112" s="64">
        <f t="shared" si="2"/>
        <v>655.94433850702137</v>
      </c>
    </row>
    <row r="113" spans="1:15">
      <c r="A113" s="33">
        <v>104</v>
      </c>
      <c r="B113" s="33">
        <v>663</v>
      </c>
      <c r="C113" s="15" t="s">
        <v>346</v>
      </c>
      <c r="D113" s="15">
        <v>4</v>
      </c>
      <c r="E113" s="15" t="s">
        <v>30</v>
      </c>
      <c r="F113" s="15">
        <v>2016</v>
      </c>
      <c r="G113" s="62">
        <v>77.907567116960621</v>
      </c>
      <c r="H113" s="15">
        <v>4</v>
      </c>
      <c r="I113" s="15" t="s">
        <v>30</v>
      </c>
      <c r="J113" s="63">
        <v>32160</v>
      </c>
      <c r="K113" s="62">
        <v>344.77124638734102</v>
      </c>
      <c r="L113" s="33" t="s">
        <v>42</v>
      </c>
      <c r="M113" s="62">
        <f>SUMIFS('3-Day Peak'!H:H,'3-Day Peak'!$B:$B,$C113)</f>
        <v>1824.6666666666667</v>
      </c>
      <c r="N113" s="62">
        <f>SUMIFS('3-Day Peak'!I:I,'3-Day Peak'!$B:$B,$C113)</f>
        <v>749859</v>
      </c>
      <c r="O113" s="64">
        <f t="shared" si="2"/>
        <v>1120.6521775644874</v>
      </c>
    </row>
    <row r="114" spans="1:15">
      <c r="A114" s="33">
        <v>105</v>
      </c>
      <c r="B114" s="33">
        <v>663</v>
      </c>
      <c r="C114" s="15" t="s">
        <v>344</v>
      </c>
      <c r="D114" s="15">
        <v>2</v>
      </c>
      <c r="E114" s="15" t="s">
        <v>30</v>
      </c>
      <c r="F114" s="15">
        <v>2000</v>
      </c>
      <c r="G114" s="62">
        <v>123.90893322506412</v>
      </c>
      <c r="H114" s="15">
        <v>2</v>
      </c>
      <c r="I114" s="15" t="s">
        <v>30</v>
      </c>
      <c r="J114" s="63">
        <v>24513</v>
      </c>
      <c r="K114" s="62">
        <v>1514.60394588647</v>
      </c>
      <c r="L114" s="33" t="s">
        <v>40</v>
      </c>
      <c r="M114" s="62">
        <f>SUMIFS('3-Day Peak'!H:H,'3-Day Peak'!$B:$B,$C114)</f>
        <v>390.33333333333331</v>
      </c>
      <c r="N114" s="62">
        <f>SUMIFS('3-Day Peak'!I:I,'3-Day Peak'!$B:$B,$C114)</f>
        <v>32427</v>
      </c>
      <c r="O114" s="64">
        <f t="shared" si="2"/>
        <v>2256.5263152985067</v>
      </c>
    </row>
    <row r="115" spans="1:15">
      <c r="A115" s="33">
        <v>106</v>
      </c>
      <c r="B115" s="33">
        <v>663</v>
      </c>
      <c r="C115" s="15" t="s">
        <v>342</v>
      </c>
      <c r="D115" s="15">
        <v>2</v>
      </c>
      <c r="E115" s="15" t="s">
        <v>31</v>
      </c>
      <c r="F115" s="15">
        <v>1958</v>
      </c>
      <c r="G115" s="62">
        <v>98.859526248301165</v>
      </c>
      <c r="H115" s="15">
        <v>4</v>
      </c>
      <c r="I115" s="15" t="s">
        <v>30</v>
      </c>
      <c r="J115" s="63">
        <v>32408</v>
      </c>
      <c r="K115" s="62">
        <v>1296.9296951792401</v>
      </c>
      <c r="L115" s="33" t="s">
        <v>37</v>
      </c>
      <c r="M115" s="62">
        <f>SUMIFS('3-Day Peak'!H:H,'3-Day Peak'!$B:$B,$C115)</f>
        <v>0</v>
      </c>
      <c r="N115" s="62">
        <f>SUMIFS('3-Day Peak'!I:I,'3-Day Peak'!$B:$B,$C115)</f>
        <v>2185676</v>
      </c>
      <c r="O115" s="64">
        <f t="shared" si="2"/>
        <v>1060.1927836538462</v>
      </c>
    </row>
    <row r="116" spans="1:15">
      <c r="A116" s="33">
        <v>107</v>
      </c>
      <c r="B116" s="33">
        <v>663</v>
      </c>
      <c r="C116" s="15" t="s">
        <v>340</v>
      </c>
      <c r="D116" s="15">
        <v>4</v>
      </c>
      <c r="E116" s="15" t="s">
        <v>31</v>
      </c>
      <c r="F116" s="15">
        <v>1993</v>
      </c>
      <c r="G116" s="62">
        <v>92.945771589286906</v>
      </c>
      <c r="H116" s="15">
        <v>4</v>
      </c>
      <c r="I116" s="15" t="s">
        <v>30</v>
      </c>
      <c r="J116" s="63">
        <v>34869</v>
      </c>
      <c r="K116" s="62">
        <v>709.52987531243502</v>
      </c>
      <c r="L116" s="33" t="s">
        <v>37</v>
      </c>
      <c r="M116" s="62">
        <f>SUMIFS('3-Day Peak'!H:H,'3-Day Peak'!$B:$B,$C116)</f>
        <v>3138.3333333333335</v>
      </c>
      <c r="N116" s="62">
        <f>SUMIFS('3-Day Peak'!I:I,'3-Day Peak'!$B:$B,$C116)</f>
        <v>867035</v>
      </c>
      <c r="O116" s="64">
        <f t="shared" si="2"/>
        <v>655.94433850702137</v>
      </c>
    </row>
    <row r="117" spans="1:15">
      <c r="A117" s="33">
        <v>108</v>
      </c>
      <c r="B117" s="33">
        <v>663</v>
      </c>
      <c r="C117" s="15" t="s">
        <v>338</v>
      </c>
      <c r="D117" s="15">
        <v>6</v>
      </c>
      <c r="E117" s="15" t="s">
        <v>31</v>
      </c>
      <c r="F117" s="15">
        <v>1980</v>
      </c>
      <c r="G117" s="62">
        <v>130.40554388888012</v>
      </c>
      <c r="H117" s="15">
        <v>6</v>
      </c>
      <c r="I117" s="15" t="s">
        <v>30</v>
      </c>
      <c r="J117" s="63">
        <v>45133</v>
      </c>
      <c r="K117" s="62">
        <v>16.0000933180856</v>
      </c>
      <c r="L117" s="33" t="s">
        <v>37</v>
      </c>
      <c r="M117" s="62"/>
      <c r="N117" s="62"/>
      <c r="O117" s="64">
        <f t="shared" si="2"/>
        <v>2229.9473684210525</v>
      </c>
    </row>
    <row r="118" spans="1:15">
      <c r="A118" s="33">
        <v>109</v>
      </c>
      <c r="B118" s="33">
        <v>663</v>
      </c>
      <c r="C118" s="15" t="s">
        <v>338</v>
      </c>
      <c r="D118" s="15">
        <v>4</v>
      </c>
      <c r="E118" s="15" t="s">
        <v>30</v>
      </c>
      <c r="F118" s="15">
        <v>2023</v>
      </c>
      <c r="G118" s="62">
        <v>138.00211250296826</v>
      </c>
      <c r="H118" s="15">
        <v>6</v>
      </c>
      <c r="I118" s="15" t="s">
        <v>31</v>
      </c>
      <c r="J118" s="63">
        <v>44270</v>
      </c>
      <c r="K118" s="62">
        <v>195.91630720701201</v>
      </c>
      <c r="L118" s="33" t="s">
        <v>4</v>
      </c>
      <c r="M118" s="62">
        <f>SUMIFS('3-Day Peak'!H:H,'3-Day Peak'!$B:$B,$C118)</f>
        <v>10.666666666666666</v>
      </c>
      <c r="N118" s="62">
        <f>SUMIFS('3-Day Peak'!I:I,'3-Day Peak'!$B:$B,$C118)</f>
        <v>162507</v>
      </c>
      <c r="O118" s="64">
        <f t="shared" si="2"/>
        <v>1120.6521775644874</v>
      </c>
    </row>
    <row r="119" spans="1:15">
      <c r="A119" s="33">
        <v>110</v>
      </c>
      <c r="B119" s="33">
        <v>663</v>
      </c>
      <c r="C119" s="15" t="s">
        <v>336</v>
      </c>
      <c r="D119" s="15">
        <v>4</v>
      </c>
      <c r="E119" s="15" t="s">
        <v>30</v>
      </c>
      <c r="F119" s="15">
        <v>2015</v>
      </c>
      <c r="G119" s="62">
        <v>250.86310611539122</v>
      </c>
      <c r="H119" s="15">
        <v>2</v>
      </c>
      <c r="I119" s="15" t="s">
        <v>31</v>
      </c>
      <c r="J119" s="63">
        <v>38875</v>
      </c>
      <c r="K119" s="62">
        <v>313.51927868197504</v>
      </c>
      <c r="L119" s="33" t="s">
        <v>38</v>
      </c>
      <c r="M119" s="62">
        <f>SUMIFS('3-Day Peak'!H:H,'3-Day Peak'!$B:$B,$C119)</f>
        <v>212</v>
      </c>
      <c r="N119" s="62">
        <f>SUMIFS('3-Day Peak'!I:I,'3-Day Peak'!$B:$B,$C119)</f>
        <v>70062</v>
      </c>
      <c r="O119" s="64">
        <f t="shared" si="2"/>
        <v>1120.6521775644874</v>
      </c>
    </row>
    <row r="120" spans="1:15">
      <c r="A120" s="33">
        <v>111</v>
      </c>
      <c r="B120" s="33">
        <v>663</v>
      </c>
      <c r="C120" s="15" t="s">
        <v>334</v>
      </c>
      <c r="D120" s="15">
        <v>4</v>
      </c>
      <c r="E120" s="15" t="s">
        <v>30</v>
      </c>
      <c r="F120" s="15">
        <v>1997</v>
      </c>
      <c r="G120" s="62">
        <v>137.8998144360439</v>
      </c>
      <c r="H120" s="15">
        <v>2</v>
      </c>
      <c r="I120" s="15" t="s">
        <v>31</v>
      </c>
      <c r="J120" s="63">
        <v>23674</v>
      </c>
      <c r="K120" s="62">
        <v>2386.45065011611</v>
      </c>
      <c r="L120" s="33" t="s">
        <v>37</v>
      </c>
      <c r="M120" s="62">
        <f>SUMIFS('3-Day Peak'!H:H,'3-Day Peak'!$B:$B,$C120)</f>
        <v>3670.6666666666665</v>
      </c>
      <c r="N120" s="62">
        <f>SUMIFS('3-Day Peak'!I:I,'3-Day Peak'!$B:$B,$C120)</f>
        <v>832444</v>
      </c>
      <c r="O120" s="64">
        <f t="shared" si="2"/>
        <v>1120.6521775644874</v>
      </c>
    </row>
    <row r="121" spans="1:15">
      <c r="A121" s="33">
        <v>112</v>
      </c>
      <c r="B121" s="33">
        <v>663</v>
      </c>
      <c r="C121" s="15" t="s">
        <v>332</v>
      </c>
      <c r="D121" s="15">
        <v>6</v>
      </c>
      <c r="E121" s="15" t="s">
        <v>30</v>
      </c>
      <c r="F121" s="15">
        <v>2021</v>
      </c>
      <c r="G121" s="62">
        <v>572.74291508300757</v>
      </c>
      <c r="H121" s="15">
        <v>6</v>
      </c>
      <c r="I121" s="15" t="s">
        <v>31</v>
      </c>
      <c r="J121" s="63">
        <v>44718</v>
      </c>
      <c r="K121" s="62">
        <v>45.800580767603897</v>
      </c>
      <c r="L121" s="33" t="s">
        <v>42</v>
      </c>
      <c r="M121" s="62">
        <f>SUMIFS('3-Day Peak'!H:H,'3-Day Peak'!$B:$B,$C121)</f>
        <v>5654.333333333333</v>
      </c>
      <c r="N121" s="62">
        <f>SUMIFS('3-Day Peak'!I:I,'3-Day Peak'!$B:$B,$C121)</f>
        <v>1245136</v>
      </c>
      <c r="O121" s="64">
        <f t="shared" si="2"/>
        <v>18053.664666666667</v>
      </c>
    </row>
    <row r="122" spans="1:15">
      <c r="A122" s="33">
        <v>113</v>
      </c>
      <c r="B122" s="33">
        <v>663</v>
      </c>
      <c r="C122" s="15" t="s">
        <v>330</v>
      </c>
      <c r="D122" s="15">
        <v>2</v>
      </c>
      <c r="E122" s="15" t="s">
        <v>30</v>
      </c>
      <c r="F122" s="15">
        <v>2000</v>
      </c>
      <c r="G122" s="62">
        <v>63.293002814843305</v>
      </c>
      <c r="H122" s="15">
        <v>2</v>
      </c>
      <c r="I122" s="15" t="s">
        <v>30</v>
      </c>
      <c r="J122" s="63">
        <v>36620</v>
      </c>
      <c r="K122" s="62">
        <v>1108.2113899816202</v>
      </c>
      <c r="L122" s="33" t="s">
        <v>46</v>
      </c>
      <c r="M122" s="62">
        <f>SUMIFS('3-Day Peak'!H:H,'3-Day Peak'!$B:$B,$C122)</f>
        <v>467.66666666666669</v>
      </c>
      <c r="N122" s="62">
        <f>SUMIFS('3-Day Peak'!I:I,'3-Day Peak'!$B:$B,$C122)</f>
        <v>93728</v>
      </c>
      <c r="O122" s="64">
        <f t="shared" si="2"/>
        <v>2256.5263152985067</v>
      </c>
    </row>
    <row r="123" spans="1:15">
      <c r="A123" s="33">
        <v>114</v>
      </c>
      <c r="B123" s="33">
        <v>663</v>
      </c>
      <c r="C123" s="15" t="s">
        <v>328</v>
      </c>
      <c r="D123" s="15">
        <v>2</v>
      </c>
      <c r="E123" s="15" t="s">
        <v>30</v>
      </c>
      <c r="F123" s="15">
        <v>2007</v>
      </c>
      <c r="G123" s="62">
        <v>564.82939673649469</v>
      </c>
      <c r="H123" s="15">
        <v>2</v>
      </c>
      <c r="I123" s="15" t="s">
        <v>31</v>
      </c>
      <c r="J123" s="63">
        <v>32652</v>
      </c>
      <c r="K123" s="62">
        <v>1966.78853547837</v>
      </c>
      <c r="L123" s="33" t="s">
        <v>35</v>
      </c>
      <c r="M123" s="62">
        <f>SUMIFS('3-Day Peak'!H:H,'3-Day Peak'!$B:$B,$C123)</f>
        <v>0</v>
      </c>
      <c r="N123" s="62">
        <f>SUMIFS('3-Day Peak'!I:I,'3-Day Peak'!$B:$B,$C123)</f>
        <v>3200</v>
      </c>
      <c r="O123" s="64">
        <f t="shared" si="2"/>
        <v>2256.5263152985067</v>
      </c>
    </row>
    <row r="124" spans="1:15">
      <c r="A124" s="33">
        <v>115</v>
      </c>
      <c r="B124" s="33">
        <v>663</v>
      </c>
      <c r="C124" s="15" t="s">
        <v>326</v>
      </c>
      <c r="D124" s="15">
        <v>4</v>
      </c>
      <c r="E124" s="15" t="s">
        <v>30</v>
      </c>
      <c r="F124" s="15">
        <v>1998</v>
      </c>
      <c r="G124" s="62">
        <v>109.05001164929411</v>
      </c>
      <c r="H124" s="15">
        <v>2</v>
      </c>
      <c r="I124" s="15" t="s">
        <v>31</v>
      </c>
      <c r="J124" s="63">
        <v>38418</v>
      </c>
      <c r="K124" s="62">
        <v>283.80737110065502</v>
      </c>
      <c r="L124" s="33" t="s">
        <v>36</v>
      </c>
      <c r="M124" s="62">
        <f>SUMIFS('3-Day Peak'!H:H,'3-Day Peak'!$B:$B,$C124)</f>
        <v>1658.6666666666667</v>
      </c>
      <c r="N124" s="62">
        <f>SUMIFS('3-Day Peak'!I:I,'3-Day Peak'!$B:$B,$C124)</f>
        <v>412340</v>
      </c>
      <c r="O124" s="64">
        <f t="shared" si="2"/>
        <v>1120.6521775644874</v>
      </c>
    </row>
    <row r="125" spans="1:15">
      <c r="A125" s="33">
        <v>116</v>
      </c>
      <c r="B125" s="33">
        <v>663</v>
      </c>
      <c r="C125" s="15" t="s">
        <v>324</v>
      </c>
      <c r="D125" s="15">
        <v>4</v>
      </c>
      <c r="E125" s="15" t="s">
        <v>31</v>
      </c>
      <c r="F125" s="15">
        <v>1977</v>
      </c>
      <c r="G125" s="62">
        <v>265.99986669255537</v>
      </c>
      <c r="H125" s="15">
        <v>2</v>
      </c>
      <c r="I125" s="15" t="s">
        <v>30</v>
      </c>
      <c r="J125" s="63">
        <v>23109</v>
      </c>
      <c r="K125" s="62">
        <v>409.107874668438</v>
      </c>
      <c r="L125" s="33" t="s">
        <v>32</v>
      </c>
      <c r="M125" s="62">
        <f>SUMIFS('3-Day Peak'!H:H,'3-Day Peak'!$B:$B,$C125)</f>
        <v>11186.333333333334</v>
      </c>
      <c r="N125" s="62">
        <f>SUMIFS('3-Day Peak'!I:I,'3-Day Peak'!$B:$B,$C125)</f>
        <v>3651522</v>
      </c>
      <c r="O125" s="64">
        <f t="shared" si="2"/>
        <v>655.94433850702137</v>
      </c>
    </row>
    <row r="126" spans="1:15">
      <c r="A126" s="33">
        <v>117</v>
      </c>
      <c r="B126" s="33">
        <v>663</v>
      </c>
      <c r="C126" s="15" t="s">
        <v>322</v>
      </c>
      <c r="D126" s="15">
        <v>4</v>
      </c>
      <c r="E126" s="15" t="s">
        <v>31</v>
      </c>
      <c r="F126" s="15">
        <v>1973</v>
      </c>
      <c r="G126" s="62">
        <v>36.98902992516205</v>
      </c>
      <c r="H126" s="15">
        <v>12</v>
      </c>
      <c r="I126" s="15" t="s">
        <v>30</v>
      </c>
      <c r="J126" s="63">
        <v>26806</v>
      </c>
      <c r="K126" s="62">
        <v>731.26931242171099</v>
      </c>
      <c r="L126" s="33" t="s">
        <v>42</v>
      </c>
      <c r="M126" s="62">
        <f>SUMIFS('3-Day Peak'!H:H,'3-Day Peak'!$B:$B,$C126)</f>
        <v>3560.6666666666665</v>
      </c>
      <c r="N126" s="62">
        <f>SUMIFS('3-Day Peak'!I:I,'3-Day Peak'!$B:$B,$C126)</f>
        <v>725811</v>
      </c>
      <c r="O126" s="64">
        <f t="shared" si="2"/>
        <v>655.94433850702137</v>
      </c>
    </row>
    <row r="127" spans="1:15">
      <c r="A127" s="33">
        <v>118</v>
      </c>
      <c r="B127" s="33">
        <v>663</v>
      </c>
      <c r="C127" s="15" t="s">
        <v>320</v>
      </c>
      <c r="D127" s="15">
        <v>2</v>
      </c>
      <c r="E127" s="15" t="s">
        <v>31</v>
      </c>
      <c r="F127" s="15">
        <v>1995</v>
      </c>
      <c r="G127" s="62">
        <v>34.984562918135751</v>
      </c>
      <c r="H127" s="15">
        <v>2</v>
      </c>
      <c r="I127" s="15" t="s">
        <v>30</v>
      </c>
      <c r="J127" s="63">
        <v>30054</v>
      </c>
      <c r="K127" s="62">
        <v>189.10691263022699</v>
      </c>
      <c r="L127" s="33" t="s">
        <v>45</v>
      </c>
      <c r="M127" s="62">
        <f>SUMIFS('3-Day Peak'!H:H,'3-Day Peak'!$B:$B,$C127)</f>
        <v>1026.3333333333333</v>
      </c>
      <c r="N127" s="62">
        <f>SUMIFS('3-Day Peak'!I:I,'3-Day Peak'!$B:$B,$C127)</f>
        <v>209635</v>
      </c>
      <c r="O127" s="64">
        <f t="shared" si="2"/>
        <v>1060.1927836538462</v>
      </c>
    </row>
    <row r="128" spans="1:15">
      <c r="A128" s="33">
        <v>119</v>
      </c>
      <c r="B128" s="33">
        <v>663</v>
      </c>
      <c r="C128" s="15" t="s">
        <v>318</v>
      </c>
      <c r="D128" s="15">
        <v>2</v>
      </c>
      <c r="E128" s="15" t="s">
        <v>30</v>
      </c>
      <c r="F128" s="15">
        <v>1998</v>
      </c>
      <c r="G128" s="62">
        <v>17.003551244763688</v>
      </c>
      <c r="H128" s="15">
        <v>2</v>
      </c>
      <c r="I128" s="15" t="s">
        <v>30</v>
      </c>
      <c r="J128" s="63">
        <v>33313</v>
      </c>
      <c r="K128" s="62">
        <v>401.11554164015502</v>
      </c>
      <c r="L128" s="33" t="s">
        <v>37</v>
      </c>
      <c r="M128" s="62">
        <f>SUMIFS('3-Day Peak'!H:H,'3-Day Peak'!$B:$B,$C128)</f>
        <v>1974</v>
      </c>
      <c r="N128" s="62">
        <f>SUMIFS('3-Day Peak'!I:I,'3-Day Peak'!$B:$B,$C128)</f>
        <v>482681</v>
      </c>
      <c r="O128" s="64">
        <f t="shared" si="2"/>
        <v>2256.5263152985067</v>
      </c>
    </row>
    <row r="129" spans="1:15">
      <c r="A129" s="33">
        <v>120</v>
      </c>
      <c r="B129" s="33">
        <v>663</v>
      </c>
      <c r="C129" s="15" t="s">
        <v>316</v>
      </c>
      <c r="D129" s="15">
        <v>4</v>
      </c>
      <c r="E129" s="15" t="s">
        <v>30</v>
      </c>
      <c r="F129" s="15">
        <v>2006</v>
      </c>
      <c r="G129" s="62">
        <v>1120.9998133276119</v>
      </c>
      <c r="H129" s="15">
        <v>2</v>
      </c>
      <c r="I129" s="15" t="s">
        <v>30</v>
      </c>
      <c r="J129" s="63">
        <v>41772</v>
      </c>
      <c r="K129" s="62">
        <v>4947.6774583135903</v>
      </c>
      <c r="L129" s="33" t="s">
        <v>37</v>
      </c>
      <c r="M129" s="62">
        <f>SUMIFS('3-Day Peak'!H:H,'3-Day Peak'!$B:$B,$C129)</f>
        <v>1922.3333333333333</v>
      </c>
      <c r="N129" s="62">
        <f>SUMIFS('3-Day Peak'!I:I,'3-Day Peak'!$B:$B,$C129)</f>
        <v>1701354</v>
      </c>
      <c r="O129" s="64">
        <f t="shared" si="2"/>
        <v>1120.6521775644874</v>
      </c>
    </row>
    <row r="130" spans="1:15">
      <c r="A130" s="33">
        <v>121</v>
      </c>
      <c r="B130" s="33">
        <v>663</v>
      </c>
      <c r="C130" s="15" t="s">
        <v>314</v>
      </c>
      <c r="D130" s="15">
        <v>2</v>
      </c>
      <c r="E130" s="15" t="s">
        <v>30</v>
      </c>
      <c r="F130" s="15">
        <v>1998</v>
      </c>
      <c r="G130" s="62">
        <v>198.3107098342125</v>
      </c>
      <c r="H130" s="15">
        <v>4</v>
      </c>
      <c r="I130" s="15" t="s">
        <v>31</v>
      </c>
      <c r="J130" s="63">
        <v>35878</v>
      </c>
      <c r="K130" s="62">
        <v>3838.4911135826301</v>
      </c>
      <c r="L130" s="33" t="s">
        <v>38</v>
      </c>
      <c r="M130" s="62">
        <f>SUMIFS('3-Day Peak'!H:H,'3-Day Peak'!$B:$B,$C130)</f>
        <v>1185</v>
      </c>
      <c r="N130" s="62">
        <f>SUMIFS('3-Day Peak'!I:I,'3-Day Peak'!$B:$B,$C130)</f>
        <v>121389</v>
      </c>
      <c r="O130" s="64">
        <f t="shared" si="2"/>
        <v>2256.5263152985067</v>
      </c>
    </row>
    <row r="131" spans="1:15">
      <c r="A131" s="33">
        <v>122</v>
      </c>
      <c r="B131" s="33">
        <v>663</v>
      </c>
      <c r="C131" s="15" t="s">
        <v>312</v>
      </c>
      <c r="D131" s="15">
        <v>4</v>
      </c>
      <c r="E131" s="15" t="s">
        <v>30</v>
      </c>
      <c r="F131" s="15">
        <v>2022</v>
      </c>
      <c r="G131" s="62">
        <v>501.00000059042497</v>
      </c>
      <c r="H131" s="15">
        <v>4</v>
      </c>
      <c r="I131" s="15" t="s">
        <v>31</v>
      </c>
      <c r="J131" s="63">
        <v>0</v>
      </c>
      <c r="K131" s="62">
        <v>664.32818240118809</v>
      </c>
      <c r="L131" s="33" t="s">
        <v>50</v>
      </c>
      <c r="M131" s="62">
        <f>SUMIFS('3-Day Peak'!H:H,'3-Day Peak'!$B:$B,$C131)</f>
        <v>1098.3333333333333</v>
      </c>
      <c r="N131" s="62">
        <f>SUMIFS('3-Day Peak'!I:I,'3-Day Peak'!$B:$B,$C131)</f>
        <v>335908</v>
      </c>
      <c r="O131" s="64">
        <f t="shared" si="2"/>
        <v>1120.6521775644874</v>
      </c>
    </row>
    <row r="132" spans="1:15">
      <c r="A132" s="33">
        <v>123</v>
      </c>
      <c r="B132" s="33">
        <v>663</v>
      </c>
      <c r="C132" s="15" t="s">
        <v>310</v>
      </c>
      <c r="D132" s="15">
        <v>1.25</v>
      </c>
      <c r="E132" s="15" t="s">
        <v>31</v>
      </c>
      <c r="F132" s="15">
        <v>1991</v>
      </c>
      <c r="G132" s="62">
        <v>69.909212316784334</v>
      </c>
      <c r="H132" s="15">
        <v>2</v>
      </c>
      <c r="I132" s="15" t="s">
        <v>31</v>
      </c>
      <c r="J132" s="63">
        <v>30324</v>
      </c>
      <c r="K132" s="62">
        <v>3.34278312402287</v>
      </c>
      <c r="L132" s="33" t="s">
        <v>53</v>
      </c>
      <c r="M132" s="62">
        <f>SUMIFS('3-Day Peak'!H:H,'3-Day Peak'!$B:$B,$C132)</f>
        <v>0</v>
      </c>
      <c r="N132" s="62">
        <f>SUMIFS('3-Day Peak'!I:I,'3-Day Peak'!$B:$B,$C132)</f>
        <v>112306517</v>
      </c>
      <c r="O132" s="64">
        <f t="shared" si="2"/>
        <v>583.98392320567689</v>
      </c>
    </row>
    <row r="133" spans="1:15">
      <c r="A133" s="33">
        <v>124</v>
      </c>
      <c r="B133" s="33">
        <v>663</v>
      </c>
      <c r="C133" s="15" t="s">
        <v>308</v>
      </c>
      <c r="D133" s="15">
        <v>4</v>
      </c>
      <c r="E133" s="15" t="s">
        <v>30</v>
      </c>
      <c r="F133" s="15">
        <v>2012</v>
      </c>
      <c r="G133" s="62">
        <v>1745.1288502669456</v>
      </c>
      <c r="H133" s="15">
        <v>8</v>
      </c>
      <c r="I133" s="15" t="s">
        <v>31</v>
      </c>
      <c r="J133" s="63">
        <v>0</v>
      </c>
      <c r="K133" s="62">
        <v>2277.1013992738604</v>
      </c>
      <c r="L133" s="33" t="s">
        <v>37</v>
      </c>
      <c r="M133" s="62">
        <f>SUMIFS('3-Day Peak'!H:H,'3-Day Peak'!$B:$B,$C133)</f>
        <v>0</v>
      </c>
      <c r="N133" s="62">
        <f>SUMIFS('3-Day Peak'!I:I,'3-Day Peak'!$B:$B,$C133)</f>
        <v>410846</v>
      </c>
      <c r="O133" s="64">
        <f t="shared" si="2"/>
        <v>1120.6521775644874</v>
      </c>
    </row>
    <row r="134" spans="1:15">
      <c r="A134" s="33">
        <v>125</v>
      </c>
      <c r="B134" s="33">
        <v>663</v>
      </c>
      <c r="C134" s="15" t="s">
        <v>306</v>
      </c>
      <c r="D134" s="15">
        <v>2</v>
      </c>
      <c r="E134" s="15" t="s">
        <v>30</v>
      </c>
      <c r="F134" s="15">
        <v>1999</v>
      </c>
      <c r="G134" s="62">
        <v>537.02500448539627</v>
      </c>
      <c r="H134" s="15">
        <v>2</v>
      </c>
      <c r="I134" s="15" t="s">
        <v>31</v>
      </c>
      <c r="J134" s="63">
        <v>36451</v>
      </c>
      <c r="K134" s="62">
        <v>439.35904223260002</v>
      </c>
      <c r="L134" s="33" t="s">
        <v>35</v>
      </c>
      <c r="M134" s="62">
        <f>SUMIFS('3-Day Peak'!H:H,'3-Day Peak'!$B:$B,$C134)</f>
        <v>580.66666666666663</v>
      </c>
      <c r="N134" s="62">
        <f>SUMIFS('3-Day Peak'!I:I,'3-Day Peak'!$B:$B,$C134)</f>
        <v>153921</v>
      </c>
      <c r="O134" s="64">
        <f t="shared" si="2"/>
        <v>2256.5263152985067</v>
      </c>
    </row>
    <row r="135" spans="1:15">
      <c r="A135" s="33">
        <v>126</v>
      </c>
      <c r="B135" s="33">
        <v>663</v>
      </c>
      <c r="C135" s="15" t="s">
        <v>304</v>
      </c>
      <c r="D135" s="15">
        <v>2</v>
      </c>
      <c r="E135" s="15" t="s">
        <v>30</v>
      </c>
      <c r="F135" s="15">
        <v>1986</v>
      </c>
      <c r="G135" s="62">
        <v>6.0045235700090469</v>
      </c>
      <c r="H135" s="15">
        <v>4</v>
      </c>
      <c r="I135" s="15" t="s">
        <v>31</v>
      </c>
      <c r="J135" s="63">
        <v>38552</v>
      </c>
      <c r="K135" s="62">
        <v>200.146857069253</v>
      </c>
      <c r="L135" s="33" t="s">
        <v>39</v>
      </c>
      <c r="M135" s="62">
        <f>SUMIFS('3-Day Peak'!H:H,'3-Day Peak'!$B:$B,$C135)</f>
        <v>0</v>
      </c>
      <c r="N135" s="62">
        <f>SUMIFS('3-Day Peak'!I:I,'3-Day Peak'!$B:$B,$C135)</f>
        <v>275359</v>
      </c>
      <c r="O135" s="64">
        <f t="shared" si="2"/>
        <v>2256.5263152985067</v>
      </c>
    </row>
    <row r="136" spans="1:15">
      <c r="A136" s="33">
        <v>127</v>
      </c>
      <c r="B136" s="33">
        <v>663</v>
      </c>
      <c r="C136" s="15" t="s">
        <v>302</v>
      </c>
      <c r="D136" s="15">
        <v>4</v>
      </c>
      <c r="E136" s="15" t="s">
        <v>31</v>
      </c>
      <c r="F136" s="15">
        <v>1965</v>
      </c>
      <c r="G136" s="62">
        <v>101.91118246249644</v>
      </c>
      <c r="H136" s="15">
        <v>4</v>
      </c>
      <c r="I136" s="15" t="s">
        <v>31</v>
      </c>
      <c r="J136" s="63">
        <v>24037</v>
      </c>
      <c r="K136" s="62">
        <v>748.76979548537702</v>
      </c>
      <c r="L136" s="33" t="s">
        <v>39</v>
      </c>
      <c r="M136" s="62">
        <f>SUMIFS('3-Day Peak'!H:H,'3-Day Peak'!$B:$B,$C136)</f>
        <v>1200.6666666666667</v>
      </c>
      <c r="N136" s="62">
        <f>SUMIFS('3-Day Peak'!I:I,'3-Day Peak'!$B:$B,$C136)</f>
        <v>295820</v>
      </c>
      <c r="O136" s="64">
        <f t="shared" si="2"/>
        <v>655.94433850702137</v>
      </c>
    </row>
    <row r="137" spans="1:15">
      <c r="A137" s="33">
        <v>128</v>
      </c>
      <c r="B137" s="33">
        <v>663</v>
      </c>
      <c r="C137" s="15" t="s">
        <v>298</v>
      </c>
      <c r="D137" s="15">
        <v>0.625</v>
      </c>
      <c r="E137" s="15" t="s">
        <v>30</v>
      </c>
      <c r="F137" s="15">
        <v>0</v>
      </c>
      <c r="G137" s="62">
        <v>26.023164691661549</v>
      </c>
      <c r="H137" s="15">
        <v>4</v>
      </c>
      <c r="I137" s="15" t="s">
        <v>30</v>
      </c>
      <c r="J137" s="63">
        <v>0</v>
      </c>
      <c r="K137" s="62">
        <v>19.5990737823101</v>
      </c>
      <c r="L137" s="33" t="s">
        <v>54</v>
      </c>
      <c r="M137" s="62">
        <f>SUMIFS('3-Day Peak'!H:H,'3-Day Peak'!$B:$B,$C137)</f>
        <v>0</v>
      </c>
      <c r="N137" s="62">
        <f>SUMIFS('3-Day Peak'!I:I,'3-Day Peak'!$B:$B,$C137)</f>
        <v>136558</v>
      </c>
      <c r="O137" s="64">
        <f t="shared" si="2"/>
        <v>1337.1729924861156</v>
      </c>
    </row>
    <row r="138" spans="1:15">
      <c r="A138" s="33">
        <v>129</v>
      </c>
      <c r="B138" s="33">
        <v>663</v>
      </c>
      <c r="C138" s="15" t="s">
        <v>296</v>
      </c>
      <c r="D138" s="15">
        <v>1</v>
      </c>
      <c r="E138" s="15" t="s">
        <v>30</v>
      </c>
      <c r="F138" s="15">
        <v>1999</v>
      </c>
      <c r="G138" s="62">
        <v>78.028023484429937</v>
      </c>
      <c r="H138" s="15">
        <v>4</v>
      </c>
      <c r="I138" s="15" t="s">
        <v>31</v>
      </c>
      <c r="J138" s="63">
        <v>35818</v>
      </c>
      <c r="K138" s="62">
        <v>4526.8121543136203</v>
      </c>
      <c r="L138" s="33" t="s">
        <v>45</v>
      </c>
      <c r="M138" s="62">
        <f>SUMIFS('3-Day Peak'!H:H,'3-Day Peak'!$B:$B,$C138)</f>
        <v>1228.3333333333333</v>
      </c>
      <c r="N138" s="62">
        <f>SUMIFS('3-Day Peak'!I:I,'3-Day Peak'!$B:$B,$C138)</f>
        <v>122606</v>
      </c>
      <c r="O138" s="64">
        <f t="shared" ref="O138:O201" si="3">SUMIFS($T$10:$T$28,$R$10:$R$28,E138,$S$10:$S$28,D138)</f>
        <v>1337.1729924861156</v>
      </c>
    </row>
    <row r="139" spans="1:15">
      <c r="A139" s="33">
        <v>130</v>
      </c>
      <c r="B139" s="33">
        <v>663</v>
      </c>
      <c r="C139" s="15" t="s">
        <v>294</v>
      </c>
      <c r="D139" s="15">
        <v>4</v>
      </c>
      <c r="E139" s="15" t="s">
        <v>31</v>
      </c>
      <c r="F139" s="15">
        <v>2008</v>
      </c>
      <c r="G139" s="62">
        <v>503.98783907076552</v>
      </c>
      <c r="H139" s="15">
        <v>4</v>
      </c>
      <c r="I139" s="15" t="s">
        <v>31</v>
      </c>
      <c r="J139" s="63">
        <v>39813</v>
      </c>
      <c r="K139" s="62">
        <v>656.19892976236304</v>
      </c>
      <c r="L139" s="33" t="s">
        <v>35</v>
      </c>
      <c r="M139" s="62">
        <f>SUMIFS('3-Day Peak'!H:H,'3-Day Peak'!$B:$B,$C139)</f>
        <v>11326.333333333334</v>
      </c>
      <c r="N139" s="62">
        <f>SUMIFS('3-Day Peak'!I:I,'3-Day Peak'!$B:$B,$C139)</f>
        <v>358835</v>
      </c>
      <c r="O139" s="64">
        <f t="shared" si="3"/>
        <v>655.94433850702137</v>
      </c>
    </row>
    <row r="140" spans="1:15">
      <c r="A140" s="33">
        <v>131</v>
      </c>
      <c r="B140" s="33">
        <v>663</v>
      </c>
      <c r="C140" s="15" t="s">
        <v>292</v>
      </c>
      <c r="D140" s="15">
        <v>2</v>
      </c>
      <c r="E140" s="15" t="s">
        <v>31</v>
      </c>
      <c r="F140" s="15">
        <v>1988</v>
      </c>
      <c r="G140" s="62">
        <v>84.914710740281066</v>
      </c>
      <c r="H140" s="15">
        <v>4</v>
      </c>
      <c r="I140" s="15" t="s">
        <v>30</v>
      </c>
      <c r="J140" s="63">
        <v>29571</v>
      </c>
      <c r="K140" s="62">
        <v>1390.1479974095203</v>
      </c>
      <c r="L140" s="33" t="s">
        <v>38</v>
      </c>
      <c r="M140" s="62">
        <f>SUMIFS('3-Day Peak'!H:H,'3-Day Peak'!$B:$B,$C140)</f>
        <v>3123.6666666666665</v>
      </c>
      <c r="N140" s="62">
        <f>SUMIFS('3-Day Peak'!I:I,'3-Day Peak'!$B:$B,$C140)</f>
        <v>420775</v>
      </c>
      <c r="O140" s="64">
        <f t="shared" si="3"/>
        <v>1060.1927836538462</v>
      </c>
    </row>
    <row r="141" spans="1:15">
      <c r="A141" s="33">
        <v>132</v>
      </c>
      <c r="B141" s="33">
        <v>663</v>
      </c>
      <c r="C141" s="15" t="s">
        <v>290</v>
      </c>
      <c r="D141" s="15">
        <v>2</v>
      </c>
      <c r="E141" s="15" t="s">
        <v>30</v>
      </c>
      <c r="F141" s="15">
        <v>1997</v>
      </c>
      <c r="G141" s="62">
        <v>169.686124511153</v>
      </c>
      <c r="H141" s="15">
        <v>2</v>
      </c>
      <c r="I141" s="15" t="s">
        <v>48</v>
      </c>
      <c r="J141" s="63">
        <v>35557</v>
      </c>
      <c r="K141" s="62">
        <v>1195.4561302695402</v>
      </c>
      <c r="L141" s="33" t="s">
        <v>38</v>
      </c>
      <c r="M141" s="62">
        <f>SUMIFS('3-Day Peak'!H:H,'3-Day Peak'!$B:$B,$C141)</f>
        <v>806</v>
      </c>
      <c r="N141" s="62">
        <f>SUMIFS('3-Day Peak'!I:I,'3-Day Peak'!$B:$B,$C141)</f>
        <v>209757</v>
      </c>
      <c r="O141" s="64">
        <f t="shared" si="3"/>
        <v>2256.5263152985067</v>
      </c>
    </row>
    <row r="142" spans="1:15">
      <c r="A142" s="33">
        <v>133</v>
      </c>
      <c r="B142" s="33">
        <v>663</v>
      </c>
      <c r="C142" s="15" t="s">
        <v>288</v>
      </c>
      <c r="D142" s="15">
        <v>4</v>
      </c>
      <c r="E142" s="15" t="s">
        <v>31</v>
      </c>
      <c r="F142" s="15">
        <v>1997</v>
      </c>
      <c r="G142" s="62">
        <v>621.79643031712749</v>
      </c>
      <c r="H142" s="15">
        <v>4</v>
      </c>
      <c r="I142" s="15" t="s">
        <v>30</v>
      </c>
      <c r="J142" s="63">
        <v>31481</v>
      </c>
      <c r="K142" s="62">
        <v>2355.36314124111</v>
      </c>
      <c r="L142" s="33" t="s">
        <v>37</v>
      </c>
      <c r="M142" s="62">
        <f>SUMIFS('3-Day Peak'!H:H,'3-Day Peak'!$B:$B,$C142)</f>
        <v>1123</v>
      </c>
      <c r="N142" s="62">
        <f>SUMIFS('3-Day Peak'!I:I,'3-Day Peak'!$B:$B,$C142)</f>
        <v>666182</v>
      </c>
      <c r="O142" s="64">
        <f t="shared" si="3"/>
        <v>655.94433850702137</v>
      </c>
    </row>
    <row r="143" spans="1:15">
      <c r="A143" s="33">
        <v>134</v>
      </c>
      <c r="B143" s="33">
        <v>663</v>
      </c>
      <c r="C143" s="15" t="s">
        <v>286</v>
      </c>
      <c r="D143" s="15">
        <v>4</v>
      </c>
      <c r="E143" s="15" t="s">
        <v>30</v>
      </c>
      <c r="F143" s="15">
        <v>2019</v>
      </c>
      <c r="G143" s="62">
        <v>120.4800718862901</v>
      </c>
      <c r="H143" s="15">
        <v>4</v>
      </c>
      <c r="I143" s="15" t="s">
        <v>30</v>
      </c>
      <c r="J143" s="63">
        <v>32097</v>
      </c>
      <c r="K143" s="62">
        <v>2682.5051809636802</v>
      </c>
      <c r="L143" s="33" t="s">
        <v>42</v>
      </c>
      <c r="M143" s="62">
        <f>SUMIFS('3-Day Peak'!H:H,'3-Day Peak'!$B:$B,$C143)</f>
        <v>3860.3333333333335</v>
      </c>
      <c r="N143" s="62">
        <f>SUMIFS('3-Day Peak'!I:I,'3-Day Peak'!$B:$B,$C143)</f>
        <v>1032826</v>
      </c>
      <c r="O143" s="64">
        <f t="shared" si="3"/>
        <v>1120.6521775644874</v>
      </c>
    </row>
    <row r="144" spans="1:15">
      <c r="A144" s="33">
        <v>135</v>
      </c>
      <c r="B144" s="33">
        <v>663</v>
      </c>
      <c r="C144" s="15" t="s">
        <v>282</v>
      </c>
      <c r="D144" s="15">
        <v>4</v>
      </c>
      <c r="E144" s="15" t="s">
        <v>31</v>
      </c>
      <c r="F144" s="15">
        <v>2001</v>
      </c>
      <c r="G144" s="62">
        <v>702.91417984146597</v>
      </c>
      <c r="H144" s="15">
        <v>4</v>
      </c>
      <c r="I144" s="15" t="s">
        <v>31</v>
      </c>
      <c r="J144" s="63">
        <v>0</v>
      </c>
      <c r="K144" s="62">
        <v>32.676499750217403</v>
      </c>
      <c r="L144" s="33" t="s">
        <v>37</v>
      </c>
      <c r="M144" s="62">
        <f>SUMIFS('3-Day Peak'!H:H,'3-Day Peak'!$B:$B,$C144)</f>
        <v>693.66666666666663</v>
      </c>
      <c r="N144" s="62">
        <f>SUMIFS('3-Day Peak'!I:I,'3-Day Peak'!$B:$B,$C144)</f>
        <v>971284</v>
      </c>
      <c r="O144" s="64">
        <f t="shared" si="3"/>
        <v>655.94433850702137</v>
      </c>
    </row>
    <row r="145" spans="1:15">
      <c r="A145" s="33">
        <v>136</v>
      </c>
      <c r="B145" s="33">
        <v>901</v>
      </c>
      <c r="C145" s="15" t="s">
        <v>280</v>
      </c>
      <c r="D145" s="15">
        <v>8</v>
      </c>
      <c r="E145" s="15" t="s">
        <v>31</v>
      </c>
      <c r="F145" s="15">
        <v>2017</v>
      </c>
      <c r="G145" s="62">
        <v>24.23480634410803</v>
      </c>
      <c r="H145" s="15">
        <v>4</v>
      </c>
      <c r="I145" s="15" t="s">
        <v>30</v>
      </c>
      <c r="J145" s="63">
        <v>33533</v>
      </c>
      <c r="K145" s="62">
        <v>452.367280260163</v>
      </c>
      <c r="L145" s="33" t="s">
        <v>57</v>
      </c>
      <c r="M145" s="62">
        <f>SUMIFS('3-Day Peak'!H:H,'3-Day Peak'!$B:$B,$C145)</f>
        <v>21467</v>
      </c>
      <c r="N145" s="62">
        <f>SUMIFS('3-Day Peak'!I:I,'3-Day Peak'!$B:$B,$C145)</f>
        <v>6911581</v>
      </c>
      <c r="O145" s="64">
        <f t="shared" si="3"/>
        <v>0</v>
      </c>
    </row>
    <row r="146" spans="1:15">
      <c r="A146" s="33">
        <v>137</v>
      </c>
      <c r="B146" s="33">
        <v>663</v>
      </c>
      <c r="C146" s="15" t="s">
        <v>278</v>
      </c>
      <c r="D146" s="15">
        <v>2</v>
      </c>
      <c r="E146" s="15" t="s">
        <v>30</v>
      </c>
      <c r="F146" s="15">
        <v>1997</v>
      </c>
      <c r="G146" s="62">
        <v>203.82705055768776</v>
      </c>
      <c r="H146" s="15">
        <v>4</v>
      </c>
      <c r="I146" s="15" t="s">
        <v>31</v>
      </c>
      <c r="J146" s="63">
        <v>35656</v>
      </c>
      <c r="K146" s="62">
        <v>712.79634262442914</v>
      </c>
      <c r="L146" s="33" t="s">
        <v>35</v>
      </c>
      <c r="M146" s="62">
        <f>SUMIFS('3-Day Peak'!H:H,'3-Day Peak'!$B:$B,$C146)</f>
        <v>319.66666666666669</v>
      </c>
      <c r="N146" s="62">
        <f>SUMIFS('3-Day Peak'!I:I,'3-Day Peak'!$B:$B,$C146)</f>
        <v>69670</v>
      </c>
      <c r="O146" s="64">
        <f t="shared" si="3"/>
        <v>2256.5263152985067</v>
      </c>
    </row>
    <row r="147" spans="1:15">
      <c r="A147" s="33">
        <v>138</v>
      </c>
      <c r="B147" s="33">
        <v>663</v>
      </c>
      <c r="C147" s="15" t="s">
        <v>276</v>
      </c>
      <c r="D147" s="15">
        <v>4</v>
      </c>
      <c r="E147" s="15" t="s">
        <v>30</v>
      </c>
      <c r="F147" s="15">
        <v>2015</v>
      </c>
      <c r="G147" s="62">
        <v>61.949562728285365</v>
      </c>
      <c r="H147" s="15">
        <v>2</v>
      </c>
      <c r="I147" s="15" t="s">
        <v>31</v>
      </c>
      <c r="J147" s="63">
        <v>33723</v>
      </c>
      <c r="K147" s="62">
        <v>1717.5673264698203</v>
      </c>
      <c r="L147" s="33" t="s">
        <v>38</v>
      </c>
      <c r="M147" s="62">
        <f>SUMIFS('3-Day Peak'!H:H,'3-Day Peak'!$B:$B,$C147)</f>
        <v>309</v>
      </c>
      <c r="N147" s="62">
        <f>SUMIFS('3-Day Peak'!I:I,'3-Day Peak'!$B:$B,$C147)</f>
        <v>92325</v>
      </c>
      <c r="O147" s="64">
        <f t="shared" si="3"/>
        <v>1120.6521775644874</v>
      </c>
    </row>
    <row r="148" spans="1:15">
      <c r="A148" s="33">
        <v>139</v>
      </c>
      <c r="B148" s="33">
        <v>663</v>
      </c>
      <c r="C148" s="15" t="s">
        <v>272</v>
      </c>
      <c r="D148" s="15">
        <v>4</v>
      </c>
      <c r="E148" s="15" t="s">
        <v>30</v>
      </c>
      <c r="F148" s="15">
        <v>2005</v>
      </c>
      <c r="G148" s="62">
        <v>410.50669675208957</v>
      </c>
      <c r="H148" s="15">
        <v>2</v>
      </c>
      <c r="I148" s="15" t="s">
        <v>30</v>
      </c>
      <c r="J148" s="63">
        <v>29780</v>
      </c>
      <c r="K148" s="62">
        <v>101.248704829152</v>
      </c>
      <c r="L148" s="33" t="s">
        <v>32</v>
      </c>
      <c r="M148" s="62">
        <f>SUMIFS('3-Day Peak'!H:H,'3-Day Peak'!$B:$B,$C148)</f>
        <v>0</v>
      </c>
      <c r="N148" s="62">
        <f>SUMIFS('3-Day Peak'!I:I,'3-Day Peak'!$B:$B,$C148)</f>
        <v>520104</v>
      </c>
      <c r="O148" s="64">
        <f t="shared" si="3"/>
        <v>1120.6521775644874</v>
      </c>
    </row>
    <row r="149" spans="1:15">
      <c r="A149" s="33">
        <v>140</v>
      </c>
      <c r="B149" s="33">
        <v>663</v>
      </c>
      <c r="C149" s="15" t="s">
        <v>270</v>
      </c>
      <c r="D149" s="15">
        <v>2</v>
      </c>
      <c r="E149" s="15" t="s">
        <v>30</v>
      </c>
      <c r="F149" s="15">
        <v>1997</v>
      </c>
      <c r="G149" s="62">
        <v>95.144384885302443</v>
      </c>
      <c r="H149" s="15">
        <v>4</v>
      </c>
      <c r="I149" s="15" t="s">
        <v>31</v>
      </c>
      <c r="J149" s="63">
        <v>31660</v>
      </c>
      <c r="K149" s="62">
        <v>1589.8864943112001</v>
      </c>
      <c r="L149" s="33" t="s">
        <v>35</v>
      </c>
      <c r="M149" s="62">
        <f>SUMIFS('3-Day Peak'!H:H,'3-Day Peak'!$B:$B,$C149)</f>
        <v>649.33333333333337</v>
      </c>
      <c r="N149" s="62">
        <f>SUMIFS('3-Day Peak'!I:I,'3-Day Peak'!$B:$B,$C149)</f>
        <v>127115</v>
      </c>
      <c r="O149" s="64">
        <f t="shared" si="3"/>
        <v>2256.5263152985067</v>
      </c>
    </row>
    <row r="150" spans="1:15">
      <c r="A150" s="33">
        <v>141</v>
      </c>
      <c r="B150" s="33">
        <v>663</v>
      </c>
      <c r="C150" s="15" t="s">
        <v>268</v>
      </c>
      <c r="D150" s="15">
        <v>4</v>
      </c>
      <c r="E150" s="15" t="s">
        <v>30</v>
      </c>
      <c r="F150" s="15">
        <v>1999</v>
      </c>
      <c r="G150" s="62">
        <v>431.72566113111145</v>
      </c>
      <c r="H150" s="15">
        <v>4</v>
      </c>
      <c r="I150" s="15" t="s">
        <v>31</v>
      </c>
      <c r="J150" s="63">
        <v>36486</v>
      </c>
      <c r="K150" s="62">
        <v>636.51271156759299</v>
      </c>
      <c r="L150" s="33" t="s">
        <v>40</v>
      </c>
      <c r="M150" s="62">
        <f>SUMIFS('3-Day Peak'!H:H,'3-Day Peak'!$B:$B,$C150)</f>
        <v>352</v>
      </c>
      <c r="N150" s="62">
        <f>SUMIFS('3-Day Peak'!I:I,'3-Day Peak'!$B:$B,$C150)</f>
        <v>359012</v>
      </c>
      <c r="O150" s="64">
        <f t="shared" si="3"/>
        <v>1120.6521775644874</v>
      </c>
    </row>
    <row r="151" spans="1:15">
      <c r="A151" s="33">
        <v>142</v>
      </c>
      <c r="B151" s="33">
        <v>663</v>
      </c>
      <c r="C151" s="15" t="s">
        <v>265</v>
      </c>
      <c r="D151" s="15">
        <v>2</v>
      </c>
      <c r="E151" s="15" t="s">
        <v>31</v>
      </c>
      <c r="F151" s="15">
        <v>1960</v>
      </c>
      <c r="G151" s="62">
        <v>69.968792400085761</v>
      </c>
      <c r="H151" s="15">
        <v>6</v>
      </c>
      <c r="I151" s="15" t="s">
        <v>30</v>
      </c>
      <c r="J151" s="63">
        <v>25892</v>
      </c>
      <c r="K151" s="62">
        <v>3451.7445716649004</v>
      </c>
      <c r="L151" s="33" t="s">
        <v>37</v>
      </c>
      <c r="M151" s="62">
        <f>SUMIFS('3-Day Peak'!H:H,'3-Day Peak'!$B:$B,$C151)</f>
        <v>10577.333333333332</v>
      </c>
      <c r="N151" s="62">
        <f>SUMIFS('3-Day Peak'!I:I,'3-Day Peak'!$B:$B,$C151)</f>
        <v>925595</v>
      </c>
      <c r="O151" s="64">
        <f t="shared" si="3"/>
        <v>1060.1927836538462</v>
      </c>
    </row>
    <row r="152" spans="1:15">
      <c r="A152" s="33">
        <v>143</v>
      </c>
      <c r="B152" s="33">
        <v>663</v>
      </c>
      <c r="C152" s="15" t="s">
        <v>263</v>
      </c>
      <c r="D152" s="15">
        <v>2</v>
      </c>
      <c r="E152" s="15" t="s">
        <v>30</v>
      </c>
      <c r="F152" s="15">
        <v>2007</v>
      </c>
      <c r="G152" s="62">
        <v>300.75046429544381</v>
      </c>
      <c r="H152" s="15">
        <v>4</v>
      </c>
      <c r="I152" s="15" t="s">
        <v>31</v>
      </c>
      <c r="J152" s="63">
        <v>39364</v>
      </c>
      <c r="K152" s="62">
        <v>319.39965577970202</v>
      </c>
      <c r="L152" s="33" t="s">
        <v>35</v>
      </c>
      <c r="M152" s="62">
        <f>SUMIFS('3-Day Peak'!H:H,'3-Day Peak'!$B:$B,$C152)</f>
        <v>791.66666666666663</v>
      </c>
      <c r="N152" s="62">
        <f>SUMIFS('3-Day Peak'!I:I,'3-Day Peak'!$B:$B,$C152)</f>
        <v>122393</v>
      </c>
      <c r="O152" s="64">
        <f t="shared" si="3"/>
        <v>2256.5263152985067</v>
      </c>
    </row>
    <row r="153" spans="1:15">
      <c r="A153" s="33">
        <v>144</v>
      </c>
      <c r="B153" s="33">
        <v>663</v>
      </c>
      <c r="C153" s="15" t="s">
        <v>259</v>
      </c>
      <c r="D153" s="15">
        <v>2</v>
      </c>
      <c r="E153" s="15" t="s">
        <v>30</v>
      </c>
      <c r="F153" s="15">
        <v>1999</v>
      </c>
      <c r="G153" s="62">
        <v>310.10054667817468</v>
      </c>
      <c r="H153" s="15">
        <v>2</v>
      </c>
      <c r="I153" s="15" t="s">
        <v>30</v>
      </c>
      <c r="J153" s="63">
        <v>34647</v>
      </c>
      <c r="K153" s="62">
        <v>833.24634660202798</v>
      </c>
      <c r="L153" s="33" t="s">
        <v>35</v>
      </c>
      <c r="M153" s="62">
        <f>SUMIFS('3-Day Peak'!H:H,'3-Day Peak'!$B:$B,$C153)</f>
        <v>1159</v>
      </c>
      <c r="N153" s="62">
        <f>SUMIFS('3-Day Peak'!I:I,'3-Day Peak'!$B:$B,$C153)</f>
        <v>238015</v>
      </c>
      <c r="O153" s="64">
        <f t="shared" si="3"/>
        <v>2256.5263152985067</v>
      </c>
    </row>
    <row r="154" spans="1:15">
      <c r="A154" s="33">
        <v>145</v>
      </c>
      <c r="B154" s="33">
        <v>663</v>
      </c>
      <c r="C154" s="15" t="s">
        <v>257</v>
      </c>
      <c r="D154" s="15">
        <v>4</v>
      </c>
      <c r="E154" s="15" t="s">
        <v>31</v>
      </c>
      <c r="F154" s="15">
        <v>1964</v>
      </c>
      <c r="G154" s="62">
        <v>163.0348015674864</v>
      </c>
      <c r="H154" s="15">
        <v>2</v>
      </c>
      <c r="I154" s="15" t="s">
        <v>31</v>
      </c>
      <c r="J154" s="63">
        <v>29573</v>
      </c>
      <c r="K154" s="62">
        <v>790.27820970617108</v>
      </c>
      <c r="L154" s="33" t="s">
        <v>32</v>
      </c>
      <c r="M154" s="62">
        <f>SUMIFS('3-Day Peak'!H:H,'3-Day Peak'!$B:$B,$C154)</f>
        <v>7035.333333333333</v>
      </c>
      <c r="N154" s="62">
        <f>SUMIFS('3-Day Peak'!I:I,'3-Day Peak'!$B:$B,$C154)</f>
        <v>3435824</v>
      </c>
      <c r="O154" s="64">
        <f t="shared" si="3"/>
        <v>655.94433850702137</v>
      </c>
    </row>
    <row r="155" spans="1:15">
      <c r="A155" s="33">
        <v>146</v>
      </c>
      <c r="B155" s="33">
        <v>663</v>
      </c>
      <c r="C155" s="15" t="s">
        <v>255</v>
      </c>
      <c r="D155" s="15">
        <v>4</v>
      </c>
      <c r="E155" s="15" t="s">
        <v>31</v>
      </c>
      <c r="F155" s="15">
        <v>1974</v>
      </c>
      <c r="G155" s="62">
        <v>546.03094210807626</v>
      </c>
      <c r="H155" s="15">
        <v>6</v>
      </c>
      <c r="I155" s="15" t="s">
        <v>30</v>
      </c>
      <c r="J155" s="63">
        <v>25116</v>
      </c>
      <c r="K155" s="62">
        <v>306.47212829791403</v>
      </c>
      <c r="L155" s="33" t="s">
        <v>37</v>
      </c>
      <c r="M155" s="62">
        <f>SUMIFS('3-Day Peak'!H:H,'3-Day Peak'!$B:$B,$C155)</f>
        <v>2374.6666666666665</v>
      </c>
      <c r="N155" s="62">
        <f>SUMIFS('3-Day Peak'!I:I,'3-Day Peak'!$B:$B,$C155)</f>
        <v>704748</v>
      </c>
      <c r="O155" s="64">
        <f t="shared" si="3"/>
        <v>655.94433850702137</v>
      </c>
    </row>
    <row r="156" spans="1:15">
      <c r="A156" s="33">
        <v>147</v>
      </c>
      <c r="B156" s="33">
        <v>663</v>
      </c>
      <c r="C156" s="15" t="s">
        <v>253</v>
      </c>
      <c r="D156" s="15">
        <v>4</v>
      </c>
      <c r="E156" s="15" t="s">
        <v>31</v>
      </c>
      <c r="F156" s="15">
        <v>1986</v>
      </c>
      <c r="G156" s="62">
        <v>28.953057914092412</v>
      </c>
      <c r="H156" s="15">
        <v>4</v>
      </c>
      <c r="I156" s="15" t="s">
        <v>30</v>
      </c>
      <c r="J156" s="63">
        <v>31640</v>
      </c>
      <c r="K156" s="62">
        <v>443.35602048739401</v>
      </c>
      <c r="L156" s="33" t="s">
        <v>37</v>
      </c>
      <c r="M156" s="62">
        <f>SUMIFS('3-Day Peak'!H:H,'3-Day Peak'!$B:$B,$C156)</f>
        <v>3046.3333333333335</v>
      </c>
      <c r="N156" s="62">
        <f>SUMIFS('3-Day Peak'!I:I,'3-Day Peak'!$B:$B,$C156)</f>
        <v>243779</v>
      </c>
      <c r="O156" s="64">
        <f t="shared" si="3"/>
        <v>655.94433850702137</v>
      </c>
    </row>
    <row r="157" spans="1:15">
      <c r="A157" s="33">
        <v>148</v>
      </c>
      <c r="B157" s="33">
        <v>663</v>
      </c>
      <c r="C157" s="15" t="s">
        <v>251</v>
      </c>
      <c r="D157" s="15">
        <v>4</v>
      </c>
      <c r="E157" s="15" t="s">
        <v>31</v>
      </c>
      <c r="F157" s="15">
        <v>1989</v>
      </c>
      <c r="G157" s="62">
        <v>27.96681659887777</v>
      </c>
      <c r="H157" s="15">
        <v>2</v>
      </c>
      <c r="I157" s="15" t="s">
        <v>31</v>
      </c>
      <c r="J157" s="63">
        <v>28642</v>
      </c>
      <c r="K157" s="62">
        <v>634.51912258276298</v>
      </c>
      <c r="L157" s="33" t="s">
        <v>37</v>
      </c>
      <c r="M157" s="62">
        <f>SUMIFS('3-Day Peak'!H:H,'3-Day Peak'!$B:$B,$C157)</f>
        <v>6724</v>
      </c>
      <c r="N157" s="62">
        <f>SUMIFS('3-Day Peak'!I:I,'3-Day Peak'!$B:$B,$C157)</f>
        <v>1636129</v>
      </c>
      <c r="O157" s="64">
        <f t="shared" si="3"/>
        <v>655.94433850702137</v>
      </c>
    </row>
    <row r="158" spans="1:15">
      <c r="A158" s="33">
        <v>149</v>
      </c>
      <c r="B158" s="33">
        <v>663</v>
      </c>
      <c r="C158" s="15" t="s">
        <v>249</v>
      </c>
      <c r="D158" s="15">
        <v>2</v>
      </c>
      <c r="E158" s="15" t="s">
        <v>30</v>
      </c>
      <c r="F158" s="15">
        <v>1999</v>
      </c>
      <c r="G158" s="62">
        <v>375.44288804726955</v>
      </c>
      <c r="H158" s="15">
        <v>2</v>
      </c>
      <c r="I158" s="15" t="s">
        <v>30</v>
      </c>
      <c r="J158" s="63">
        <v>36467</v>
      </c>
      <c r="K158" s="62">
        <v>1468.3584590651301</v>
      </c>
      <c r="L158" s="33" t="s">
        <v>35</v>
      </c>
      <c r="M158" s="62">
        <f>SUMIFS('3-Day Peak'!H:H,'3-Day Peak'!$B:$B,$C158)</f>
        <v>755.66666666666663</v>
      </c>
      <c r="N158" s="62">
        <f>SUMIFS('3-Day Peak'!I:I,'3-Day Peak'!$B:$B,$C158)</f>
        <v>98653</v>
      </c>
      <c r="O158" s="64">
        <f t="shared" si="3"/>
        <v>2256.5263152985067</v>
      </c>
    </row>
    <row r="159" spans="1:15">
      <c r="A159" s="33">
        <v>150</v>
      </c>
      <c r="B159" s="33">
        <v>663</v>
      </c>
      <c r="C159" s="15" t="s">
        <v>247</v>
      </c>
      <c r="D159" s="15">
        <v>2</v>
      </c>
      <c r="E159" s="15" t="s">
        <v>30</v>
      </c>
      <c r="F159" s="15">
        <v>2016</v>
      </c>
      <c r="G159" s="62">
        <v>184.97891459912557</v>
      </c>
      <c r="H159" s="15">
        <v>4</v>
      </c>
      <c r="I159" s="15" t="s">
        <v>31</v>
      </c>
      <c r="J159" s="63">
        <v>42656</v>
      </c>
      <c r="K159" s="62">
        <v>381.00895734251907</v>
      </c>
      <c r="L159" s="33" t="s">
        <v>40</v>
      </c>
      <c r="M159" s="62">
        <f>SUMIFS('3-Day Peak'!H:H,'3-Day Peak'!$B:$B,$C159)</f>
        <v>683.33333333333337</v>
      </c>
      <c r="N159" s="62">
        <f>SUMIFS('3-Day Peak'!I:I,'3-Day Peak'!$B:$B,$C159)</f>
        <v>108388</v>
      </c>
      <c r="O159" s="64">
        <f t="shared" si="3"/>
        <v>2256.5263152985067</v>
      </c>
    </row>
    <row r="160" spans="1:15">
      <c r="A160" s="33">
        <v>151</v>
      </c>
      <c r="B160" s="33">
        <v>663</v>
      </c>
      <c r="C160" s="15" t="s">
        <v>245</v>
      </c>
      <c r="D160" s="15">
        <v>2</v>
      </c>
      <c r="E160" s="15" t="s">
        <v>30</v>
      </c>
      <c r="F160" s="15">
        <v>2018</v>
      </c>
      <c r="G160" s="62">
        <v>4.0010730427458254</v>
      </c>
      <c r="H160" s="15">
        <v>2</v>
      </c>
      <c r="I160" s="15" t="s">
        <v>30</v>
      </c>
      <c r="J160" s="63">
        <v>37274</v>
      </c>
      <c r="K160" s="62">
        <v>1963.1678094890901</v>
      </c>
      <c r="L160" s="33" t="s">
        <v>35</v>
      </c>
      <c r="M160" s="62">
        <f>SUMIFS('3-Day Peak'!H:H,'3-Day Peak'!$B:$B,$C160)</f>
        <v>1133</v>
      </c>
      <c r="N160" s="62">
        <f>SUMIFS('3-Day Peak'!I:I,'3-Day Peak'!$B:$B,$C160)</f>
        <v>254040</v>
      </c>
      <c r="O160" s="64">
        <f t="shared" si="3"/>
        <v>2256.5263152985067</v>
      </c>
    </row>
    <row r="161" spans="1:15">
      <c r="A161" s="33">
        <v>152</v>
      </c>
      <c r="B161" s="33">
        <v>663</v>
      </c>
      <c r="C161" s="15" t="s">
        <v>243</v>
      </c>
      <c r="D161" s="15">
        <v>2</v>
      </c>
      <c r="E161" s="15" t="s">
        <v>31</v>
      </c>
      <c r="F161" s="15">
        <v>1981</v>
      </c>
      <c r="G161" s="62">
        <v>151.13090080618932</v>
      </c>
      <c r="H161" s="15">
        <v>4</v>
      </c>
      <c r="I161" s="15" t="s">
        <v>31</v>
      </c>
      <c r="J161" s="63">
        <v>29606</v>
      </c>
      <c r="K161" s="62">
        <v>2985.7539540522603</v>
      </c>
      <c r="L161" s="33" t="s">
        <v>32</v>
      </c>
      <c r="M161" s="62">
        <f>SUMIFS('3-Day Peak'!H:H,'3-Day Peak'!$B:$B,$C161)</f>
        <v>3814.6666666666665</v>
      </c>
      <c r="N161" s="62">
        <f>SUMIFS('3-Day Peak'!I:I,'3-Day Peak'!$B:$B,$C161)</f>
        <v>693745</v>
      </c>
      <c r="O161" s="64">
        <f t="shared" si="3"/>
        <v>1060.1927836538462</v>
      </c>
    </row>
    <row r="162" spans="1:15">
      <c r="A162" s="33">
        <v>153</v>
      </c>
      <c r="B162" s="33">
        <v>663</v>
      </c>
      <c r="C162" s="15" t="s">
        <v>241</v>
      </c>
      <c r="D162" s="15">
        <v>2</v>
      </c>
      <c r="E162" s="15" t="s">
        <v>31</v>
      </c>
      <c r="F162" s="15">
        <v>1990</v>
      </c>
      <c r="G162" s="62">
        <v>360.90112625686976</v>
      </c>
      <c r="H162" s="15">
        <v>4</v>
      </c>
      <c r="I162" s="15" t="s">
        <v>31</v>
      </c>
      <c r="J162" s="63">
        <v>35126</v>
      </c>
      <c r="K162" s="62">
        <v>817.77184912360599</v>
      </c>
      <c r="L162" s="33" t="s">
        <v>35</v>
      </c>
      <c r="M162" s="62">
        <f>SUMIFS('3-Day Peak'!H:H,'3-Day Peak'!$B:$B,$C162)</f>
        <v>251.66666666666666</v>
      </c>
      <c r="N162" s="62">
        <f>SUMIFS('3-Day Peak'!I:I,'3-Day Peak'!$B:$B,$C162)</f>
        <v>51902</v>
      </c>
      <c r="O162" s="64">
        <f t="shared" si="3"/>
        <v>1060.1927836538462</v>
      </c>
    </row>
    <row r="163" spans="1:15">
      <c r="A163" s="33">
        <v>154</v>
      </c>
      <c r="B163" s="33">
        <v>663</v>
      </c>
      <c r="C163" s="15" t="s">
        <v>237</v>
      </c>
      <c r="D163" s="15">
        <v>0.625</v>
      </c>
      <c r="E163" s="15" t="s">
        <v>30</v>
      </c>
      <c r="F163" s="15">
        <v>2011</v>
      </c>
      <c r="G163" s="62">
        <v>41.154583954266819</v>
      </c>
      <c r="H163" s="15">
        <v>6</v>
      </c>
      <c r="I163" s="15" t="s">
        <v>31</v>
      </c>
      <c r="J163" s="63">
        <v>36118</v>
      </c>
      <c r="K163" s="62">
        <v>1.8127001722111</v>
      </c>
      <c r="L163" s="33" t="s">
        <v>32</v>
      </c>
      <c r="M163" s="62">
        <f>SUMIFS('3-Day Peak'!H:H,'3-Day Peak'!$B:$B,$C163)</f>
        <v>3619.6666666666665</v>
      </c>
      <c r="N163" s="62">
        <f>SUMIFS('3-Day Peak'!I:I,'3-Day Peak'!$B:$B,$C163)</f>
        <v>507501</v>
      </c>
      <c r="O163" s="64">
        <f t="shared" si="3"/>
        <v>1337.1729924861156</v>
      </c>
    </row>
    <row r="164" spans="1:15">
      <c r="A164" s="33">
        <v>155</v>
      </c>
      <c r="B164" s="33">
        <v>663</v>
      </c>
      <c r="C164" s="15" t="s">
        <v>233</v>
      </c>
      <c r="D164" s="15">
        <v>-1</v>
      </c>
      <c r="E164" s="15" t="s">
        <v>31</v>
      </c>
      <c r="F164" s="15">
        <v>1986</v>
      </c>
      <c r="G164" s="62">
        <v>14.985245498579275</v>
      </c>
      <c r="H164" s="15">
        <v>4</v>
      </c>
      <c r="I164" s="15" t="s">
        <v>31</v>
      </c>
      <c r="J164" s="63">
        <v>31596</v>
      </c>
      <c r="K164" s="62">
        <v>569.63696674786911</v>
      </c>
      <c r="L164" s="33" t="s">
        <v>37</v>
      </c>
      <c r="M164" s="62">
        <f>SUMIFS('3-Day Peak'!H:H,'3-Day Peak'!$B:$B,$C164)</f>
        <v>34872.666666666664</v>
      </c>
      <c r="N164" s="62">
        <f>SUMIFS('3-Day Peak'!I:I,'3-Day Peak'!$B:$B,$C164)</f>
        <v>10006822</v>
      </c>
      <c r="O164" s="64">
        <f t="shared" si="3"/>
        <v>0</v>
      </c>
    </row>
    <row r="165" spans="1:15">
      <c r="A165" s="33">
        <v>156</v>
      </c>
      <c r="B165" s="33">
        <v>663</v>
      </c>
      <c r="C165" s="15" t="s">
        <v>229</v>
      </c>
      <c r="D165" s="15">
        <v>2</v>
      </c>
      <c r="E165" s="15" t="s">
        <v>30</v>
      </c>
      <c r="F165" s="15">
        <v>1997</v>
      </c>
      <c r="G165" s="62">
        <v>872.58056455451754</v>
      </c>
      <c r="H165" s="15">
        <v>2</v>
      </c>
      <c r="I165" s="15" t="s">
        <v>30</v>
      </c>
      <c r="J165" s="63">
        <v>35557</v>
      </c>
      <c r="K165" s="62">
        <v>1195.4561302695402</v>
      </c>
      <c r="L165" s="33" t="s">
        <v>40</v>
      </c>
      <c r="M165" s="62">
        <f>SUMIFS('3-Day Peak'!H:H,'3-Day Peak'!$B:$B,$C165)</f>
        <v>171.66666666666666</v>
      </c>
      <c r="N165" s="62">
        <f>SUMIFS('3-Day Peak'!I:I,'3-Day Peak'!$B:$B,$C165)</f>
        <v>51293</v>
      </c>
      <c r="O165" s="64">
        <f t="shared" si="3"/>
        <v>2256.5263152985067</v>
      </c>
    </row>
    <row r="166" spans="1:15">
      <c r="A166" s="33">
        <v>157</v>
      </c>
      <c r="B166" s="33">
        <v>663</v>
      </c>
      <c r="C166" s="15" t="s">
        <v>227</v>
      </c>
      <c r="D166" s="15">
        <v>1</v>
      </c>
      <c r="E166" s="15" t="s">
        <v>31</v>
      </c>
      <c r="F166" s="15">
        <v>1964</v>
      </c>
      <c r="G166" s="62">
        <v>21.008224356011297</v>
      </c>
      <c r="H166" s="15">
        <v>4</v>
      </c>
      <c r="I166" s="15" t="s">
        <v>31</v>
      </c>
      <c r="J166" s="63">
        <v>36742</v>
      </c>
      <c r="K166" s="62">
        <v>174.91241241107502</v>
      </c>
      <c r="L166" s="33" t="s">
        <v>37</v>
      </c>
      <c r="M166" s="62">
        <f>SUMIFS('3-Day Peak'!H:H,'3-Day Peak'!$B:$B,$C166)</f>
        <v>3746</v>
      </c>
      <c r="N166" s="62">
        <f>SUMIFS('3-Day Peak'!I:I,'3-Day Peak'!$B:$B,$C166)</f>
        <v>633419</v>
      </c>
      <c r="O166" s="64">
        <f t="shared" si="3"/>
        <v>583.98392320567689</v>
      </c>
    </row>
    <row r="167" spans="1:15">
      <c r="A167" s="33">
        <v>158</v>
      </c>
      <c r="B167" s="33">
        <v>663</v>
      </c>
      <c r="C167" s="15" t="s">
        <v>225</v>
      </c>
      <c r="D167" s="15">
        <v>1.25</v>
      </c>
      <c r="E167" s="15" t="s">
        <v>31</v>
      </c>
      <c r="F167" s="15">
        <v>1994</v>
      </c>
      <c r="G167" s="62">
        <v>9.9965886786938807</v>
      </c>
      <c r="H167" s="15">
        <v>4</v>
      </c>
      <c r="I167" s="15" t="s">
        <v>31</v>
      </c>
      <c r="J167" s="63">
        <v>25729</v>
      </c>
      <c r="K167" s="62">
        <v>2282.5884506787402</v>
      </c>
      <c r="L167" s="33" t="s">
        <v>37</v>
      </c>
      <c r="M167" s="62">
        <f>SUMIFS('3-Day Peak'!H:H,'3-Day Peak'!$B:$B,$C167)</f>
        <v>2164</v>
      </c>
      <c r="N167" s="62">
        <f>SUMIFS('3-Day Peak'!I:I,'3-Day Peak'!$B:$B,$C167)</f>
        <v>600518</v>
      </c>
      <c r="O167" s="64">
        <f t="shared" si="3"/>
        <v>583.98392320567689</v>
      </c>
    </row>
    <row r="168" spans="1:15">
      <c r="A168" s="33">
        <v>159</v>
      </c>
      <c r="B168" s="33">
        <v>663</v>
      </c>
      <c r="C168" s="15" t="s">
        <v>223</v>
      </c>
      <c r="D168" s="15">
        <v>4</v>
      </c>
      <c r="E168" s="15" t="s">
        <v>30</v>
      </c>
      <c r="F168" s="15">
        <v>2018</v>
      </c>
      <c r="G168" s="62">
        <v>124.85320802648607</v>
      </c>
      <c r="H168" s="15">
        <v>4</v>
      </c>
      <c r="I168" s="15" t="s">
        <v>31</v>
      </c>
      <c r="J168" s="63">
        <v>43399</v>
      </c>
      <c r="K168" s="62">
        <v>1688.0641232528401</v>
      </c>
      <c r="L168" s="33" t="s">
        <v>35</v>
      </c>
      <c r="M168" s="62">
        <f>SUMIFS('3-Day Peak'!H:H,'3-Day Peak'!$B:$B,$C168)</f>
        <v>1257</v>
      </c>
      <c r="N168" s="62">
        <f>SUMIFS('3-Day Peak'!I:I,'3-Day Peak'!$B:$B,$C168)</f>
        <v>445231</v>
      </c>
      <c r="O168" s="64">
        <f t="shared" si="3"/>
        <v>1120.6521775644874</v>
      </c>
    </row>
    <row r="169" spans="1:15">
      <c r="A169" s="33">
        <v>160</v>
      </c>
      <c r="B169" s="33">
        <v>663</v>
      </c>
      <c r="C169" s="15" t="s">
        <v>221</v>
      </c>
      <c r="D169" s="15">
        <v>2</v>
      </c>
      <c r="E169" s="15" t="s">
        <v>31</v>
      </c>
      <c r="F169" s="15">
        <v>1988</v>
      </c>
      <c r="G169" s="62">
        <v>462.93968523789681</v>
      </c>
      <c r="H169" s="15">
        <v>2</v>
      </c>
      <c r="I169" s="15" t="s">
        <v>30</v>
      </c>
      <c r="J169" s="63">
        <v>23767</v>
      </c>
      <c r="K169" s="62">
        <v>614.986804608905</v>
      </c>
      <c r="L169" s="33" t="s">
        <v>35</v>
      </c>
      <c r="M169" s="62">
        <f>SUMIFS('3-Day Peak'!H:H,'3-Day Peak'!$B:$B,$C169)</f>
        <v>514.33333333333337</v>
      </c>
      <c r="N169" s="62">
        <f>SUMIFS('3-Day Peak'!I:I,'3-Day Peak'!$B:$B,$C169)</f>
        <v>226731</v>
      </c>
      <c r="O169" s="64">
        <f t="shared" si="3"/>
        <v>1060.1927836538462</v>
      </c>
    </row>
    <row r="170" spans="1:15">
      <c r="A170" s="33">
        <v>161</v>
      </c>
      <c r="B170" s="33">
        <v>663</v>
      </c>
      <c r="C170" s="15" t="s">
        <v>217</v>
      </c>
      <c r="D170" s="15">
        <v>1.25</v>
      </c>
      <c r="E170" s="15" t="s">
        <v>31</v>
      </c>
      <c r="F170" s="15">
        <v>1981</v>
      </c>
      <c r="G170" s="62">
        <v>209.30961479889228</v>
      </c>
      <c r="H170" s="15">
        <v>2</v>
      </c>
      <c r="I170" s="15" t="s">
        <v>31</v>
      </c>
      <c r="J170" s="63">
        <v>0</v>
      </c>
      <c r="K170" s="62">
        <v>359.74477773508403</v>
      </c>
      <c r="L170" s="33" t="s">
        <v>40</v>
      </c>
      <c r="M170" s="62">
        <f>SUMIFS('3-Day Peak'!H:H,'3-Day Peak'!$B:$B,$C170)</f>
        <v>337.33333333333331</v>
      </c>
      <c r="N170" s="62">
        <f>SUMIFS('3-Day Peak'!I:I,'3-Day Peak'!$B:$B,$C170)</f>
        <v>55945</v>
      </c>
      <c r="O170" s="64">
        <f t="shared" si="3"/>
        <v>583.98392320567689</v>
      </c>
    </row>
    <row r="171" spans="1:15">
      <c r="A171" s="33">
        <v>162</v>
      </c>
      <c r="B171" s="33">
        <v>663</v>
      </c>
      <c r="C171" s="15" t="s">
        <v>215</v>
      </c>
      <c r="D171" s="15">
        <v>2</v>
      </c>
      <c r="E171" s="15" t="s">
        <v>31</v>
      </c>
      <c r="F171" s="15">
        <v>1967</v>
      </c>
      <c r="G171" s="62">
        <v>323.96514993686299</v>
      </c>
      <c r="H171" s="15">
        <v>2</v>
      </c>
      <c r="I171" s="15" t="s">
        <v>30</v>
      </c>
      <c r="J171" s="63">
        <v>24513</v>
      </c>
      <c r="K171" s="62">
        <v>271.24485008306903</v>
      </c>
      <c r="L171" s="33" t="s">
        <v>40</v>
      </c>
      <c r="M171" s="62">
        <f>SUMIFS('3-Day Peak'!H:H,'3-Day Peak'!$B:$B,$C171)</f>
        <v>420.66666666666669</v>
      </c>
      <c r="N171" s="62">
        <f>SUMIFS('3-Day Peak'!I:I,'3-Day Peak'!$B:$B,$C171)</f>
        <v>49926</v>
      </c>
      <c r="O171" s="64">
        <f t="shared" si="3"/>
        <v>1060.1927836538462</v>
      </c>
    </row>
    <row r="172" spans="1:15">
      <c r="A172" s="33">
        <v>163</v>
      </c>
      <c r="B172" s="33">
        <v>663</v>
      </c>
      <c r="C172" s="15" t="s">
        <v>213</v>
      </c>
      <c r="D172" s="15">
        <v>2</v>
      </c>
      <c r="E172" s="15" t="s">
        <v>31</v>
      </c>
      <c r="F172" s="15">
        <v>1988</v>
      </c>
      <c r="G172" s="62">
        <v>413.03789697468505</v>
      </c>
      <c r="H172" s="15">
        <v>2</v>
      </c>
      <c r="I172" s="15" t="s">
        <v>30</v>
      </c>
      <c r="J172" s="63">
        <v>32414</v>
      </c>
      <c r="K172" s="62">
        <v>758.86020792856505</v>
      </c>
      <c r="L172" s="33" t="s">
        <v>35</v>
      </c>
      <c r="M172" s="62">
        <f>SUMIFS('3-Day Peak'!H:H,'3-Day Peak'!$B:$B,$C172)</f>
        <v>748.33333333333337</v>
      </c>
      <c r="N172" s="62">
        <f>SUMIFS('3-Day Peak'!I:I,'3-Day Peak'!$B:$B,$C172)</f>
        <v>199162</v>
      </c>
      <c r="O172" s="64">
        <f t="shared" si="3"/>
        <v>1060.1927836538462</v>
      </c>
    </row>
    <row r="173" spans="1:15">
      <c r="A173" s="33">
        <v>164</v>
      </c>
      <c r="B173" s="33">
        <v>663</v>
      </c>
      <c r="C173" s="15" t="s">
        <v>211</v>
      </c>
      <c r="D173" s="15">
        <v>4</v>
      </c>
      <c r="E173" s="15" t="s">
        <v>30</v>
      </c>
      <c r="F173" s="15">
        <v>2018</v>
      </c>
      <c r="G173" s="62">
        <v>157.44028258698978</v>
      </c>
      <c r="H173" s="15">
        <v>4</v>
      </c>
      <c r="I173" s="15" t="s">
        <v>31</v>
      </c>
      <c r="J173" s="63">
        <v>43270</v>
      </c>
      <c r="K173" s="62">
        <v>519.06551284345801</v>
      </c>
      <c r="L173" s="33" t="s">
        <v>38</v>
      </c>
      <c r="M173" s="62">
        <f>SUMIFS('3-Day Peak'!H:H,'3-Day Peak'!$B:$B,$C173)</f>
        <v>810</v>
      </c>
      <c r="N173" s="62">
        <f>SUMIFS('3-Day Peak'!I:I,'3-Day Peak'!$B:$B,$C173)</f>
        <v>353582</v>
      </c>
      <c r="O173" s="64">
        <f t="shared" si="3"/>
        <v>1120.6521775644874</v>
      </c>
    </row>
    <row r="174" spans="1:15">
      <c r="A174" s="33">
        <v>165</v>
      </c>
      <c r="B174" s="33">
        <v>663</v>
      </c>
      <c r="C174" s="15" t="s">
        <v>209</v>
      </c>
      <c r="D174" s="15">
        <v>2</v>
      </c>
      <c r="E174" s="15" t="s">
        <v>31</v>
      </c>
      <c r="F174" s="15">
        <v>2017</v>
      </c>
      <c r="G174" s="62">
        <v>10.989731398535518</v>
      </c>
      <c r="H174" s="15">
        <v>2</v>
      </c>
      <c r="I174" s="15" t="s">
        <v>31</v>
      </c>
      <c r="J174" s="63">
        <v>41674</v>
      </c>
      <c r="K174" s="62">
        <v>26.1637664701801</v>
      </c>
      <c r="L174" s="33" t="s">
        <v>35</v>
      </c>
      <c r="M174" s="62">
        <f>SUMIFS('3-Day Peak'!H:H,'3-Day Peak'!$B:$B,$C174)</f>
        <v>1273.6666666666667</v>
      </c>
      <c r="N174" s="62">
        <f>SUMIFS('3-Day Peak'!I:I,'3-Day Peak'!$B:$B,$C174)</f>
        <v>267943</v>
      </c>
      <c r="O174" s="64">
        <f t="shared" si="3"/>
        <v>1060.1927836538462</v>
      </c>
    </row>
    <row r="175" spans="1:15">
      <c r="A175" s="33">
        <v>166</v>
      </c>
      <c r="B175" s="33">
        <v>663</v>
      </c>
      <c r="C175" s="15" t="s">
        <v>207</v>
      </c>
      <c r="D175" s="15">
        <v>2</v>
      </c>
      <c r="E175" s="15" t="s">
        <v>31</v>
      </c>
      <c r="F175" s="15">
        <v>2019</v>
      </c>
      <c r="G175" s="62">
        <v>4.9949536893231867</v>
      </c>
      <c r="H175" s="15">
        <v>4</v>
      </c>
      <c r="I175" s="15" t="s">
        <v>31</v>
      </c>
      <c r="J175" s="63">
        <v>22490</v>
      </c>
      <c r="K175" s="62">
        <v>340.03190080220401</v>
      </c>
      <c r="L175" s="33" t="s">
        <v>35</v>
      </c>
      <c r="M175" s="62">
        <f>SUMIFS('3-Day Peak'!H:H,'3-Day Peak'!$B:$B,$C175)</f>
        <v>573</v>
      </c>
      <c r="N175" s="62">
        <f>SUMIFS('3-Day Peak'!I:I,'3-Day Peak'!$B:$B,$C175)</f>
        <v>157118</v>
      </c>
      <c r="O175" s="64">
        <f t="shared" si="3"/>
        <v>1060.1927836538462</v>
      </c>
    </row>
    <row r="176" spans="1:15">
      <c r="A176" s="33">
        <v>167</v>
      </c>
      <c r="B176" s="33">
        <v>663</v>
      </c>
      <c r="C176" s="15" t="s">
        <v>205</v>
      </c>
      <c r="D176" s="15">
        <v>4</v>
      </c>
      <c r="E176" s="15" t="s">
        <v>31</v>
      </c>
      <c r="F176" s="15">
        <v>1989</v>
      </c>
      <c r="G176" s="62">
        <v>26.003972639919333</v>
      </c>
      <c r="H176" s="15">
        <v>2</v>
      </c>
      <c r="I176" s="15" t="s">
        <v>30</v>
      </c>
      <c r="J176" s="63">
        <v>23285</v>
      </c>
      <c r="K176" s="62">
        <v>157.18071566555099</v>
      </c>
      <c r="L176" s="33" t="s">
        <v>37</v>
      </c>
      <c r="M176" s="62">
        <f>SUMIFS('3-Day Peak'!H:H,'3-Day Peak'!$B:$B,$C176)</f>
        <v>2429.6666666666665</v>
      </c>
      <c r="N176" s="62">
        <f>SUMIFS('3-Day Peak'!I:I,'3-Day Peak'!$B:$B,$C176)</f>
        <v>269578</v>
      </c>
      <c r="O176" s="64">
        <f t="shared" si="3"/>
        <v>655.94433850702137</v>
      </c>
    </row>
    <row r="177" spans="1:15">
      <c r="A177" s="33">
        <v>168</v>
      </c>
      <c r="B177" s="33">
        <v>663</v>
      </c>
      <c r="C177" s="15" t="s">
        <v>137</v>
      </c>
      <c r="D177" s="15">
        <v>4</v>
      </c>
      <c r="E177" s="15" t="s">
        <v>31</v>
      </c>
      <c r="F177" s="15">
        <v>2012</v>
      </c>
      <c r="G177" s="62">
        <v>72.528594187073125</v>
      </c>
      <c r="H177" s="15">
        <v>2</v>
      </c>
      <c r="I177" s="15" t="s">
        <v>31</v>
      </c>
      <c r="J177" s="63">
        <v>35072</v>
      </c>
      <c r="K177" s="62">
        <v>1919.2694255840102</v>
      </c>
      <c r="L177" s="33" t="s">
        <v>52</v>
      </c>
      <c r="M177" s="62">
        <f>SUMIFS('3-Day Peak'!H:H,'3-Day Peak'!$B:$B,$C177)</f>
        <v>0</v>
      </c>
      <c r="N177" s="62">
        <f>SUMIFS('3-Day Peak'!I:I,'3-Day Peak'!$B:$B,$C177)</f>
        <v>9355693</v>
      </c>
      <c r="O177" s="64">
        <f t="shared" si="3"/>
        <v>655.94433850702137</v>
      </c>
    </row>
    <row r="178" spans="1:15">
      <c r="A178" s="33">
        <v>169</v>
      </c>
      <c r="B178" s="33">
        <v>663</v>
      </c>
      <c r="C178" s="15" t="s">
        <v>203</v>
      </c>
      <c r="D178" s="15">
        <v>4</v>
      </c>
      <c r="E178" s="15" t="s">
        <v>30</v>
      </c>
      <c r="F178" s="15">
        <v>2011</v>
      </c>
      <c r="G178" s="62">
        <v>186.86161264547485</v>
      </c>
      <c r="H178" s="15">
        <v>2</v>
      </c>
      <c r="I178" s="15" t="s">
        <v>31</v>
      </c>
      <c r="J178" s="63">
        <v>34955</v>
      </c>
      <c r="K178" s="62">
        <v>238.06885908132102</v>
      </c>
      <c r="L178" s="33" t="s">
        <v>37</v>
      </c>
      <c r="M178" s="62">
        <f>SUMIFS('3-Day Peak'!H:H,'3-Day Peak'!$B:$B,$C178)</f>
        <v>4384.333333333333</v>
      </c>
      <c r="N178" s="62">
        <f>SUMIFS('3-Day Peak'!I:I,'3-Day Peak'!$B:$B,$C178)</f>
        <v>956932</v>
      </c>
      <c r="O178" s="64">
        <f t="shared" si="3"/>
        <v>1120.6521775644874</v>
      </c>
    </row>
    <row r="179" spans="1:15">
      <c r="A179" s="33">
        <v>170</v>
      </c>
      <c r="B179" s="33">
        <v>663</v>
      </c>
      <c r="C179" s="15" t="s">
        <v>201</v>
      </c>
      <c r="D179" s="15">
        <v>4</v>
      </c>
      <c r="E179" s="15" t="s">
        <v>31</v>
      </c>
      <c r="F179" s="15">
        <v>2008</v>
      </c>
      <c r="G179" s="62">
        <v>43.944089187450004</v>
      </c>
      <c r="H179" s="15">
        <v>4</v>
      </c>
      <c r="I179" s="15" t="s">
        <v>31</v>
      </c>
      <c r="J179" s="63">
        <v>39616</v>
      </c>
      <c r="K179" s="62">
        <v>14.982902396358899</v>
      </c>
      <c r="L179" s="33" t="s">
        <v>36</v>
      </c>
      <c r="M179" s="62">
        <f>SUMIFS('3-Day Peak'!H:H,'3-Day Peak'!$B:$B,$C179)</f>
        <v>8412.3333333333339</v>
      </c>
      <c r="N179" s="62">
        <f>SUMIFS('3-Day Peak'!I:I,'3-Day Peak'!$B:$B,$C179)</f>
        <v>2984286</v>
      </c>
      <c r="O179" s="64">
        <f t="shared" si="3"/>
        <v>655.94433850702137</v>
      </c>
    </row>
    <row r="180" spans="1:15">
      <c r="A180" s="33">
        <v>171</v>
      </c>
      <c r="B180" s="33">
        <v>663</v>
      </c>
      <c r="C180" s="15" t="s">
        <v>199</v>
      </c>
      <c r="D180" s="15">
        <v>4</v>
      </c>
      <c r="E180" s="15" t="s">
        <v>31</v>
      </c>
      <c r="F180" s="15">
        <v>1998</v>
      </c>
      <c r="G180" s="62">
        <v>912.80890193607354</v>
      </c>
      <c r="H180" s="15">
        <v>6</v>
      </c>
      <c r="I180" s="15" t="s">
        <v>30</v>
      </c>
      <c r="J180" s="63">
        <v>35634</v>
      </c>
      <c r="K180" s="62">
        <v>39.0325818666009</v>
      </c>
      <c r="L180" s="33" t="s">
        <v>32</v>
      </c>
      <c r="M180" s="62">
        <f>SUMIFS('3-Day Peak'!H:H,'3-Day Peak'!$B:$B,$C180)</f>
        <v>4104</v>
      </c>
      <c r="N180" s="62">
        <f>SUMIFS('3-Day Peak'!I:I,'3-Day Peak'!$B:$B,$C180)</f>
        <v>1017461</v>
      </c>
      <c r="O180" s="64">
        <f t="shared" si="3"/>
        <v>655.94433850702137</v>
      </c>
    </row>
    <row r="181" spans="1:15">
      <c r="A181" s="33">
        <v>172</v>
      </c>
      <c r="B181" s="33">
        <v>663</v>
      </c>
      <c r="C181" s="15" t="s">
        <v>197</v>
      </c>
      <c r="D181" s="15">
        <v>4</v>
      </c>
      <c r="E181" s="15" t="s">
        <v>30</v>
      </c>
      <c r="F181" s="15">
        <v>2012</v>
      </c>
      <c r="G181" s="62">
        <v>180.78575125927773</v>
      </c>
      <c r="H181" s="15">
        <v>4</v>
      </c>
      <c r="I181" s="15" t="s">
        <v>31</v>
      </c>
      <c r="J181" s="63">
        <v>41214</v>
      </c>
      <c r="K181" s="62">
        <v>1433.9911927072399</v>
      </c>
      <c r="L181" s="33" t="s">
        <v>32</v>
      </c>
      <c r="M181" s="62">
        <f>SUMIFS('3-Day Peak'!H:H,'3-Day Peak'!$B:$B,$C181)</f>
        <v>0</v>
      </c>
      <c r="N181" s="62">
        <f>SUMIFS('3-Day Peak'!I:I,'3-Day Peak'!$B:$B,$C181)</f>
        <v>114488</v>
      </c>
      <c r="O181" s="64">
        <f t="shared" si="3"/>
        <v>1120.6521775644874</v>
      </c>
    </row>
    <row r="182" spans="1:15">
      <c r="A182" s="33">
        <v>173</v>
      </c>
      <c r="B182" s="33">
        <v>663</v>
      </c>
      <c r="C182" s="15" t="s">
        <v>135</v>
      </c>
      <c r="D182" s="15">
        <v>0.75</v>
      </c>
      <c r="E182" s="15" t="s">
        <v>31</v>
      </c>
      <c r="F182" s="15">
        <v>1994</v>
      </c>
      <c r="G182" s="62">
        <v>80.975115077462547</v>
      </c>
      <c r="H182" s="15">
        <v>4</v>
      </c>
      <c r="I182" s="15" t="s">
        <v>30</v>
      </c>
      <c r="J182" s="63">
        <v>38976</v>
      </c>
      <c r="K182" s="62">
        <v>49.932655015405096</v>
      </c>
      <c r="L182" s="33" t="s">
        <v>32</v>
      </c>
      <c r="M182" s="62">
        <f>SUMIFS('3-Day Peak'!H:H,'3-Day Peak'!$B:$B,$C182)</f>
        <v>0</v>
      </c>
      <c r="N182" s="62">
        <f>SUMIFS('3-Day Peak'!I:I,'3-Day Peak'!$B:$B,$C182)</f>
        <v>361614</v>
      </c>
      <c r="O182" s="64">
        <f t="shared" si="3"/>
        <v>583.98392320567689</v>
      </c>
    </row>
    <row r="183" spans="1:15">
      <c r="A183" s="33">
        <v>174</v>
      </c>
      <c r="B183" s="33">
        <v>663</v>
      </c>
      <c r="C183" s="15" t="s">
        <v>133</v>
      </c>
      <c r="D183" s="15">
        <v>4</v>
      </c>
      <c r="E183" s="15" t="s">
        <v>30</v>
      </c>
      <c r="F183" s="15">
        <v>2008</v>
      </c>
      <c r="G183" s="62">
        <v>5.0016588691629327</v>
      </c>
      <c r="H183" s="15">
        <v>6</v>
      </c>
      <c r="I183" s="15" t="s">
        <v>30</v>
      </c>
      <c r="J183" s="63">
        <v>39701</v>
      </c>
      <c r="K183" s="62">
        <v>1392.8988310463701</v>
      </c>
      <c r="L183" s="33" t="s">
        <v>32</v>
      </c>
      <c r="M183" s="62">
        <f>SUMIFS('3-Day Peak'!H:H,'3-Day Peak'!$B:$B,$C183)</f>
        <v>0</v>
      </c>
      <c r="N183" s="62">
        <f>SUMIFS('3-Day Peak'!I:I,'3-Day Peak'!$B:$B,$C183)</f>
        <v>247223</v>
      </c>
      <c r="O183" s="64">
        <f t="shared" si="3"/>
        <v>1120.6521775644874</v>
      </c>
    </row>
    <row r="184" spans="1:15">
      <c r="A184" s="33">
        <v>175</v>
      </c>
      <c r="B184" s="33">
        <v>663</v>
      </c>
      <c r="C184" s="15" t="s">
        <v>193</v>
      </c>
      <c r="D184" s="15">
        <v>2</v>
      </c>
      <c r="E184" s="15" t="s">
        <v>31</v>
      </c>
      <c r="F184" s="15">
        <v>1993</v>
      </c>
      <c r="G184" s="62">
        <v>49.990474637259908</v>
      </c>
      <c r="H184" s="15">
        <v>2</v>
      </c>
      <c r="I184" s="15" t="s">
        <v>30</v>
      </c>
      <c r="J184" s="63">
        <v>30578</v>
      </c>
      <c r="K184" s="62">
        <v>235.893959927303</v>
      </c>
      <c r="L184" s="33" t="s">
        <v>34</v>
      </c>
      <c r="M184" s="62">
        <f>SUMIFS('3-Day Peak'!H:H,'3-Day Peak'!$B:$B,$C184)</f>
        <v>281</v>
      </c>
      <c r="N184" s="62">
        <f>SUMIFS('3-Day Peak'!I:I,'3-Day Peak'!$B:$B,$C184)</f>
        <v>34975</v>
      </c>
      <c r="O184" s="64">
        <f t="shared" si="3"/>
        <v>1060.1927836538462</v>
      </c>
    </row>
    <row r="185" spans="1:15">
      <c r="A185" s="33">
        <v>176</v>
      </c>
      <c r="B185" s="33">
        <v>663</v>
      </c>
      <c r="C185" s="15" t="s">
        <v>191</v>
      </c>
      <c r="D185" s="15">
        <v>4</v>
      </c>
      <c r="E185" s="15" t="s">
        <v>30</v>
      </c>
      <c r="F185" s="15">
        <v>2021</v>
      </c>
      <c r="G185" s="62">
        <v>46.000195662021582</v>
      </c>
      <c r="H185" s="15">
        <v>4</v>
      </c>
      <c r="I185" s="15" t="s">
        <v>31</v>
      </c>
      <c r="J185" s="63">
        <v>44175</v>
      </c>
      <c r="K185" s="62">
        <v>1213.7477726306502</v>
      </c>
      <c r="L185" s="33" t="s">
        <v>35</v>
      </c>
      <c r="M185" s="62">
        <f>SUMIFS('3-Day Peak'!H:H,'3-Day Peak'!$B:$B,$C185)</f>
        <v>147.66666666666666</v>
      </c>
      <c r="N185" s="62">
        <f>SUMIFS('3-Day Peak'!I:I,'3-Day Peak'!$B:$B,$C185)</f>
        <v>21476</v>
      </c>
      <c r="O185" s="64">
        <f t="shared" si="3"/>
        <v>1120.6521775644874</v>
      </c>
    </row>
    <row r="186" spans="1:15">
      <c r="A186" s="33">
        <v>177</v>
      </c>
      <c r="B186" s="33">
        <v>663</v>
      </c>
      <c r="C186" s="15" t="s">
        <v>131</v>
      </c>
      <c r="D186" s="15">
        <v>4</v>
      </c>
      <c r="E186" s="15" t="s">
        <v>30</v>
      </c>
      <c r="F186" s="15">
        <v>2015</v>
      </c>
      <c r="G186" s="62">
        <v>303.09715505689746</v>
      </c>
      <c r="H186" s="15">
        <v>2</v>
      </c>
      <c r="I186" s="15" t="s">
        <v>30</v>
      </c>
      <c r="J186" s="63">
        <v>41361</v>
      </c>
      <c r="K186" s="62">
        <v>896.74731179587604</v>
      </c>
      <c r="L186" s="33" t="s">
        <v>38</v>
      </c>
      <c r="M186" s="62">
        <f>SUMIFS('3-Day Peak'!H:H,'3-Day Peak'!$B:$B,$C186)</f>
        <v>0</v>
      </c>
      <c r="N186" s="62">
        <f>SUMIFS('3-Day Peak'!I:I,'3-Day Peak'!$B:$B,$C186)</f>
        <v>102203</v>
      </c>
      <c r="O186" s="64">
        <f t="shared" si="3"/>
        <v>1120.6521775644874</v>
      </c>
    </row>
    <row r="187" spans="1:15">
      <c r="A187" s="33">
        <v>178</v>
      </c>
      <c r="B187" s="33">
        <v>663</v>
      </c>
      <c r="C187" s="15" t="s">
        <v>189</v>
      </c>
      <c r="D187" s="15">
        <v>0.75</v>
      </c>
      <c r="E187" s="15" t="s">
        <v>31</v>
      </c>
      <c r="F187" s="15">
        <v>1997</v>
      </c>
      <c r="G187" s="62">
        <v>223.9642726570307</v>
      </c>
      <c r="H187" s="15">
        <v>2</v>
      </c>
      <c r="I187" s="15" t="s">
        <v>31</v>
      </c>
      <c r="J187" s="63">
        <v>41514</v>
      </c>
      <c r="K187" s="62">
        <v>17.007380161353197</v>
      </c>
      <c r="L187" s="33" t="s">
        <v>38</v>
      </c>
      <c r="M187" s="62">
        <f>SUMIFS('3-Day Peak'!H:H,'3-Day Peak'!$B:$B,$C187)</f>
        <v>2709.3333333333335</v>
      </c>
      <c r="N187" s="62">
        <f>SUMIFS('3-Day Peak'!I:I,'3-Day Peak'!$B:$B,$C187)</f>
        <v>363347</v>
      </c>
      <c r="O187" s="64">
        <f t="shared" si="3"/>
        <v>583.98392320567689</v>
      </c>
    </row>
    <row r="188" spans="1:15">
      <c r="A188" s="33">
        <v>179</v>
      </c>
      <c r="B188" s="33">
        <v>663</v>
      </c>
      <c r="C188" s="15" t="s">
        <v>219</v>
      </c>
      <c r="D188" s="15">
        <v>4</v>
      </c>
      <c r="E188" s="15" t="s">
        <v>31</v>
      </c>
      <c r="F188" s="15">
        <v>1995</v>
      </c>
      <c r="G188" s="62">
        <v>44.955995141749646</v>
      </c>
      <c r="H188" s="15">
        <v>6</v>
      </c>
      <c r="I188" s="15" t="s">
        <v>31</v>
      </c>
      <c r="J188" s="63">
        <v>25892</v>
      </c>
      <c r="K188" s="62">
        <v>3451.7445716649004</v>
      </c>
      <c r="L188" s="33" t="s">
        <v>37</v>
      </c>
      <c r="M188" s="62">
        <f>SUMIFS('3-Day Peak'!H:H,'3-Day Peak'!$B:$B,$C188)</f>
        <v>15182.333333333332</v>
      </c>
      <c r="N188" s="62">
        <f>SUMIFS('3-Day Peak'!I:I,'3-Day Peak'!$B:$B,$C188)</f>
        <v>2926908</v>
      </c>
      <c r="O188" s="64">
        <f t="shared" si="3"/>
        <v>655.94433850702137</v>
      </c>
    </row>
    <row r="189" spans="1:15">
      <c r="A189" s="33">
        <v>180</v>
      </c>
      <c r="B189" s="33">
        <v>663</v>
      </c>
      <c r="C189" s="15" t="s">
        <v>187</v>
      </c>
      <c r="D189" s="15">
        <v>2</v>
      </c>
      <c r="E189" s="15" t="s">
        <v>31</v>
      </c>
      <c r="F189" s="15">
        <v>1996</v>
      </c>
      <c r="G189" s="62">
        <v>16.148352592651264</v>
      </c>
      <c r="H189" s="15">
        <v>2</v>
      </c>
      <c r="I189" s="15" t="s">
        <v>31</v>
      </c>
      <c r="J189" s="63">
        <v>34456</v>
      </c>
      <c r="K189" s="62">
        <v>2.4952571224806999</v>
      </c>
      <c r="L189" s="33" t="s">
        <v>42</v>
      </c>
      <c r="M189" s="62">
        <f>SUMIFS('3-Day Peak'!H:H,'3-Day Peak'!$B:$B,$C189)</f>
        <v>1231</v>
      </c>
      <c r="N189" s="62">
        <f>SUMIFS('3-Day Peak'!I:I,'3-Day Peak'!$B:$B,$C189)</f>
        <v>590021</v>
      </c>
      <c r="O189" s="64">
        <f t="shared" si="3"/>
        <v>1060.1927836538462</v>
      </c>
    </row>
    <row r="190" spans="1:15">
      <c r="A190" s="33">
        <v>181</v>
      </c>
      <c r="B190" s="33">
        <v>663</v>
      </c>
      <c r="C190" s="15" t="s">
        <v>185</v>
      </c>
      <c r="D190" s="15">
        <v>4</v>
      </c>
      <c r="E190" s="15" t="s">
        <v>31</v>
      </c>
      <c r="F190" s="15">
        <v>1996</v>
      </c>
      <c r="G190" s="62">
        <v>1272.637295232865</v>
      </c>
      <c r="H190" s="15">
        <v>6</v>
      </c>
      <c r="I190" s="15" t="s">
        <v>30</v>
      </c>
      <c r="J190" s="63">
        <v>35160</v>
      </c>
      <c r="K190" s="62">
        <v>262.93577268939202</v>
      </c>
      <c r="L190" s="33" t="s">
        <v>37</v>
      </c>
      <c r="M190" s="62">
        <f>SUMIFS('3-Day Peak'!H:H,'3-Day Peak'!$B:$B,$C190)</f>
        <v>16124</v>
      </c>
      <c r="N190" s="62">
        <f>SUMIFS('3-Day Peak'!I:I,'3-Day Peak'!$B:$B,$C190)</f>
        <v>4621423</v>
      </c>
      <c r="O190" s="64">
        <f t="shared" si="3"/>
        <v>655.94433850702137</v>
      </c>
    </row>
    <row r="191" spans="1:15">
      <c r="A191" s="33">
        <v>182</v>
      </c>
      <c r="B191" s="33">
        <v>663</v>
      </c>
      <c r="C191" s="15" t="s">
        <v>179</v>
      </c>
      <c r="D191" s="15">
        <v>0.75</v>
      </c>
      <c r="E191" s="15" t="s">
        <v>31</v>
      </c>
      <c r="F191" s="15">
        <v>1964</v>
      </c>
      <c r="G191" s="62">
        <v>10.040681417336383</v>
      </c>
      <c r="H191" s="15">
        <v>2</v>
      </c>
      <c r="I191" s="15" t="s">
        <v>31</v>
      </c>
      <c r="J191" s="63">
        <v>19307</v>
      </c>
      <c r="K191" s="62">
        <v>926.61863384011906</v>
      </c>
      <c r="L191" s="33" t="s">
        <v>36</v>
      </c>
      <c r="M191" s="62">
        <f>SUMIFS('3-Day Peak'!H:H,'3-Day Peak'!$B:$B,$C191)</f>
        <v>298.66666666666669</v>
      </c>
      <c r="N191" s="62">
        <f>SUMIFS('3-Day Peak'!I:I,'3-Day Peak'!$B:$B,$C191)</f>
        <v>94074</v>
      </c>
      <c r="O191" s="64">
        <f t="shared" si="3"/>
        <v>583.98392320567689</v>
      </c>
    </row>
    <row r="192" spans="1:15">
      <c r="A192" s="33">
        <v>183</v>
      </c>
      <c r="B192" s="33">
        <v>663</v>
      </c>
      <c r="C192" s="15" t="s">
        <v>177</v>
      </c>
      <c r="D192" s="15">
        <v>4</v>
      </c>
      <c r="E192" s="15" t="s">
        <v>31</v>
      </c>
      <c r="F192" s="15">
        <v>0</v>
      </c>
      <c r="G192" s="62">
        <v>3.0382358192876722</v>
      </c>
      <c r="H192" s="15">
        <v>4</v>
      </c>
      <c r="I192" s="15" t="s">
        <v>31</v>
      </c>
      <c r="J192" s="63">
        <v>34313</v>
      </c>
      <c r="K192" s="62">
        <v>17.011905869665899</v>
      </c>
      <c r="L192" s="33" t="s">
        <v>41</v>
      </c>
      <c r="M192" s="62"/>
      <c r="N192" s="62"/>
      <c r="O192" s="64">
        <f t="shared" si="3"/>
        <v>655.94433850702137</v>
      </c>
    </row>
    <row r="193" spans="1:15">
      <c r="A193" s="33">
        <v>184</v>
      </c>
      <c r="B193" s="33">
        <v>663</v>
      </c>
      <c r="C193" s="15" t="s">
        <v>177</v>
      </c>
      <c r="D193" s="15">
        <v>4</v>
      </c>
      <c r="E193" s="15" t="s">
        <v>31</v>
      </c>
      <c r="F193" s="15">
        <v>0</v>
      </c>
      <c r="G193" s="62">
        <v>4.2052693525896521</v>
      </c>
      <c r="H193" s="15">
        <v>4</v>
      </c>
      <c r="I193" s="15" t="s">
        <v>31</v>
      </c>
      <c r="J193" s="63">
        <v>35500</v>
      </c>
      <c r="K193" s="62">
        <v>71.362912534157388</v>
      </c>
      <c r="L193" s="33" t="s">
        <v>41</v>
      </c>
      <c r="M193" s="62"/>
      <c r="N193" s="62"/>
      <c r="O193" s="64">
        <f t="shared" si="3"/>
        <v>655.94433850702137</v>
      </c>
    </row>
    <row r="194" spans="1:15">
      <c r="A194" s="33">
        <v>185</v>
      </c>
      <c r="B194" s="33">
        <v>663</v>
      </c>
      <c r="C194" s="15" t="s">
        <v>177</v>
      </c>
      <c r="D194" s="15">
        <v>2</v>
      </c>
      <c r="E194" s="15" t="s">
        <v>30</v>
      </c>
      <c r="F194" s="15">
        <v>2018</v>
      </c>
      <c r="G194" s="62">
        <v>284.51619391717458</v>
      </c>
      <c r="H194" s="15">
        <v>2</v>
      </c>
      <c r="I194" s="15" t="s">
        <v>30</v>
      </c>
      <c r="J194" s="63">
        <v>37555</v>
      </c>
      <c r="K194" s="62">
        <v>446.09311439081307</v>
      </c>
      <c r="L194" s="33" t="s">
        <v>41</v>
      </c>
      <c r="M194" s="62"/>
      <c r="N194" s="62"/>
      <c r="O194" s="64">
        <f t="shared" si="3"/>
        <v>2256.5263152985067</v>
      </c>
    </row>
    <row r="195" spans="1:15">
      <c r="A195" s="33">
        <v>186</v>
      </c>
      <c r="B195" s="33">
        <v>663</v>
      </c>
      <c r="C195" s="15" t="s">
        <v>177</v>
      </c>
      <c r="D195" s="15">
        <v>0.75</v>
      </c>
      <c r="E195" s="15" t="s">
        <v>31</v>
      </c>
      <c r="F195" s="15">
        <v>1997</v>
      </c>
      <c r="G195" s="62">
        <v>177.52165411106157</v>
      </c>
      <c r="H195" s="15">
        <v>2</v>
      </c>
      <c r="I195" s="15" t="s">
        <v>31</v>
      </c>
      <c r="J195" s="63">
        <v>0</v>
      </c>
      <c r="K195" s="62">
        <v>23.469874073240796</v>
      </c>
      <c r="L195" s="33" t="s">
        <v>41</v>
      </c>
      <c r="M195" s="62"/>
      <c r="N195" s="62"/>
      <c r="O195" s="64">
        <f t="shared" si="3"/>
        <v>583.98392320567689</v>
      </c>
    </row>
    <row r="196" spans="1:15">
      <c r="A196" s="33">
        <v>187</v>
      </c>
      <c r="B196" s="33">
        <v>663</v>
      </c>
      <c r="C196" s="15" t="s">
        <v>177</v>
      </c>
      <c r="D196" s="15">
        <v>1</v>
      </c>
      <c r="E196" s="15" t="s">
        <v>30</v>
      </c>
      <c r="F196" s="15">
        <v>2015</v>
      </c>
      <c r="G196" s="62">
        <v>127.86529393152037</v>
      </c>
      <c r="H196" s="15">
        <v>4</v>
      </c>
      <c r="I196" s="15" t="s">
        <v>31</v>
      </c>
      <c r="J196" s="63">
        <v>34313</v>
      </c>
      <c r="K196" s="62">
        <v>4943.7999865702004</v>
      </c>
      <c r="L196" s="33" t="s">
        <v>41</v>
      </c>
      <c r="M196" s="62">
        <f>SUMIFS('3-Day Peak'!H:H,'3-Day Peak'!$B:$B,$C196)</f>
        <v>16861.666666666668</v>
      </c>
      <c r="N196" s="62">
        <f>SUMIFS('3-Day Peak'!I:I,'3-Day Peak'!$B:$B,$C196)</f>
        <v>3506622</v>
      </c>
      <c r="O196" s="64">
        <f t="shared" si="3"/>
        <v>1337.1729924861156</v>
      </c>
    </row>
    <row r="197" spans="1:15">
      <c r="A197" s="33">
        <v>188</v>
      </c>
      <c r="B197" s="33">
        <v>663</v>
      </c>
      <c r="C197" s="15" t="s">
        <v>177</v>
      </c>
      <c r="D197" s="15">
        <v>2</v>
      </c>
      <c r="E197" s="15" t="s">
        <v>30</v>
      </c>
      <c r="F197" s="15">
        <v>2018</v>
      </c>
      <c r="G197" s="62">
        <v>284.51619391717458</v>
      </c>
      <c r="H197" s="15">
        <v>4</v>
      </c>
      <c r="I197" s="15" t="s">
        <v>30</v>
      </c>
      <c r="J197" s="63">
        <v>43266</v>
      </c>
      <c r="K197" s="62">
        <v>1.9979761588778699</v>
      </c>
      <c r="L197" s="33" t="s">
        <v>41</v>
      </c>
      <c r="M197" s="62"/>
      <c r="N197" s="62"/>
      <c r="O197" s="64">
        <f t="shared" si="3"/>
        <v>2256.5263152985067</v>
      </c>
    </row>
    <row r="198" spans="1:15">
      <c r="A198" s="33">
        <v>189</v>
      </c>
      <c r="B198" s="33">
        <v>663</v>
      </c>
      <c r="C198" s="15" t="s">
        <v>177</v>
      </c>
      <c r="D198" s="15">
        <v>4</v>
      </c>
      <c r="E198" s="15" t="s">
        <v>31</v>
      </c>
      <c r="F198" s="15">
        <v>0</v>
      </c>
      <c r="G198" s="62">
        <v>4.060709878085742</v>
      </c>
      <c r="H198" s="15">
        <v>4</v>
      </c>
      <c r="I198" s="15" t="s">
        <v>31</v>
      </c>
      <c r="J198" s="63">
        <v>35674</v>
      </c>
      <c r="K198" s="62">
        <v>27.7112590194888</v>
      </c>
      <c r="L198" s="33" t="s">
        <v>41</v>
      </c>
      <c r="M198" s="62"/>
      <c r="N198" s="62"/>
      <c r="O198" s="64">
        <f t="shared" si="3"/>
        <v>655.94433850702137</v>
      </c>
    </row>
    <row r="199" spans="1:15">
      <c r="A199" s="33">
        <v>190</v>
      </c>
      <c r="B199" s="33">
        <v>663</v>
      </c>
      <c r="C199" s="15" t="s">
        <v>175</v>
      </c>
      <c r="D199" s="15">
        <v>4</v>
      </c>
      <c r="E199" s="15" t="s">
        <v>31</v>
      </c>
      <c r="F199" s="15">
        <v>1982</v>
      </c>
      <c r="G199" s="62">
        <v>617.68087951372979</v>
      </c>
      <c r="H199" s="15">
        <v>4</v>
      </c>
      <c r="I199" s="15" t="s">
        <v>30</v>
      </c>
      <c r="J199" s="63">
        <v>30076</v>
      </c>
      <c r="K199" s="62">
        <v>14.7935691776875</v>
      </c>
      <c r="L199" s="33" t="s">
        <v>32</v>
      </c>
      <c r="M199" s="62">
        <f>SUMIFS('3-Day Peak'!H:H,'3-Day Peak'!$B:$B,$C199)</f>
        <v>99.666666666666671</v>
      </c>
      <c r="N199" s="62">
        <f>SUMIFS('3-Day Peak'!I:I,'3-Day Peak'!$B:$B,$C199)</f>
        <v>366309</v>
      </c>
      <c r="O199" s="64">
        <f t="shared" si="3"/>
        <v>655.94433850702137</v>
      </c>
    </row>
    <row r="200" spans="1:15">
      <c r="A200" s="33">
        <v>191</v>
      </c>
      <c r="B200" s="33">
        <v>663</v>
      </c>
      <c r="C200" s="15" t="s">
        <v>171</v>
      </c>
      <c r="D200" s="15">
        <v>4</v>
      </c>
      <c r="E200" s="15" t="s">
        <v>31</v>
      </c>
      <c r="F200" s="15">
        <v>1985</v>
      </c>
      <c r="G200" s="62">
        <v>337.01242434484675</v>
      </c>
      <c r="H200" s="15">
        <v>4</v>
      </c>
      <c r="I200" s="15" t="s">
        <v>30</v>
      </c>
      <c r="J200" s="63">
        <v>29275</v>
      </c>
      <c r="K200" s="62">
        <v>536.4449251156941</v>
      </c>
      <c r="L200" s="33" t="s">
        <v>43</v>
      </c>
      <c r="M200" s="62">
        <f>SUMIFS('3-Day Peak'!H:H,'3-Day Peak'!$B:$B,$C200)</f>
        <v>17712</v>
      </c>
      <c r="N200" s="62">
        <f>SUMIFS('3-Day Peak'!I:I,'3-Day Peak'!$B:$B,$C200)</f>
        <v>4782035</v>
      </c>
      <c r="O200" s="64">
        <f t="shared" si="3"/>
        <v>655.94433850702137</v>
      </c>
    </row>
    <row r="201" spans="1:15">
      <c r="A201" s="33">
        <v>192</v>
      </c>
      <c r="B201" s="33">
        <v>663</v>
      </c>
      <c r="C201" s="15" t="s">
        <v>169</v>
      </c>
      <c r="D201" s="15">
        <v>4</v>
      </c>
      <c r="E201" s="15" t="s">
        <v>30</v>
      </c>
      <c r="F201" s="15">
        <v>2009</v>
      </c>
      <c r="G201" s="62">
        <v>571.71457740977053</v>
      </c>
      <c r="H201" s="15">
        <v>4</v>
      </c>
      <c r="I201" s="15" t="s">
        <v>31</v>
      </c>
      <c r="J201" s="63">
        <v>30053</v>
      </c>
      <c r="K201" s="62">
        <v>1602.46739306318</v>
      </c>
      <c r="L201" s="33" t="s">
        <v>34</v>
      </c>
      <c r="M201" s="62">
        <f>SUMIFS('3-Day Peak'!H:H,'3-Day Peak'!$B:$B,$C201)</f>
        <v>0</v>
      </c>
      <c r="N201" s="62">
        <f>SUMIFS('3-Day Peak'!I:I,'3-Day Peak'!$B:$B,$C201)</f>
        <v>181275</v>
      </c>
      <c r="O201" s="64">
        <f t="shared" si="3"/>
        <v>1120.6521775644874</v>
      </c>
    </row>
    <row r="202" spans="1:15">
      <c r="A202" s="33">
        <v>193</v>
      </c>
      <c r="B202" s="33">
        <v>663</v>
      </c>
      <c r="C202" s="15" t="s">
        <v>167</v>
      </c>
      <c r="D202" s="15">
        <v>2</v>
      </c>
      <c r="E202" s="15" t="s">
        <v>31</v>
      </c>
      <c r="F202" s="15">
        <v>1990</v>
      </c>
      <c r="G202" s="62">
        <v>66.008195999999998</v>
      </c>
      <c r="H202" s="15">
        <v>2</v>
      </c>
      <c r="I202" s="15" t="s">
        <v>31</v>
      </c>
      <c r="J202" s="63">
        <v>1965</v>
      </c>
      <c r="K202" s="62">
        <v>611.95213200000001</v>
      </c>
      <c r="L202" s="33" t="s">
        <v>36</v>
      </c>
      <c r="M202" s="62">
        <f>SUMIFS('3-Day Peak'!H:H,'3-Day Peak'!$B:$B,$C202)</f>
        <v>0</v>
      </c>
      <c r="N202" s="62">
        <f>SUMIFS('3-Day Peak'!I:I,'3-Day Peak'!$B:$B,$C202)</f>
        <v>84466</v>
      </c>
      <c r="O202" s="64">
        <f t="shared" ref="O202:O213" si="4">SUMIFS($T$10:$T$28,$R$10:$R$28,E202,$S$10:$S$28,D202)</f>
        <v>1060.1927836538462</v>
      </c>
    </row>
    <row r="203" spans="1:15">
      <c r="A203" s="33">
        <v>194</v>
      </c>
      <c r="B203" s="33">
        <v>663</v>
      </c>
      <c r="C203" s="15" t="s">
        <v>165</v>
      </c>
      <c r="D203" s="15">
        <v>4</v>
      </c>
      <c r="E203" s="15" t="s">
        <v>30</v>
      </c>
      <c r="F203" s="15">
        <v>1998</v>
      </c>
      <c r="G203" s="62">
        <v>440.79181161216474</v>
      </c>
      <c r="H203" s="15">
        <v>4</v>
      </c>
      <c r="I203" s="15" t="s">
        <v>30</v>
      </c>
      <c r="J203" s="63">
        <v>35832</v>
      </c>
      <c r="K203" s="62">
        <v>2497.1794867219801</v>
      </c>
      <c r="L203" s="33" t="s">
        <v>37</v>
      </c>
      <c r="M203" s="62">
        <f>SUMIFS('3-Day Peak'!H:H,'3-Day Peak'!$B:$B,$C203)</f>
        <v>5054.666666666667</v>
      </c>
      <c r="N203" s="62">
        <f>SUMIFS('3-Day Peak'!I:I,'3-Day Peak'!$B:$B,$C203)</f>
        <v>1491264</v>
      </c>
      <c r="O203" s="64">
        <f t="shared" si="4"/>
        <v>1120.6521775644874</v>
      </c>
    </row>
    <row r="204" spans="1:15">
      <c r="A204" s="33">
        <v>195</v>
      </c>
      <c r="B204" s="33">
        <v>663</v>
      </c>
      <c r="C204" s="15" t="s">
        <v>163</v>
      </c>
      <c r="D204" s="15">
        <v>1</v>
      </c>
      <c r="E204" s="15" t="s">
        <v>30</v>
      </c>
      <c r="F204" s="15">
        <v>2014</v>
      </c>
      <c r="G204" s="62">
        <v>30.949889828157616</v>
      </c>
      <c r="H204" s="15">
        <v>2</v>
      </c>
      <c r="I204" s="15" t="s">
        <v>30</v>
      </c>
      <c r="J204" s="63">
        <v>41928</v>
      </c>
      <c r="K204" s="62">
        <v>203.91468747720802</v>
      </c>
      <c r="L204" s="33" t="s">
        <v>37</v>
      </c>
      <c r="M204" s="62">
        <f>SUMIFS('3-Day Peak'!H:H,'3-Day Peak'!$B:$B,$C204)</f>
        <v>2631.6666666666665</v>
      </c>
      <c r="N204" s="62">
        <f>SUMIFS('3-Day Peak'!I:I,'3-Day Peak'!$B:$B,$C204)</f>
        <v>837685</v>
      </c>
      <c r="O204" s="64">
        <f t="shared" si="4"/>
        <v>1337.1729924861156</v>
      </c>
    </row>
    <row r="205" spans="1:15">
      <c r="A205" s="33">
        <v>196</v>
      </c>
      <c r="B205" s="33">
        <v>663</v>
      </c>
      <c r="C205" s="15" t="s">
        <v>161</v>
      </c>
      <c r="D205" s="15">
        <v>2</v>
      </c>
      <c r="E205" s="15" t="s">
        <v>31</v>
      </c>
      <c r="F205" s="15">
        <v>1975</v>
      </c>
      <c r="G205" s="62">
        <v>76.062218408029381</v>
      </c>
      <c r="H205" s="15">
        <v>2</v>
      </c>
      <c r="I205" s="15" t="s">
        <v>31</v>
      </c>
      <c r="J205" s="63">
        <v>27709</v>
      </c>
      <c r="K205" s="62">
        <v>156.46252889056299</v>
      </c>
      <c r="L205" s="33" t="s">
        <v>35</v>
      </c>
      <c r="M205" s="62">
        <f>SUMIFS('3-Day Peak'!H:H,'3-Day Peak'!$B:$B,$C205)</f>
        <v>540.33333333333337</v>
      </c>
      <c r="N205" s="62">
        <f>SUMIFS('3-Day Peak'!I:I,'3-Day Peak'!$B:$B,$C205)</f>
        <v>109558</v>
      </c>
      <c r="O205" s="64">
        <f t="shared" si="4"/>
        <v>1060.1927836538462</v>
      </c>
    </row>
    <row r="206" spans="1:15">
      <c r="A206" s="33">
        <v>197</v>
      </c>
      <c r="B206" s="33">
        <v>663</v>
      </c>
      <c r="C206" s="15" t="s">
        <v>159</v>
      </c>
      <c r="D206" s="15">
        <v>4</v>
      </c>
      <c r="E206" s="15" t="s">
        <v>30</v>
      </c>
      <c r="F206" s="15">
        <v>2009</v>
      </c>
      <c r="G206" s="62">
        <v>31.020660031861944</v>
      </c>
      <c r="H206" s="15">
        <v>4</v>
      </c>
      <c r="I206" s="15" t="s">
        <v>31</v>
      </c>
      <c r="J206" s="63">
        <v>39840</v>
      </c>
      <c r="K206" s="62">
        <v>476.54896644236601</v>
      </c>
      <c r="L206" s="33" t="s">
        <v>34</v>
      </c>
      <c r="M206" s="62">
        <f>SUMIFS('3-Day Peak'!H:H,'3-Day Peak'!$B:$B,$C206)</f>
        <v>0</v>
      </c>
      <c r="N206" s="62">
        <f>SUMIFS('3-Day Peak'!I:I,'3-Day Peak'!$B:$B,$C206)</f>
        <v>196794</v>
      </c>
      <c r="O206" s="64">
        <f t="shared" si="4"/>
        <v>1120.6521775644874</v>
      </c>
    </row>
    <row r="207" spans="1:15">
      <c r="A207" s="33">
        <v>198</v>
      </c>
      <c r="B207" s="33">
        <v>663</v>
      </c>
      <c r="C207" s="15" t="s">
        <v>157</v>
      </c>
      <c r="D207" s="15">
        <v>2</v>
      </c>
      <c r="E207" s="15" t="s">
        <v>30</v>
      </c>
      <c r="F207" s="15">
        <v>2012</v>
      </c>
      <c r="G207" s="62">
        <v>98.864492804855558</v>
      </c>
      <c r="H207" s="15">
        <v>4</v>
      </c>
      <c r="I207" s="15" t="s">
        <v>31</v>
      </c>
      <c r="J207" s="63">
        <v>35126</v>
      </c>
      <c r="K207" s="62">
        <v>817.77184912360599</v>
      </c>
      <c r="L207" s="33" t="s">
        <v>40</v>
      </c>
      <c r="M207" s="62">
        <f>SUMIFS('3-Day Peak'!H:H,'3-Day Peak'!$B:$B,$C207)</f>
        <v>312.33333333333331</v>
      </c>
      <c r="N207" s="62">
        <f>SUMIFS('3-Day Peak'!I:I,'3-Day Peak'!$B:$B,$C207)</f>
        <v>69524</v>
      </c>
      <c r="O207" s="64">
        <f t="shared" si="4"/>
        <v>2256.5263152985067</v>
      </c>
    </row>
    <row r="208" spans="1:15">
      <c r="A208" s="33">
        <v>199</v>
      </c>
      <c r="B208" s="33">
        <v>663</v>
      </c>
      <c r="C208" s="15" t="s">
        <v>155</v>
      </c>
      <c r="D208" s="15">
        <v>4</v>
      </c>
      <c r="E208" s="15" t="s">
        <v>31</v>
      </c>
      <c r="F208" s="15">
        <v>1972</v>
      </c>
      <c r="G208" s="62">
        <v>464.77563319226476</v>
      </c>
      <c r="H208" s="15">
        <v>6</v>
      </c>
      <c r="I208" s="15" t="s">
        <v>30</v>
      </c>
      <c r="J208" s="63">
        <v>42907</v>
      </c>
      <c r="K208" s="62">
        <v>164.80158897620902</v>
      </c>
      <c r="L208" s="33" t="s">
        <v>43</v>
      </c>
      <c r="M208" s="62">
        <f>SUMIFS('3-Day Peak'!H:H,'3-Day Peak'!$B:$B,$C208)</f>
        <v>22138.333333333332</v>
      </c>
      <c r="N208" s="62">
        <f>SUMIFS('3-Day Peak'!I:I,'3-Day Peak'!$B:$B,$C208)</f>
        <v>5742203</v>
      </c>
      <c r="O208" s="64">
        <f t="shared" si="4"/>
        <v>655.94433850702137</v>
      </c>
    </row>
    <row r="209" spans="1:15">
      <c r="A209" s="33">
        <v>200</v>
      </c>
      <c r="B209" s="33">
        <v>663</v>
      </c>
      <c r="C209" s="15" t="s">
        <v>151</v>
      </c>
      <c r="D209" s="15">
        <v>0.75</v>
      </c>
      <c r="E209" s="15" t="s">
        <v>31</v>
      </c>
      <c r="F209" s="15">
        <v>1993</v>
      </c>
      <c r="G209" s="62">
        <v>0.99997610138134396</v>
      </c>
      <c r="H209" s="15">
        <v>8</v>
      </c>
      <c r="I209" s="15" t="s">
        <v>31</v>
      </c>
      <c r="J209" s="63">
        <v>43701</v>
      </c>
      <c r="K209" s="62">
        <v>1.6751384804190601</v>
      </c>
      <c r="L209" s="33" t="s">
        <v>49</v>
      </c>
      <c r="M209" s="62">
        <f>SUMIFS('3-Day Peak'!H:H,'3-Day Peak'!$B:$B,$C209)</f>
        <v>504372.66666666669</v>
      </c>
      <c r="N209" s="62">
        <f>SUMIFS('3-Day Peak'!I:I,'3-Day Peak'!$B:$B,$C209)</f>
        <v>126950087</v>
      </c>
      <c r="O209" s="64">
        <f t="shared" si="4"/>
        <v>583.98392320567689</v>
      </c>
    </row>
    <row r="210" spans="1:15">
      <c r="A210" s="33">
        <v>201</v>
      </c>
      <c r="B210" s="33">
        <v>901</v>
      </c>
      <c r="C210" s="15" t="s">
        <v>261</v>
      </c>
      <c r="D210" s="15">
        <v>1</v>
      </c>
      <c r="E210" s="15" t="s">
        <v>30</v>
      </c>
      <c r="F210" s="15">
        <v>1992</v>
      </c>
      <c r="G210" s="62">
        <v>234.69767140487201</v>
      </c>
      <c r="H210" s="15">
        <v>2</v>
      </c>
      <c r="I210" s="15" t="s">
        <v>31</v>
      </c>
      <c r="J210" s="63">
        <v>42964</v>
      </c>
      <c r="K210" s="62">
        <v>96.534504260869099</v>
      </c>
      <c r="L210" s="33" t="s">
        <v>47</v>
      </c>
      <c r="M210" s="62">
        <f>SUMIFS('3-Day Peak'!H:H,'3-Day Peak'!$B:$B,$C210)</f>
        <v>336009.66666666669</v>
      </c>
      <c r="N210" s="62">
        <f>SUMIFS('3-Day Peak'!I:I,'3-Day Peak'!$B:$B,$C210)</f>
        <v>79869435</v>
      </c>
      <c r="O210" s="64">
        <f t="shared" si="4"/>
        <v>1337.1729924861156</v>
      </c>
    </row>
    <row r="211" spans="1:15">
      <c r="A211" s="33">
        <v>202</v>
      </c>
      <c r="B211" s="33">
        <v>663</v>
      </c>
      <c r="C211" s="15" t="s">
        <v>239</v>
      </c>
      <c r="D211" s="15">
        <v>0.75</v>
      </c>
      <c r="E211" s="15" t="s">
        <v>31</v>
      </c>
      <c r="F211" s="15">
        <v>1994</v>
      </c>
      <c r="G211" s="62">
        <v>166.0001974753259</v>
      </c>
      <c r="H211" s="15">
        <v>8</v>
      </c>
      <c r="I211" s="15" t="s">
        <v>30</v>
      </c>
      <c r="J211" s="63">
        <v>0</v>
      </c>
      <c r="K211" s="62">
        <v>869.89255537009001</v>
      </c>
      <c r="L211" s="33" t="s">
        <v>57</v>
      </c>
      <c r="M211" s="62">
        <f>SUMIFS('3-Day Peak'!H:H,'3-Day Peak'!$B:$B,$C211)</f>
        <v>85530.666666666672</v>
      </c>
      <c r="N211" s="62">
        <f>SUMIFS('3-Day Peak'!I:I,'3-Day Peak'!$B:$B,$C211)</f>
        <v>30290975</v>
      </c>
      <c r="O211" s="64">
        <f t="shared" si="4"/>
        <v>583.98392320567689</v>
      </c>
    </row>
    <row r="212" spans="1:15">
      <c r="A212" s="33">
        <v>203</v>
      </c>
      <c r="B212" s="33">
        <v>901</v>
      </c>
      <c r="C212" s="15" t="s">
        <v>360</v>
      </c>
      <c r="D212" s="15">
        <v>4</v>
      </c>
      <c r="E212" s="15" t="s">
        <v>31</v>
      </c>
      <c r="F212" s="15">
        <v>1982</v>
      </c>
      <c r="G212" s="62">
        <v>0.99797147513878903</v>
      </c>
      <c r="H212" s="15">
        <v>2</v>
      </c>
      <c r="I212" s="15" t="s">
        <v>30</v>
      </c>
      <c r="J212" s="63">
        <v>44006</v>
      </c>
      <c r="K212" s="62">
        <v>7.4875598536359798</v>
      </c>
      <c r="L212" s="33" t="s">
        <v>44</v>
      </c>
      <c r="M212" s="62">
        <f>SUMIFS('3-Day Peak'!H:H,'3-Day Peak'!$B:$B,$C212)</f>
        <v>29498</v>
      </c>
      <c r="N212" s="62">
        <f>SUMIFS('3-Day Peak'!I:I,'3-Day Peak'!$B:$B,$C212)</f>
        <v>58875392</v>
      </c>
      <c r="O212" s="64">
        <f t="shared" si="4"/>
        <v>655.94433850702137</v>
      </c>
    </row>
    <row r="213" spans="1:15">
      <c r="A213" s="33">
        <v>204</v>
      </c>
      <c r="B213" s="33">
        <v>901</v>
      </c>
      <c r="C213" s="15" t="s">
        <v>284</v>
      </c>
      <c r="D213" s="15">
        <v>4</v>
      </c>
      <c r="E213" s="15" t="s">
        <v>31</v>
      </c>
      <c r="F213" s="15">
        <v>1977</v>
      </c>
      <c r="G213" s="62">
        <v>80.020584397441837</v>
      </c>
      <c r="H213" s="15">
        <v>4</v>
      </c>
      <c r="I213" s="15" t="s">
        <v>31</v>
      </c>
      <c r="J213" s="63">
        <v>25848</v>
      </c>
      <c r="K213" s="62">
        <v>1260.6212418488901</v>
      </c>
      <c r="L213" s="33" t="s">
        <v>56</v>
      </c>
      <c r="M213" s="62">
        <f>SUMIFS('3-Day Peak'!H:H,'3-Day Peak'!$B:$B,$C213)</f>
        <v>142979.96614583334</v>
      </c>
      <c r="N213" s="62">
        <f>SUMIFS('3-Day Peak'!I:I,'3-Day Peak'!$B:$B,$C213)</f>
        <v>15349001</v>
      </c>
      <c r="O213" s="64">
        <f t="shared" si="4"/>
        <v>655.94433850702137</v>
      </c>
    </row>
    <row r="214" spans="1:15">
      <c r="A214" s="33">
        <v>205</v>
      </c>
      <c r="B214" s="33">
        <v>901</v>
      </c>
      <c r="C214" s="15" t="s">
        <v>235</v>
      </c>
      <c r="D214" s="15">
        <v>4</v>
      </c>
      <c r="E214" s="15" t="s">
        <v>31</v>
      </c>
      <c r="F214" s="15">
        <v>1990</v>
      </c>
      <c r="G214" s="62">
        <v>49.016698667450299</v>
      </c>
      <c r="H214" s="15">
        <v>4</v>
      </c>
      <c r="I214" s="15" t="s">
        <v>30</v>
      </c>
      <c r="J214" s="63">
        <v>29298</v>
      </c>
      <c r="K214" s="62">
        <v>16.662010107730598</v>
      </c>
      <c r="L214" s="33" t="s">
        <v>32</v>
      </c>
      <c r="M214" s="62">
        <f>SUMIFS('3-Day Peak'!H:H,'3-Day Peak'!$B:$B,$C214)</f>
        <v>26614.333333333332</v>
      </c>
      <c r="N214" s="62">
        <f>SUMIFS('3-Day Peak'!I:I,'3-Day Peak'!$B:$B,$C214)</f>
        <v>6730725</v>
      </c>
      <c r="O214" s="64">
        <f t="shared" ref="O214:O217" si="5">SUMIFS($T$10:$T$28,$R$10:$R$28,E214,$S$10:$S$28,D214)</f>
        <v>655.94433850702137</v>
      </c>
    </row>
    <row r="215" spans="1:15">
      <c r="A215" s="33">
        <v>206</v>
      </c>
      <c r="B215" s="33">
        <v>901</v>
      </c>
      <c r="C215" s="15" t="s">
        <v>484</v>
      </c>
      <c r="D215" s="15">
        <v>4</v>
      </c>
      <c r="E215" s="15" t="s">
        <v>31</v>
      </c>
      <c r="F215" s="15">
        <v>1995</v>
      </c>
      <c r="G215" s="62">
        <v>248.92729578380033</v>
      </c>
      <c r="H215" s="15">
        <v>4</v>
      </c>
      <c r="I215" s="15" t="s">
        <v>30</v>
      </c>
      <c r="J215" s="63">
        <v>34963</v>
      </c>
      <c r="K215" s="62">
        <v>9.9921498649987193</v>
      </c>
      <c r="L215" s="33" t="s">
        <v>47</v>
      </c>
      <c r="M215" s="62">
        <f>SUMIFS('3-Day Peak'!H:H,'3-Day Peak'!$B:$B,$C215)</f>
        <v>33335</v>
      </c>
      <c r="N215" s="62">
        <f>SUMIFS('3-Day Peak'!I:I,'3-Day Peak'!$B:$B,$C215)</f>
        <v>11381859</v>
      </c>
      <c r="O215" s="64">
        <f t="shared" si="5"/>
        <v>655.94433850702137</v>
      </c>
    </row>
    <row r="216" spans="1:15">
      <c r="A216" s="33">
        <v>207</v>
      </c>
      <c r="B216" s="33">
        <v>663</v>
      </c>
      <c r="C216" s="15" t="s">
        <v>374</v>
      </c>
      <c r="D216" s="15">
        <v>12</v>
      </c>
      <c r="E216" s="15" t="s">
        <v>31</v>
      </c>
      <c r="F216" s="15">
        <v>2007</v>
      </c>
      <c r="G216" s="62">
        <v>124.25117447839142</v>
      </c>
      <c r="H216" s="15">
        <v>12</v>
      </c>
      <c r="I216" s="15" t="s">
        <v>31</v>
      </c>
      <c r="J216" s="63">
        <v>37895</v>
      </c>
      <c r="K216" s="62">
        <v>95.01921592754961</v>
      </c>
      <c r="L216" s="33" t="s">
        <v>53</v>
      </c>
      <c r="M216" s="62">
        <f>SUMIFS('3-Day Peak'!H:H,'3-Day Peak'!$B:$B,$C216)</f>
        <v>453939.33333333331</v>
      </c>
      <c r="N216" s="62">
        <f>SUMIFS('3-Day Peak'!I:I,'3-Day Peak'!$B:$B,$C216)</f>
        <v>145811273</v>
      </c>
      <c r="O216" s="64">
        <f t="shared" si="5"/>
        <v>2229.9473684210525</v>
      </c>
    </row>
    <row r="217" spans="1:15">
      <c r="A217" s="33">
        <v>208</v>
      </c>
      <c r="B217" s="33">
        <v>901</v>
      </c>
      <c r="C217" s="15" t="s">
        <v>274</v>
      </c>
      <c r="D217" s="15">
        <v>4</v>
      </c>
      <c r="E217" s="15" t="s">
        <v>31</v>
      </c>
      <c r="F217" s="15">
        <v>1971</v>
      </c>
      <c r="G217" s="62">
        <v>5</v>
      </c>
      <c r="H217" s="15">
        <v>4</v>
      </c>
      <c r="I217" s="15" t="s">
        <v>31</v>
      </c>
      <c r="J217" s="63">
        <v>1971</v>
      </c>
      <c r="K217" s="62">
        <v>10</v>
      </c>
      <c r="L217" s="33"/>
      <c r="M217" s="62">
        <f>SUMIFS('3-Day Peak'!H:H,'3-Day Peak'!$B:$B,$C217)</f>
        <v>5307.3333333333339</v>
      </c>
      <c r="N217" s="62">
        <f>SUMIFS('3-Day Peak'!I:I,'3-Day Peak'!$B:$B,$C217)</f>
        <v>3438291</v>
      </c>
      <c r="O217" s="64">
        <f t="shared" si="5"/>
        <v>655.94433850702137</v>
      </c>
    </row>
    <row r="218" spans="1:15">
      <c r="A218" s="33">
        <v>209</v>
      </c>
      <c r="B218" s="33">
        <v>663</v>
      </c>
      <c r="C218" s="15" t="s">
        <v>544</v>
      </c>
      <c r="D218" s="15">
        <v>4</v>
      </c>
      <c r="E218" s="15" t="s">
        <v>31</v>
      </c>
      <c r="F218" s="15">
        <v>1980</v>
      </c>
      <c r="G218" s="62">
        <v>75</v>
      </c>
      <c r="H218" s="15">
        <v>4</v>
      </c>
      <c r="I218" s="15" t="s">
        <v>31</v>
      </c>
      <c r="J218" s="63">
        <v>1980</v>
      </c>
      <c r="K218" s="62">
        <v>709</v>
      </c>
      <c r="L218" s="33"/>
      <c r="M218" s="62">
        <f>SUMIFS('3-Day Peak'!H:H,'3-Day Peak'!$B:$B,$C218)</f>
        <v>1046.6666666666667</v>
      </c>
      <c r="N218" s="62">
        <f>SUMIFS('3-Day Peak'!I:I,'3-Day Peak'!$B:$B,$C218)</f>
        <v>217403</v>
      </c>
      <c r="O218" s="64">
        <f t="shared" ref="O218" si="6">SUMIFS($T$10:$T$28,$R$10:$R$28,E218,$S$10:$S$28,D218)</f>
        <v>655.94433850702137</v>
      </c>
    </row>
    <row r="219" spans="1:15">
      <c r="A219" s="33">
        <v>210</v>
      </c>
      <c r="B219" s="33">
        <v>663</v>
      </c>
      <c r="C219" s="15" t="s">
        <v>446</v>
      </c>
      <c r="D219" s="15">
        <v>2</v>
      </c>
      <c r="E219" s="15" t="s">
        <v>31</v>
      </c>
      <c r="F219" s="15">
        <v>2000</v>
      </c>
      <c r="G219" s="62">
        <v>215</v>
      </c>
      <c r="H219" s="15">
        <v>2</v>
      </c>
      <c r="I219" s="15" t="s">
        <v>31</v>
      </c>
      <c r="J219" s="63">
        <v>1970</v>
      </c>
      <c r="K219" s="62">
        <v>831</v>
      </c>
      <c r="L219" s="33"/>
      <c r="M219" s="62">
        <f>SUMIFS('3-Day Peak'!H:H,'3-Day Peak'!$B:$B,$C219)</f>
        <v>1021.6666666666666</v>
      </c>
      <c r="N219" s="62">
        <f>SUMIFS('3-Day Peak'!I:I,'3-Day Peak'!$B:$B,$C219)</f>
        <v>74495</v>
      </c>
      <c r="O219" s="64">
        <f t="shared" ref="O219:O222" si="7">SUMIFS($T$10:$T$28,$R$10:$R$28,E219,$S$10:$S$28,D219)</f>
        <v>1060.1927836538462</v>
      </c>
    </row>
    <row r="220" spans="1:15">
      <c r="A220" s="33">
        <v>211</v>
      </c>
      <c r="B220" s="33">
        <v>663</v>
      </c>
      <c r="C220" s="15" t="s">
        <v>231</v>
      </c>
      <c r="D220" s="15">
        <v>2</v>
      </c>
      <c r="E220" s="15" t="s">
        <v>31</v>
      </c>
      <c r="F220" s="15">
        <v>1989</v>
      </c>
      <c r="G220" s="62">
        <v>187</v>
      </c>
      <c r="H220" s="15">
        <v>4</v>
      </c>
      <c r="I220" s="15" t="s">
        <v>31</v>
      </c>
      <c r="J220" s="63">
        <v>1993</v>
      </c>
      <c r="K220" s="62">
        <v>162</v>
      </c>
      <c r="L220" s="33"/>
      <c r="M220" s="62">
        <f>SUMIFS('3-Day Peak'!H:H,'3-Day Peak'!$B:$B,$C220)</f>
        <v>0</v>
      </c>
      <c r="N220" s="62">
        <f>SUMIFS('3-Day Peak'!I:I,'3-Day Peak'!$B:$B,$C220)</f>
        <v>15737</v>
      </c>
      <c r="O220" s="64">
        <f t="shared" si="7"/>
        <v>1060.1927836538462</v>
      </c>
    </row>
    <row r="221" spans="1:15">
      <c r="A221" s="33">
        <v>212</v>
      </c>
      <c r="B221" s="33">
        <v>663</v>
      </c>
      <c r="C221" s="15" t="s">
        <v>195</v>
      </c>
      <c r="D221" s="15">
        <v>2</v>
      </c>
      <c r="E221" s="15" t="s">
        <v>31</v>
      </c>
      <c r="F221" s="15">
        <v>1990</v>
      </c>
      <c r="G221" s="62">
        <v>8</v>
      </c>
      <c r="H221" s="15">
        <v>4</v>
      </c>
      <c r="I221" s="15" t="s">
        <v>31</v>
      </c>
      <c r="J221" s="63">
        <v>1984</v>
      </c>
      <c r="K221" s="62">
        <v>1092</v>
      </c>
      <c r="L221" s="33"/>
      <c r="M221" s="62">
        <f>SUMIFS('3-Day Peak'!H:H,'3-Day Peak'!$B:$B,$C221)</f>
        <v>350</v>
      </c>
      <c r="N221" s="62">
        <f>SUMIFS('3-Day Peak'!I:I,'3-Day Peak'!$B:$B,$C221)</f>
        <v>20784</v>
      </c>
      <c r="O221" s="64">
        <f t="shared" si="7"/>
        <v>1060.1927836538462</v>
      </c>
    </row>
    <row r="222" spans="1:15">
      <c r="A222" s="33">
        <v>213</v>
      </c>
      <c r="B222" s="33">
        <v>663</v>
      </c>
      <c r="C222" s="15" t="s">
        <v>153</v>
      </c>
      <c r="D222" s="15">
        <v>4</v>
      </c>
      <c r="E222" s="15" t="s">
        <v>128</v>
      </c>
      <c r="F222" s="15">
        <v>1997</v>
      </c>
      <c r="G222" s="62">
        <v>153</v>
      </c>
      <c r="H222" s="15">
        <v>4</v>
      </c>
      <c r="I222" s="15" t="s">
        <v>128</v>
      </c>
      <c r="J222" s="63">
        <v>1997</v>
      </c>
      <c r="K222" s="62">
        <v>202</v>
      </c>
      <c r="L222" s="33"/>
      <c r="M222" s="62">
        <f>SUMIFS('3-Day Peak'!H:H,'3-Day Peak'!$B:$B,$C222)</f>
        <v>0</v>
      </c>
      <c r="N222" s="62">
        <f>SUMIFS('3-Day Peak'!I:I,'3-Day Peak'!$B:$B,$C222)</f>
        <v>0</v>
      </c>
      <c r="O222" s="64">
        <f t="shared" si="7"/>
        <v>0</v>
      </c>
    </row>
    <row r="223" spans="1:15">
      <c r="A223" s="33">
        <v>214</v>
      </c>
      <c r="B223" s="33"/>
      <c r="C223" s="15"/>
      <c r="D223" s="15"/>
      <c r="E223" s="15"/>
      <c r="F223" s="15"/>
      <c r="G223" s="62"/>
      <c r="H223" s="15"/>
      <c r="I223" s="15"/>
      <c r="J223" s="63"/>
      <c r="K223" s="62"/>
      <c r="L223" s="33"/>
      <c r="M223" s="62"/>
      <c r="N223" s="62"/>
      <c r="O223" s="64"/>
    </row>
    <row r="224" spans="1:15">
      <c r="A224" s="33">
        <v>215</v>
      </c>
      <c r="B224" s="33"/>
      <c r="C224" s="15"/>
      <c r="D224" s="15"/>
      <c r="E224" s="15"/>
      <c r="F224" s="15"/>
      <c r="G224" s="62"/>
      <c r="H224" s="15"/>
      <c r="I224" s="15"/>
      <c r="J224" s="63"/>
      <c r="K224" s="62"/>
      <c r="L224" s="33"/>
      <c r="M224" s="62">
        <f>SUMIFS('3-Day Peak'!H:H,'3-Day Peak'!$B:$B,$C224)</f>
        <v>0</v>
      </c>
      <c r="N224" s="62">
        <f>SUMIFS('3-Day Peak'!I:I,'3-Day Peak'!$B:$B,$C224)</f>
        <v>0</v>
      </c>
      <c r="O224" s="64">
        <f>SUMIFS($T$10:$T$28,$R$10:$R$28,E224,$S$10:$S$28,D224)</f>
        <v>0</v>
      </c>
    </row>
    <row r="225" spans="1:15">
      <c r="A225" s="33">
        <v>216</v>
      </c>
      <c r="B225" s="33">
        <v>663</v>
      </c>
      <c r="C225" s="15" t="s">
        <v>532</v>
      </c>
      <c r="D225" s="15"/>
      <c r="E225" s="15"/>
      <c r="F225" s="15"/>
      <c r="G225" s="62"/>
      <c r="H225" s="15">
        <v>2</v>
      </c>
      <c r="I225" s="15" t="s">
        <v>48</v>
      </c>
      <c r="J225" s="63"/>
      <c r="K225" s="62"/>
      <c r="L225" s="33"/>
      <c r="M225" s="62">
        <f>SUMIFS('3-Day Peak'!H:H,'3-Day Peak'!$B:$B,$C225)</f>
        <v>21825.333333333332</v>
      </c>
      <c r="N225" s="62">
        <f>SUMIFS('3-Day Peak'!I:I,'3-Day Peak'!$B:$B,$C225)</f>
        <v>5433052</v>
      </c>
      <c r="O225" s="64">
        <f t="shared" ref="O225" si="8">SUMIFS($T$10:$T$28,$R$10:$R$28,E225,$S$10:$S$28,D225)</f>
        <v>0</v>
      </c>
    </row>
    <row r="226" spans="1:15">
      <c r="A226" s="37">
        <v>217</v>
      </c>
      <c r="B226" s="37">
        <v>663</v>
      </c>
      <c r="C226" s="20" t="s">
        <v>390</v>
      </c>
      <c r="D226" s="20"/>
      <c r="E226" s="20"/>
      <c r="F226" s="20"/>
      <c r="G226" s="70"/>
      <c r="H226" s="20">
        <v>2</v>
      </c>
      <c r="I226" s="20" t="s">
        <v>48</v>
      </c>
      <c r="J226" s="71"/>
      <c r="K226" s="70"/>
      <c r="L226" s="37"/>
      <c r="M226" s="70">
        <f>SUMIFS('3-Day Peak'!H:H,'3-Day Peak'!$B:$B,$C226)</f>
        <v>0</v>
      </c>
      <c r="N226" s="70">
        <f>SUMIFS('3-Day Peak'!I:I,'3-Day Peak'!$B:$B,$C226)</f>
        <v>0</v>
      </c>
      <c r="O226" s="72">
        <f>SUMIFS($T$10:$T$28,$R$10:$R$28,E226,$S$10:$S$28,D226)</f>
        <v>0</v>
      </c>
    </row>
    <row r="227" spans="1:15">
      <c r="B227" s="2"/>
      <c r="G227" s="2"/>
      <c r="J227" s="2"/>
      <c r="K227" s="2"/>
      <c r="L227" s="2"/>
    </row>
    <row r="228" spans="1:15">
      <c r="K228" s="14"/>
      <c r="N228" s="14"/>
    </row>
    <row r="229" spans="1:15">
      <c r="L229" s="55">
        <v>663</v>
      </c>
      <c r="M229" s="14">
        <f>SUMIFS(M$10:M$227,$B$10:$B$227,$L229)</f>
        <v>2202267.544270834</v>
      </c>
      <c r="N229" s="14">
        <f>SUMIFS(N$10:N$227,$B$10:$B$227,$L229)</f>
        <v>857558277</v>
      </c>
      <c r="O229" s="14">
        <f>'3-Day Peak'!I8-N229</f>
        <v>0</v>
      </c>
    </row>
    <row r="230" spans="1:15">
      <c r="L230" s="55">
        <v>570</v>
      </c>
      <c r="M230" s="14">
        <f>SUMIFS(M$10:M$227,$B$10:$B$227,$L230)</f>
        <v>9982.3333333333339</v>
      </c>
      <c r="N230" s="14">
        <f>SUMIFS(N$10:N$227,$B$10:$B$227,$L230)</f>
        <v>2097598</v>
      </c>
    </row>
  </sheetData>
  <autoFilter ref="A8:N227" xr:uid="{4F8988FD-7018-4506-BB49-3DB17253B7F5}"/>
  <sortState xmlns:xlrd2="http://schemas.microsoft.com/office/spreadsheetml/2017/richdata2" ref="B10:L229">
    <sortCondition ref="B10:B229"/>
    <sortCondition ref="C10:C229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F4369-3E69-4122-B6D3-F80092481294}">
  <sheetPr>
    <pageSetUpPr fitToPage="1"/>
  </sheetPr>
  <dimension ref="A1:V217"/>
  <sheetViews>
    <sheetView workbookViewId="0">
      <selection activeCell="C12" sqref="C12"/>
    </sheetView>
  </sheetViews>
  <sheetFormatPr defaultColWidth="9.15234375" defaultRowHeight="14.6"/>
  <cols>
    <col min="1" max="1" width="12.3046875" style="74" bestFit="1" customWidth="1"/>
    <col min="2" max="2" width="9.15234375" style="74"/>
    <col min="3" max="3" width="15.3828125" style="74" bestFit="1" customWidth="1"/>
    <col min="4" max="4" width="12.3046875" style="74" bestFit="1" customWidth="1"/>
    <col min="5" max="16" width="13.3828125" style="74" bestFit="1" customWidth="1"/>
    <col min="17" max="17" width="14.53515625" style="74" bestFit="1" customWidth="1"/>
    <col min="18" max="18" width="9.15234375" style="74"/>
    <col min="19" max="19" width="11.15234375" bestFit="1" customWidth="1"/>
    <col min="21" max="21" width="14.53515625" style="85" bestFit="1" customWidth="1"/>
    <col min="22" max="16384" width="9.15234375" style="74"/>
  </cols>
  <sheetData>
    <row r="1" spans="1:22">
      <c r="A1" t="s">
        <v>0</v>
      </c>
      <c r="D1" s="84" t="s">
        <v>553</v>
      </c>
    </row>
    <row r="2" spans="1:22">
      <c r="A2" t="s">
        <v>77</v>
      </c>
    </row>
    <row r="3" spans="1:22">
      <c r="A3" t="s">
        <v>1</v>
      </c>
    </row>
    <row r="4" spans="1:22">
      <c r="A4" t="s">
        <v>78</v>
      </c>
    </row>
    <row r="9" spans="1:22">
      <c r="B9" s="74" t="s">
        <v>59</v>
      </c>
      <c r="C9" s="74" t="s">
        <v>60</v>
      </c>
      <c r="D9" s="74" t="s">
        <v>61</v>
      </c>
      <c r="E9" s="74" t="s">
        <v>62</v>
      </c>
      <c r="F9" s="74" t="s">
        <v>63</v>
      </c>
      <c r="G9" s="74" t="s">
        <v>64</v>
      </c>
      <c r="H9" s="74" t="s">
        <v>65</v>
      </c>
      <c r="I9" s="74" t="s">
        <v>66</v>
      </c>
      <c r="J9" s="74" t="s">
        <v>67</v>
      </c>
      <c r="K9" s="74" t="s">
        <v>68</v>
      </c>
      <c r="L9" s="74" t="s">
        <v>69</v>
      </c>
      <c r="M9" s="74" t="s">
        <v>70</v>
      </c>
      <c r="N9" s="74" t="s">
        <v>71</v>
      </c>
      <c r="O9" s="74" t="s">
        <v>72</v>
      </c>
      <c r="P9" s="74" t="s">
        <v>73</v>
      </c>
      <c r="Q9" s="74" t="s">
        <v>79</v>
      </c>
    </row>
    <row r="10" spans="1:22">
      <c r="B10" s="74" t="s">
        <v>74</v>
      </c>
      <c r="C10" s="74" t="s">
        <v>7</v>
      </c>
      <c r="D10" s="74" t="s">
        <v>552</v>
      </c>
      <c r="E10" s="75">
        <v>13469</v>
      </c>
      <c r="F10" s="75">
        <v>11959</v>
      </c>
      <c r="G10" s="75">
        <v>11736</v>
      </c>
      <c r="H10" s="75">
        <v>8696</v>
      </c>
      <c r="I10" s="75">
        <v>7052</v>
      </c>
      <c r="J10" s="75">
        <v>6308</v>
      </c>
      <c r="K10" s="75">
        <v>6259</v>
      </c>
      <c r="L10" s="75">
        <v>8532</v>
      </c>
      <c r="M10" s="75">
        <v>7686</v>
      </c>
      <c r="N10" s="75">
        <v>10026</v>
      </c>
      <c r="O10" s="75">
        <v>12521</v>
      </c>
      <c r="P10" s="74">
        <v>15107</v>
      </c>
      <c r="Q10" s="74">
        <f t="shared" ref="Q10:Q73" si="0">SUM(E10:P10)</f>
        <v>119351</v>
      </c>
    </row>
    <row r="11" spans="1:22">
      <c r="B11" s="74" t="s">
        <v>74</v>
      </c>
      <c r="C11" s="74" t="s">
        <v>7</v>
      </c>
      <c r="D11" s="74" t="s">
        <v>149</v>
      </c>
      <c r="E11" s="75">
        <v>34418</v>
      </c>
      <c r="F11" s="75">
        <v>30004</v>
      </c>
      <c r="G11" s="75">
        <v>34633</v>
      </c>
      <c r="H11" s="75">
        <v>31708</v>
      </c>
      <c r="I11" s="75">
        <v>30480</v>
      </c>
      <c r="J11" s="75">
        <v>29521</v>
      </c>
      <c r="K11" s="75">
        <v>28614</v>
      </c>
      <c r="L11" s="75">
        <v>28848</v>
      </c>
      <c r="M11" s="75">
        <v>29144</v>
      </c>
      <c r="N11" s="75">
        <v>31093</v>
      </c>
      <c r="O11" s="75">
        <v>31201</v>
      </c>
      <c r="P11" s="74">
        <v>31530</v>
      </c>
      <c r="Q11" s="74">
        <f t="shared" si="0"/>
        <v>371194</v>
      </c>
      <c r="U11" s="85">
        <f>SUMIFS(Q:Q,C:C,V11)</f>
        <v>636317689</v>
      </c>
      <c r="V11" s="74" t="s">
        <v>7</v>
      </c>
    </row>
    <row r="12" spans="1:22">
      <c r="B12" s="74" t="s">
        <v>74</v>
      </c>
      <c r="C12" s="74" t="s">
        <v>7</v>
      </c>
      <c r="D12" s="74" t="s">
        <v>550</v>
      </c>
      <c r="E12" s="75">
        <v>5542</v>
      </c>
      <c r="F12" s="75">
        <v>4597</v>
      </c>
      <c r="G12" s="75">
        <v>5032</v>
      </c>
      <c r="H12" s="75">
        <v>7223</v>
      </c>
      <c r="I12" s="75">
        <v>2993</v>
      </c>
      <c r="J12" s="75">
        <v>102756</v>
      </c>
      <c r="K12" s="75">
        <v>130226</v>
      </c>
      <c r="L12" s="75">
        <v>203784</v>
      </c>
      <c r="M12" s="75">
        <v>199308</v>
      </c>
      <c r="N12" s="75">
        <v>101815</v>
      </c>
      <c r="O12" s="75">
        <v>3091</v>
      </c>
      <c r="P12" s="74">
        <v>2138</v>
      </c>
      <c r="Q12" s="74">
        <f t="shared" si="0"/>
        <v>768505</v>
      </c>
      <c r="U12" s="85">
        <f>SUMIFS(Q:Q,C:C,V12)</f>
        <v>0</v>
      </c>
      <c r="V12" s="74" t="s">
        <v>555</v>
      </c>
    </row>
    <row r="13" spans="1:22">
      <c r="B13" s="74" t="s">
        <v>74</v>
      </c>
      <c r="C13" s="74" t="s">
        <v>7</v>
      </c>
      <c r="D13" s="74" t="s">
        <v>548</v>
      </c>
      <c r="E13" s="75">
        <v>149752</v>
      </c>
      <c r="F13" s="75">
        <v>141662</v>
      </c>
      <c r="G13" s="75">
        <v>150012</v>
      </c>
      <c r="H13" s="75">
        <v>134096</v>
      </c>
      <c r="I13" s="75">
        <v>96059</v>
      </c>
      <c r="J13" s="75">
        <v>63302</v>
      </c>
      <c r="K13" s="75">
        <v>59827</v>
      </c>
      <c r="L13" s="75">
        <v>58314</v>
      </c>
      <c r="M13" s="75">
        <v>62710</v>
      </c>
      <c r="N13" s="75">
        <v>106851</v>
      </c>
      <c r="O13" s="75">
        <v>130556</v>
      </c>
      <c r="P13" s="74">
        <v>147047</v>
      </c>
      <c r="Q13" s="74">
        <f t="shared" si="0"/>
        <v>1300188</v>
      </c>
      <c r="U13" s="85">
        <f>SUMIFS(Q:Q,C:C,V13)</f>
        <v>221426356</v>
      </c>
      <c r="V13" s="74" t="s">
        <v>6</v>
      </c>
    </row>
    <row r="14" spans="1:22">
      <c r="B14" s="74" t="s">
        <v>74</v>
      </c>
      <c r="C14" s="74" t="s">
        <v>7</v>
      </c>
      <c r="D14" s="74" t="s">
        <v>544</v>
      </c>
      <c r="E14" s="75">
        <v>29368</v>
      </c>
      <c r="F14" s="75">
        <v>27033</v>
      </c>
      <c r="G14" s="75">
        <v>29055</v>
      </c>
      <c r="H14" s="75">
        <v>25138</v>
      </c>
      <c r="I14" s="75">
        <v>12497</v>
      </c>
      <c r="J14" s="75">
        <v>10935</v>
      </c>
      <c r="K14" s="75">
        <v>12991</v>
      </c>
      <c r="L14" s="75">
        <v>11866</v>
      </c>
      <c r="M14" s="75">
        <v>10601</v>
      </c>
      <c r="N14" s="75">
        <v>15984</v>
      </c>
      <c r="O14" s="75">
        <v>31935</v>
      </c>
      <c r="Q14" s="74">
        <f t="shared" si="0"/>
        <v>217403</v>
      </c>
      <c r="U14" s="85">
        <f>SUM(U11:U13)</f>
        <v>857744045</v>
      </c>
    </row>
    <row r="15" spans="1:22">
      <c r="B15" s="74" t="s">
        <v>74</v>
      </c>
      <c r="C15" s="74" t="s">
        <v>7</v>
      </c>
      <c r="D15" s="74" t="s">
        <v>540</v>
      </c>
      <c r="E15" s="75">
        <v>2285</v>
      </c>
      <c r="F15" s="75">
        <v>57939</v>
      </c>
      <c r="G15" s="75">
        <v>66871</v>
      </c>
      <c r="H15" s="75">
        <v>79323</v>
      </c>
      <c r="I15" s="75">
        <v>69970</v>
      </c>
      <c r="J15" s="75">
        <v>62355</v>
      </c>
      <c r="K15" s="75">
        <v>63297</v>
      </c>
      <c r="L15" s="75">
        <v>56157</v>
      </c>
      <c r="M15" s="75">
        <v>48715</v>
      </c>
      <c r="N15" s="75">
        <v>54976</v>
      </c>
      <c r="O15" s="75">
        <v>64003</v>
      </c>
      <c r="P15" s="74">
        <v>34781</v>
      </c>
      <c r="Q15" s="74">
        <f t="shared" si="0"/>
        <v>660672</v>
      </c>
      <c r="U15" s="85">
        <f>'3-Day Peak'!I8</f>
        <v>857558277</v>
      </c>
    </row>
    <row r="16" spans="1:22">
      <c r="B16" s="74" t="s">
        <v>74</v>
      </c>
      <c r="C16" s="74" t="s">
        <v>7</v>
      </c>
      <c r="D16" s="74" t="s">
        <v>538</v>
      </c>
      <c r="E16" s="75">
        <v>36534</v>
      </c>
      <c r="F16" s="75">
        <v>19645</v>
      </c>
      <c r="G16" s="75">
        <v>22964</v>
      </c>
      <c r="H16" s="75">
        <v>29751</v>
      </c>
      <c r="I16" s="75">
        <v>9606</v>
      </c>
      <c r="J16" s="75">
        <v>9223</v>
      </c>
      <c r="K16" s="75">
        <v>38849</v>
      </c>
      <c r="L16" s="75">
        <v>43851</v>
      </c>
      <c r="M16" s="75">
        <v>12503</v>
      </c>
      <c r="N16" s="75">
        <v>8963</v>
      </c>
      <c r="O16" s="75">
        <v>1784</v>
      </c>
      <c r="P16" s="74">
        <v>1918</v>
      </c>
      <c r="Q16" s="74">
        <f t="shared" si="0"/>
        <v>235591</v>
      </c>
      <c r="U16" s="85">
        <f>U14-U15</f>
        <v>185768</v>
      </c>
      <c r="V16" s="74" t="s">
        <v>554</v>
      </c>
    </row>
    <row r="17" spans="2:17">
      <c r="B17" s="74" t="s">
        <v>74</v>
      </c>
      <c r="C17" s="74" t="s">
        <v>7</v>
      </c>
      <c r="D17" s="74" t="s">
        <v>536</v>
      </c>
      <c r="E17" s="75">
        <v>37193</v>
      </c>
      <c r="F17" s="75">
        <v>30125</v>
      </c>
      <c r="G17" s="75">
        <v>34529</v>
      </c>
      <c r="H17" s="75">
        <v>31563</v>
      </c>
      <c r="I17" s="75">
        <v>31387</v>
      </c>
      <c r="J17" s="75">
        <v>28092</v>
      </c>
      <c r="K17" s="75">
        <v>16578</v>
      </c>
      <c r="L17" s="75">
        <v>22256</v>
      </c>
      <c r="M17" s="75">
        <v>29140</v>
      </c>
      <c r="N17" s="75">
        <v>33575</v>
      </c>
      <c r="O17" s="75">
        <v>39228</v>
      </c>
      <c r="P17" s="74">
        <v>33875</v>
      </c>
      <c r="Q17" s="74">
        <f t="shared" si="0"/>
        <v>367541</v>
      </c>
    </row>
    <row r="18" spans="2:17">
      <c r="B18" s="74" t="s">
        <v>74</v>
      </c>
      <c r="C18" s="74" t="s">
        <v>7</v>
      </c>
      <c r="D18" s="74" t="s">
        <v>147</v>
      </c>
      <c r="E18" s="75">
        <v>122464</v>
      </c>
      <c r="F18" s="75">
        <v>110867</v>
      </c>
      <c r="G18" s="75">
        <v>117637</v>
      </c>
      <c r="H18" s="75">
        <v>106231</v>
      </c>
      <c r="I18" s="75">
        <v>93115</v>
      </c>
      <c r="J18" s="75">
        <v>124577</v>
      </c>
      <c r="K18" s="75">
        <v>83895</v>
      </c>
      <c r="L18" s="75">
        <v>113404</v>
      </c>
      <c r="M18" s="75">
        <v>105754</v>
      </c>
      <c r="N18" s="75">
        <v>133887</v>
      </c>
      <c r="O18" s="75">
        <v>102431</v>
      </c>
      <c r="P18" s="74">
        <v>86718</v>
      </c>
      <c r="Q18" s="74">
        <f t="shared" si="0"/>
        <v>1300980</v>
      </c>
    </row>
    <row r="19" spans="2:17">
      <c r="B19" s="74" t="s">
        <v>74</v>
      </c>
      <c r="C19" s="74" t="s">
        <v>7</v>
      </c>
      <c r="D19" s="74" t="s">
        <v>534</v>
      </c>
      <c r="E19" s="75">
        <v>82280</v>
      </c>
      <c r="F19" s="75">
        <v>101549</v>
      </c>
      <c r="G19" s="75">
        <v>130296</v>
      </c>
      <c r="H19" s="75">
        <v>86317</v>
      </c>
      <c r="I19" s="75">
        <v>106123</v>
      </c>
      <c r="J19" s="75">
        <v>98534</v>
      </c>
      <c r="K19" s="75">
        <v>89443</v>
      </c>
      <c r="L19" s="75">
        <v>95252</v>
      </c>
      <c r="M19" s="75">
        <v>113877</v>
      </c>
      <c r="N19" s="75">
        <v>142178</v>
      </c>
      <c r="O19" s="75">
        <v>128806</v>
      </c>
      <c r="P19" s="74">
        <v>124603</v>
      </c>
      <c r="Q19" s="74">
        <f t="shared" si="0"/>
        <v>1299258</v>
      </c>
    </row>
    <row r="20" spans="2:17">
      <c r="B20" s="74" t="s">
        <v>74</v>
      </c>
      <c r="C20" s="74" t="s">
        <v>7</v>
      </c>
      <c r="D20" s="74" t="s">
        <v>532</v>
      </c>
      <c r="E20" s="75">
        <v>599058</v>
      </c>
      <c r="F20" s="75">
        <v>494590</v>
      </c>
      <c r="G20" s="75">
        <v>508108</v>
      </c>
      <c r="H20" s="75">
        <v>437949</v>
      </c>
      <c r="I20" s="75">
        <v>455153</v>
      </c>
      <c r="J20" s="75">
        <v>413779</v>
      </c>
      <c r="K20" s="75">
        <v>251423</v>
      </c>
      <c r="L20" s="75">
        <v>482950</v>
      </c>
      <c r="M20" s="75">
        <v>477640</v>
      </c>
      <c r="N20" s="75">
        <v>482300</v>
      </c>
      <c r="O20" s="75">
        <v>486863</v>
      </c>
      <c r="P20" s="74">
        <v>343239</v>
      </c>
      <c r="Q20" s="74">
        <f t="shared" si="0"/>
        <v>5433052</v>
      </c>
    </row>
    <row r="21" spans="2:17">
      <c r="B21" s="74" t="s">
        <v>74</v>
      </c>
      <c r="C21" s="74" t="s">
        <v>7</v>
      </c>
      <c r="D21" s="74" t="s">
        <v>530</v>
      </c>
      <c r="E21" s="75">
        <v>25028</v>
      </c>
      <c r="F21" s="75">
        <v>21502</v>
      </c>
      <c r="G21" s="75">
        <v>22647</v>
      </c>
      <c r="H21" s="75">
        <v>19315</v>
      </c>
      <c r="I21" s="75">
        <v>20522</v>
      </c>
      <c r="J21" s="75">
        <v>20401</v>
      </c>
      <c r="K21" s="75">
        <v>17563</v>
      </c>
      <c r="L21" s="75">
        <v>18893</v>
      </c>
      <c r="M21" s="75">
        <v>17873</v>
      </c>
      <c r="N21" s="75">
        <v>20489</v>
      </c>
      <c r="O21" s="75">
        <v>21978</v>
      </c>
      <c r="P21" s="74">
        <v>22545</v>
      </c>
      <c r="Q21" s="74">
        <f t="shared" si="0"/>
        <v>248756</v>
      </c>
    </row>
    <row r="22" spans="2:17">
      <c r="B22" s="74" t="s">
        <v>74</v>
      </c>
      <c r="C22" s="74" t="s">
        <v>7</v>
      </c>
      <c r="D22" s="74" t="s">
        <v>528</v>
      </c>
      <c r="E22" s="75">
        <v>90951</v>
      </c>
      <c r="F22" s="75">
        <v>95575</v>
      </c>
      <c r="G22" s="75">
        <v>65614</v>
      </c>
      <c r="H22" s="75">
        <v>52077</v>
      </c>
      <c r="I22" s="75">
        <v>60429</v>
      </c>
      <c r="J22" s="75">
        <v>70338</v>
      </c>
      <c r="K22" s="75">
        <v>79581</v>
      </c>
      <c r="L22" s="75">
        <v>71620</v>
      </c>
      <c r="M22" s="75">
        <v>87438</v>
      </c>
      <c r="N22" s="75">
        <v>95293</v>
      </c>
      <c r="O22" s="75">
        <v>88031</v>
      </c>
      <c r="P22" s="74">
        <v>80386</v>
      </c>
      <c r="Q22" s="74">
        <f t="shared" si="0"/>
        <v>937333</v>
      </c>
    </row>
    <row r="23" spans="2:17">
      <c r="B23" s="74" t="s">
        <v>74</v>
      </c>
      <c r="C23" s="74" t="s">
        <v>7</v>
      </c>
      <c r="D23" s="74" t="s">
        <v>526</v>
      </c>
      <c r="E23" s="75">
        <v>11503</v>
      </c>
      <c r="F23" s="75">
        <v>11086</v>
      </c>
      <c r="G23" s="75">
        <v>11036</v>
      </c>
      <c r="H23" s="75">
        <v>8816</v>
      </c>
      <c r="I23" s="75">
        <v>4839</v>
      </c>
      <c r="J23" s="75">
        <v>4256</v>
      </c>
      <c r="K23" s="75">
        <v>3286</v>
      </c>
      <c r="L23" s="75">
        <v>3395</v>
      </c>
      <c r="M23" s="75">
        <v>4505</v>
      </c>
      <c r="N23" s="75">
        <v>7014</v>
      </c>
      <c r="O23" s="75">
        <v>9557</v>
      </c>
      <c r="P23" s="74">
        <v>9689</v>
      </c>
      <c r="Q23" s="74">
        <f t="shared" si="0"/>
        <v>88982</v>
      </c>
    </row>
    <row r="24" spans="2:17">
      <c r="B24" s="74" t="s">
        <v>74</v>
      </c>
      <c r="C24" s="74" t="s">
        <v>7</v>
      </c>
      <c r="D24" s="74" t="s">
        <v>524</v>
      </c>
      <c r="E24" s="75">
        <v>28611</v>
      </c>
      <c r="F24" s="75">
        <v>24748</v>
      </c>
      <c r="G24" s="75">
        <v>23872</v>
      </c>
      <c r="H24" s="75">
        <v>20679</v>
      </c>
      <c r="I24" s="75">
        <v>15923</v>
      </c>
      <c r="J24" s="75">
        <v>14343</v>
      </c>
      <c r="K24" s="75">
        <v>13744</v>
      </c>
      <c r="L24" s="75">
        <v>14479</v>
      </c>
      <c r="M24" s="75">
        <v>16520</v>
      </c>
      <c r="N24" s="75">
        <v>22455</v>
      </c>
      <c r="O24" s="75">
        <v>25628</v>
      </c>
      <c r="P24" s="74">
        <v>26317</v>
      </c>
      <c r="Q24" s="74">
        <f t="shared" si="0"/>
        <v>247319</v>
      </c>
    </row>
    <row r="25" spans="2:17">
      <c r="B25" s="74" t="s">
        <v>74</v>
      </c>
      <c r="C25" s="74" t="s">
        <v>7</v>
      </c>
      <c r="D25" s="74" t="s">
        <v>522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4">
        <v>0</v>
      </c>
      <c r="Q25" s="74">
        <f t="shared" si="0"/>
        <v>0</v>
      </c>
    </row>
    <row r="26" spans="2:17">
      <c r="B26" s="74" t="s">
        <v>74</v>
      </c>
      <c r="C26" s="74" t="s">
        <v>7</v>
      </c>
      <c r="D26" s="74" t="s">
        <v>520</v>
      </c>
      <c r="E26" s="75">
        <v>20379</v>
      </c>
      <c r="F26" s="75">
        <v>19567</v>
      </c>
      <c r="G26" s="75">
        <v>18060</v>
      </c>
      <c r="H26" s="75">
        <v>17119</v>
      </c>
      <c r="I26" s="75">
        <v>9533</v>
      </c>
      <c r="J26" s="75">
        <v>9957</v>
      </c>
      <c r="K26" s="75">
        <v>9354</v>
      </c>
      <c r="L26" s="75">
        <v>9238</v>
      </c>
      <c r="M26" s="75">
        <v>10606</v>
      </c>
      <c r="N26" s="75">
        <v>14630</v>
      </c>
      <c r="O26" s="75">
        <v>18713</v>
      </c>
      <c r="P26" s="74">
        <v>19498</v>
      </c>
      <c r="Q26" s="74">
        <f t="shared" si="0"/>
        <v>176654</v>
      </c>
    </row>
    <row r="27" spans="2:17">
      <c r="B27" s="74" t="s">
        <v>74</v>
      </c>
      <c r="C27" s="74" t="s">
        <v>7</v>
      </c>
      <c r="D27" s="74" t="s">
        <v>518</v>
      </c>
      <c r="E27" s="75">
        <v>179428</v>
      </c>
      <c r="F27" s="75">
        <v>174208</v>
      </c>
      <c r="G27" s="75">
        <v>171578</v>
      </c>
      <c r="H27" s="75">
        <v>84706</v>
      </c>
      <c r="I27" s="75">
        <v>56677</v>
      </c>
      <c r="J27" s="75">
        <v>91770</v>
      </c>
      <c r="K27" s="75">
        <v>185417</v>
      </c>
      <c r="L27" s="75">
        <v>299030</v>
      </c>
      <c r="M27" s="75">
        <v>322171</v>
      </c>
      <c r="N27" s="75">
        <v>296236</v>
      </c>
      <c r="O27" s="75">
        <v>216007</v>
      </c>
      <c r="P27" s="74">
        <v>132548</v>
      </c>
      <c r="Q27" s="74">
        <f t="shared" si="0"/>
        <v>2209776</v>
      </c>
    </row>
    <row r="28" spans="2:17">
      <c r="B28" s="74" t="s">
        <v>74</v>
      </c>
      <c r="C28" s="74" t="s">
        <v>7</v>
      </c>
      <c r="D28" s="74" t="s">
        <v>514</v>
      </c>
      <c r="E28" s="75">
        <v>335066</v>
      </c>
      <c r="F28" s="75">
        <v>272432</v>
      </c>
      <c r="G28" s="75">
        <v>257523</v>
      </c>
      <c r="H28" s="75">
        <v>332818</v>
      </c>
      <c r="I28" s="75">
        <v>252710</v>
      </c>
      <c r="J28" s="75">
        <v>207197</v>
      </c>
      <c r="K28" s="75">
        <v>283126</v>
      </c>
      <c r="L28" s="75">
        <v>261593</v>
      </c>
      <c r="M28" s="75">
        <v>225209</v>
      </c>
      <c r="N28" s="75">
        <v>238216</v>
      </c>
      <c r="O28" s="75">
        <v>192124</v>
      </c>
      <c r="P28" s="74">
        <v>78921</v>
      </c>
      <c r="Q28" s="74">
        <f t="shared" si="0"/>
        <v>2936935</v>
      </c>
    </row>
    <row r="29" spans="2:17">
      <c r="B29" s="74" t="s">
        <v>74</v>
      </c>
      <c r="C29" s="74" t="s">
        <v>7</v>
      </c>
      <c r="D29" s="74" t="s">
        <v>512</v>
      </c>
      <c r="E29" s="75">
        <v>373030</v>
      </c>
      <c r="F29" s="75">
        <v>119590</v>
      </c>
      <c r="G29" s="75">
        <v>344192</v>
      </c>
      <c r="H29" s="75">
        <v>328434</v>
      </c>
      <c r="I29" s="75">
        <v>355432</v>
      </c>
      <c r="J29" s="75">
        <v>324653</v>
      </c>
      <c r="K29" s="75">
        <v>304692</v>
      </c>
      <c r="L29" s="75">
        <v>328963</v>
      </c>
      <c r="M29" s="75">
        <v>309303</v>
      </c>
      <c r="N29" s="75">
        <v>355646</v>
      </c>
      <c r="O29" s="75">
        <v>264322</v>
      </c>
      <c r="P29" s="74">
        <v>374555</v>
      </c>
      <c r="Q29" s="74">
        <f t="shared" si="0"/>
        <v>3782812</v>
      </c>
    </row>
    <row r="30" spans="2:17">
      <c r="B30" s="74" t="s">
        <v>74</v>
      </c>
      <c r="C30" s="74" t="s">
        <v>7</v>
      </c>
      <c r="D30" s="74" t="s">
        <v>510</v>
      </c>
      <c r="E30" s="75">
        <v>1293976</v>
      </c>
      <c r="F30" s="75">
        <v>2208402</v>
      </c>
      <c r="G30" s="75">
        <v>3019549</v>
      </c>
      <c r="H30" s="75">
        <v>2846217</v>
      </c>
      <c r="I30" s="75">
        <v>2578784</v>
      </c>
      <c r="J30" s="75">
        <v>3093242</v>
      </c>
      <c r="K30" s="75">
        <v>2657664</v>
      </c>
      <c r="L30" s="75">
        <v>2384845</v>
      </c>
      <c r="M30" s="75">
        <v>2882343</v>
      </c>
      <c r="N30" s="75">
        <v>2841393</v>
      </c>
      <c r="O30" s="75">
        <v>2855348</v>
      </c>
      <c r="P30" s="74">
        <v>4310813</v>
      </c>
      <c r="Q30" s="74">
        <f t="shared" si="0"/>
        <v>32972576</v>
      </c>
    </row>
    <row r="31" spans="2:17">
      <c r="B31" s="74" t="s">
        <v>74</v>
      </c>
      <c r="C31" s="74" t="s">
        <v>7</v>
      </c>
      <c r="D31" s="74" t="s">
        <v>508</v>
      </c>
      <c r="E31" s="75">
        <v>24506</v>
      </c>
      <c r="F31" s="75">
        <v>22571</v>
      </c>
      <c r="G31" s="75">
        <v>19758</v>
      </c>
      <c r="H31" s="75">
        <v>21987</v>
      </c>
      <c r="I31" s="75">
        <v>24897</v>
      </c>
      <c r="J31" s="75">
        <v>23628</v>
      </c>
      <c r="K31" s="75">
        <v>21916</v>
      </c>
      <c r="L31" s="75">
        <v>20613</v>
      </c>
      <c r="M31" s="75">
        <v>23796</v>
      </c>
      <c r="N31" s="75">
        <v>26530</v>
      </c>
      <c r="O31" s="75">
        <v>26493</v>
      </c>
      <c r="P31" s="74">
        <v>24185</v>
      </c>
      <c r="Q31" s="74">
        <f t="shared" si="0"/>
        <v>280880</v>
      </c>
    </row>
    <row r="32" spans="2:17">
      <c r="B32" s="74" t="s">
        <v>74</v>
      </c>
      <c r="C32" s="74" t="s">
        <v>7</v>
      </c>
      <c r="D32" s="74" t="s">
        <v>506</v>
      </c>
      <c r="E32" s="75">
        <v>21502</v>
      </c>
      <c r="F32" s="75">
        <v>14535</v>
      </c>
      <c r="G32" s="75">
        <v>8222</v>
      </c>
      <c r="H32" s="75">
        <v>9080</v>
      </c>
      <c r="I32" s="75">
        <v>17492</v>
      </c>
      <c r="J32" s="75">
        <v>17801</v>
      </c>
      <c r="K32" s="75">
        <v>17280</v>
      </c>
      <c r="L32" s="75">
        <v>19184</v>
      </c>
      <c r="M32" s="75">
        <v>17202</v>
      </c>
      <c r="N32" s="75">
        <v>11306</v>
      </c>
      <c r="O32" s="75">
        <v>10557</v>
      </c>
      <c r="P32" s="74">
        <v>6772</v>
      </c>
      <c r="Q32" s="74">
        <f t="shared" si="0"/>
        <v>170933</v>
      </c>
    </row>
    <row r="33" spans="2:17">
      <c r="B33" s="74" t="s">
        <v>74</v>
      </c>
      <c r="C33" s="74" t="s">
        <v>7</v>
      </c>
      <c r="D33" s="74" t="s">
        <v>504</v>
      </c>
      <c r="E33" s="75">
        <v>644262</v>
      </c>
      <c r="F33" s="75">
        <v>586288</v>
      </c>
      <c r="G33" s="75">
        <v>686836</v>
      </c>
      <c r="H33" s="75">
        <v>477879</v>
      </c>
      <c r="I33" s="75">
        <v>174439</v>
      </c>
      <c r="J33" s="75">
        <v>362596</v>
      </c>
      <c r="K33" s="75">
        <v>446811</v>
      </c>
      <c r="L33" s="75">
        <v>477054</v>
      </c>
      <c r="M33" s="75">
        <v>447904</v>
      </c>
      <c r="N33" s="75">
        <v>580790</v>
      </c>
      <c r="O33" s="75">
        <v>394093</v>
      </c>
      <c r="P33" s="74">
        <v>363814</v>
      </c>
      <c r="Q33" s="74">
        <f t="shared" si="0"/>
        <v>5642766</v>
      </c>
    </row>
    <row r="34" spans="2:17">
      <c r="B34" s="74" t="s">
        <v>74</v>
      </c>
      <c r="C34" s="74" t="s">
        <v>7</v>
      </c>
      <c r="D34" s="74" t="s">
        <v>502</v>
      </c>
      <c r="E34" s="75">
        <v>38400</v>
      </c>
      <c r="F34" s="75">
        <v>38715</v>
      </c>
      <c r="G34" s="75">
        <v>43204</v>
      </c>
      <c r="H34" s="75">
        <v>35444</v>
      </c>
      <c r="I34" s="75">
        <v>34499</v>
      </c>
      <c r="J34" s="75">
        <v>32994</v>
      </c>
      <c r="K34" s="75">
        <v>30927</v>
      </c>
      <c r="L34" s="75">
        <v>34950</v>
      </c>
      <c r="M34" s="75">
        <v>31803</v>
      </c>
      <c r="N34" s="75">
        <v>33141</v>
      </c>
      <c r="O34" s="75">
        <v>27087</v>
      </c>
      <c r="P34" s="74">
        <v>30781</v>
      </c>
      <c r="Q34" s="74">
        <f t="shared" si="0"/>
        <v>411945</v>
      </c>
    </row>
    <row r="35" spans="2:17">
      <c r="B35" s="74" t="s">
        <v>74</v>
      </c>
      <c r="C35" s="74" t="s">
        <v>7</v>
      </c>
      <c r="D35" s="74" t="s">
        <v>500</v>
      </c>
      <c r="E35" s="75">
        <v>0</v>
      </c>
      <c r="F35" s="75">
        <v>0</v>
      </c>
      <c r="G35" s="75">
        <v>24815</v>
      </c>
      <c r="H35" s="75">
        <v>16739</v>
      </c>
      <c r="I35" s="75">
        <v>39723</v>
      </c>
      <c r="J35" s="75">
        <v>45630</v>
      </c>
      <c r="K35" s="75">
        <v>59633</v>
      </c>
      <c r="L35" s="75">
        <v>37381</v>
      </c>
      <c r="M35" s="75">
        <v>62504</v>
      </c>
      <c r="N35" s="75">
        <v>73618</v>
      </c>
      <c r="O35" s="75">
        <v>74716</v>
      </c>
      <c r="P35" s="74">
        <v>17215</v>
      </c>
      <c r="Q35" s="74">
        <f t="shared" si="0"/>
        <v>451974</v>
      </c>
    </row>
    <row r="36" spans="2:17">
      <c r="B36" s="74" t="s">
        <v>74</v>
      </c>
      <c r="C36" s="74" t="s">
        <v>7</v>
      </c>
      <c r="D36" s="74" t="s">
        <v>498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18</v>
      </c>
      <c r="M36" s="75">
        <v>9717</v>
      </c>
      <c r="N36" s="75">
        <v>1657</v>
      </c>
      <c r="O36" s="75">
        <v>0</v>
      </c>
      <c r="P36" s="74">
        <v>0</v>
      </c>
      <c r="Q36" s="74">
        <f t="shared" si="0"/>
        <v>11392</v>
      </c>
    </row>
    <row r="37" spans="2:17">
      <c r="B37" s="74" t="s">
        <v>74</v>
      </c>
      <c r="C37" s="74" t="s">
        <v>7</v>
      </c>
      <c r="D37" s="74" t="s">
        <v>496</v>
      </c>
      <c r="E37" s="75">
        <v>76256</v>
      </c>
      <c r="F37" s="75">
        <v>64556</v>
      </c>
      <c r="G37" s="75">
        <v>58199</v>
      </c>
      <c r="H37" s="75">
        <v>44111</v>
      </c>
      <c r="I37" s="75">
        <v>18465</v>
      </c>
      <c r="J37" s="75">
        <v>10482</v>
      </c>
      <c r="K37" s="75">
        <v>8916</v>
      </c>
      <c r="L37" s="75">
        <v>8335</v>
      </c>
      <c r="M37" s="75">
        <v>14544</v>
      </c>
      <c r="N37" s="75">
        <v>39377</v>
      </c>
      <c r="O37" s="75">
        <v>65169</v>
      </c>
      <c r="P37" s="74">
        <v>65135</v>
      </c>
      <c r="Q37" s="74">
        <f t="shared" si="0"/>
        <v>473545</v>
      </c>
    </row>
    <row r="38" spans="2:17">
      <c r="B38" s="74" t="s">
        <v>74</v>
      </c>
      <c r="C38" s="74" t="s">
        <v>7</v>
      </c>
      <c r="D38" s="74" t="s">
        <v>492</v>
      </c>
      <c r="E38" s="75">
        <v>11042</v>
      </c>
      <c r="F38" s="75">
        <v>10796</v>
      </c>
      <c r="G38" s="75">
        <v>8888</v>
      </c>
      <c r="H38" s="75">
        <v>57328</v>
      </c>
      <c r="I38" s="75">
        <v>105864</v>
      </c>
      <c r="J38" s="75">
        <v>83444</v>
      </c>
      <c r="K38" s="75">
        <v>77306</v>
      </c>
      <c r="L38" s="75">
        <v>86651</v>
      </c>
      <c r="M38" s="75">
        <v>95724</v>
      </c>
      <c r="N38" s="75">
        <v>104700</v>
      </c>
      <c r="O38" s="75">
        <v>63764</v>
      </c>
      <c r="P38" s="74">
        <v>9802</v>
      </c>
      <c r="Q38" s="74">
        <f t="shared" si="0"/>
        <v>715309</v>
      </c>
    </row>
    <row r="39" spans="2:17">
      <c r="B39" s="74" t="s">
        <v>74</v>
      </c>
      <c r="C39" s="74" t="s">
        <v>7</v>
      </c>
      <c r="D39" s="74" t="s">
        <v>490</v>
      </c>
      <c r="E39" s="75">
        <v>35705</v>
      </c>
      <c r="F39" s="75">
        <v>47243</v>
      </c>
      <c r="G39" s="75">
        <v>44146</v>
      </c>
      <c r="H39" s="75">
        <v>27527</v>
      </c>
      <c r="I39" s="75">
        <v>32420</v>
      </c>
      <c r="J39" s="75">
        <v>25804</v>
      </c>
      <c r="K39" s="75">
        <v>27661</v>
      </c>
      <c r="L39" s="75">
        <v>44024</v>
      </c>
      <c r="M39" s="75">
        <v>41632</v>
      </c>
      <c r="N39" s="75">
        <v>39721</v>
      </c>
      <c r="O39" s="75">
        <v>36362</v>
      </c>
      <c r="P39" s="74">
        <v>38193</v>
      </c>
      <c r="Q39" s="74">
        <f t="shared" si="0"/>
        <v>440438</v>
      </c>
    </row>
    <row r="40" spans="2:17">
      <c r="B40" s="74" t="s">
        <v>74</v>
      </c>
      <c r="C40" s="74" t="s">
        <v>7</v>
      </c>
      <c r="D40" s="74" t="s">
        <v>488</v>
      </c>
      <c r="E40" s="75">
        <v>106149</v>
      </c>
      <c r="F40" s="75">
        <v>74447</v>
      </c>
      <c r="G40" s="75">
        <v>73148</v>
      </c>
      <c r="H40" s="75">
        <v>57615</v>
      </c>
      <c r="I40" s="75">
        <v>39995</v>
      </c>
      <c r="J40" s="75">
        <v>43399</v>
      </c>
      <c r="K40" s="75">
        <v>45293</v>
      </c>
      <c r="L40" s="75">
        <v>50880</v>
      </c>
      <c r="M40" s="75">
        <v>50317</v>
      </c>
      <c r="N40" s="75">
        <v>65365</v>
      </c>
      <c r="O40" s="75">
        <v>72564</v>
      </c>
      <c r="P40" s="74">
        <v>106629</v>
      </c>
      <c r="Q40" s="74">
        <f t="shared" si="0"/>
        <v>785801</v>
      </c>
    </row>
    <row r="41" spans="2:17">
      <c r="B41" s="74" t="s">
        <v>74</v>
      </c>
      <c r="C41" s="74" t="s">
        <v>7</v>
      </c>
      <c r="D41" s="74" t="s">
        <v>486</v>
      </c>
      <c r="E41" s="75">
        <v>9553</v>
      </c>
      <c r="F41" s="75">
        <v>8850</v>
      </c>
      <c r="G41" s="75">
        <v>9423</v>
      </c>
      <c r="H41" s="75">
        <v>8502</v>
      </c>
      <c r="I41" s="75">
        <v>7710</v>
      </c>
      <c r="J41" s="75">
        <v>6503</v>
      </c>
      <c r="K41" s="75">
        <v>5764</v>
      </c>
      <c r="L41" s="75">
        <v>6373</v>
      </c>
      <c r="M41" s="75">
        <v>5830</v>
      </c>
      <c r="N41" s="75">
        <v>7155</v>
      </c>
      <c r="O41" s="75">
        <v>7423</v>
      </c>
      <c r="P41" s="74">
        <v>11428</v>
      </c>
      <c r="Q41" s="74">
        <f t="shared" si="0"/>
        <v>94514</v>
      </c>
    </row>
    <row r="42" spans="2:17">
      <c r="B42" s="74" t="s">
        <v>74</v>
      </c>
      <c r="C42" s="74" t="s">
        <v>7</v>
      </c>
      <c r="D42" s="74" t="s">
        <v>482</v>
      </c>
      <c r="E42" s="75">
        <v>4886</v>
      </c>
      <c r="F42" s="75">
        <v>5067</v>
      </c>
      <c r="G42" s="75">
        <v>4617</v>
      </c>
      <c r="H42" s="75">
        <v>3769</v>
      </c>
      <c r="I42" s="75">
        <v>1887</v>
      </c>
      <c r="J42" s="75">
        <v>1630</v>
      </c>
      <c r="K42" s="75">
        <v>207</v>
      </c>
      <c r="L42" s="75">
        <v>306</v>
      </c>
      <c r="M42" s="75">
        <v>1363</v>
      </c>
      <c r="N42" s="75">
        <v>2399</v>
      </c>
      <c r="O42" s="75">
        <v>4032</v>
      </c>
      <c r="P42" s="74">
        <v>4290</v>
      </c>
      <c r="Q42" s="74">
        <f t="shared" si="0"/>
        <v>34453</v>
      </c>
    </row>
    <row r="43" spans="2:17">
      <c r="B43" s="74" t="s">
        <v>74</v>
      </c>
      <c r="C43" s="74" t="s">
        <v>7</v>
      </c>
      <c r="D43" s="74" t="s">
        <v>480</v>
      </c>
      <c r="E43" s="75">
        <v>44205</v>
      </c>
      <c r="F43" s="75">
        <v>39706</v>
      </c>
      <c r="G43" s="75">
        <v>45264</v>
      </c>
      <c r="H43" s="75">
        <v>40740</v>
      </c>
      <c r="I43" s="75">
        <v>41465</v>
      </c>
      <c r="J43" s="75">
        <v>36030</v>
      </c>
      <c r="K43" s="75">
        <v>37548</v>
      </c>
      <c r="L43" s="75">
        <v>27419</v>
      </c>
      <c r="M43" s="75">
        <v>12887</v>
      </c>
      <c r="N43" s="75">
        <v>34841</v>
      </c>
      <c r="O43" s="75">
        <v>41927</v>
      </c>
      <c r="P43" s="74">
        <v>39809</v>
      </c>
      <c r="Q43" s="74">
        <f t="shared" si="0"/>
        <v>441841</v>
      </c>
    </row>
    <row r="44" spans="2:17">
      <c r="B44" s="74" t="s">
        <v>74</v>
      </c>
      <c r="C44" s="74" t="s">
        <v>7</v>
      </c>
      <c r="D44" s="74" t="s">
        <v>145</v>
      </c>
      <c r="E44" s="75">
        <v>6754233</v>
      </c>
      <c r="F44" s="75">
        <v>5398547</v>
      </c>
      <c r="G44" s="75">
        <v>5325410</v>
      </c>
      <c r="H44" s="75">
        <v>1885881</v>
      </c>
      <c r="I44" s="75">
        <v>4584023</v>
      </c>
      <c r="J44" s="75">
        <v>5719883</v>
      </c>
      <c r="K44" s="75">
        <v>6484745</v>
      </c>
      <c r="L44" s="75">
        <v>6721576</v>
      </c>
      <c r="M44" s="75">
        <v>6918185</v>
      </c>
      <c r="N44" s="75">
        <v>7376412</v>
      </c>
      <c r="O44" s="75">
        <v>7147950</v>
      </c>
      <c r="P44" s="74">
        <v>6906438</v>
      </c>
      <c r="Q44" s="74">
        <f t="shared" si="0"/>
        <v>71223283</v>
      </c>
    </row>
    <row r="45" spans="2:17">
      <c r="B45" s="74" t="s">
        <v>74</v>
      </c>
      <c r="C45" s="74" t="s">
        <v>7</v>
      </c>
      <c r="D45" s="74" t="s">
        <v>478</v>
      </c>
      <c r="E45" s="75">
        <v>9735</v>
      </c>
      <c r="F45" s="75">
        <v>9757</v>
      </c>
      <c r="G45" s="75">
        <v>9359</v>
      </c>
      <c r="H45" s="75">
        <v>7030</v>
      </c>
      <c r="I45" s="75">
        <v>4837</v>
      </c>
      <c r="J45" s="75">
        <v>4016</v>
      </c>
      <c r="K45" s="75">
        <v>3576</v>
      </c>
      <c r="L45" s="75">
        <v>3865</v>
      </c>
      <c r="M45" s="75">
        <v>4474</v>
      </c>
      <c r="N45" s="75">
        <v>6453</v>
      </c>
      <c r="O45" s="75">
        <v>8552</v>
      </c>
      <c r="P45" s="74">
        <v>8117</v>
      </c>
      <c r="Q45" s="74">
        <f t="shared" si="0"/>
        <v>79771</v>
      </c>
    </row>
    <row r="46" spans="2:17">
      <c r="B46" s="74" t="s">
        <v>74</v>
      </c>
      <c r="C46" s="74" t="s">
        <v>7</v>
      </c>
      <c r="D46" s="74" t="s">
        <v>476</v>
      </c>
      <c r="E46" s="75">
        <v>27857</v>
      </c>
      <c r="F46" s="75">
        <v>23767</v>
      </c>
      <c r="G46" s="75">
        <v>29341</v>
      </c>
      <c r="H46" s="75">
        <v>23285</v>
      </c>
      <c r="I46" s="75">
        <v>20452</v>
      </c>
      <c r="J46" s="75">
        <v>25086</v>
      </c>
      <c r="K46" s="75">
        <v>23886</v>
      </c>
      <c r="L46" s="75">
        <v>30685</v>
      </c>
      <c r="M46" s="75">
        <v>18469</v>
      </c>
      <c r="N46" s="75">
        <v>14853</v>
      </c>
      <c r="O46" s="75">
        <v>19097</v>
      </c>
      <c r="P46" s="74">
        <v>16276</v>
      </c>
      <c r="Q46" s="74">
        <f t="shared" si="0"/>
        <v>273054</v>
      </c>
    </row>
    <row r="47" spans="2:17">
      <c r="B47" s="74" t="s">
        <v>74</v>
      </c>
      <c r="C47" s="74" t="s">
        <v>7</v>
      </c>
      <c r="D47" s="74" t="s">
        <v>474</v>
      </c>
      <c r="E47" s="75">
        <v>71358</v>
      </c>
      <c r="F47" s="75">
        <v>62865</v>
      </c>
      <c r="G47" s="75">
        <v>65613</v>
      </c>
      <c r="H47" s="75">
        <v>60771</v>
      </c>
      <c r="I47" s="75">
        <v>59977</v>
      </c>
      <c r="J47" s="75">
        <v>57197</v>
      </c>
      <c r="K47" s="75">
        <v>56027</v>
      </c>
      <c r="L47" s="75">
        <v>52961</v>
      </c>
      <c r="M47" s="75">
        <v>56166</v>
      </c>
      <c r="N47" s="75">
        <v>63511</v>
      </c>
      <c r="O47" s="75">
        <v>68386</v>
      </c>
      <c r="P47" s="74">
        <v>70376</v>
      </c>
      <c r="Q47" s="74">
        <f t="shared" si="0"/>
        <v>745208</v>
      </c>
    </row>
    <row r="48" spans="2:17">
      <c r="B48" s="74" t="s">
        <v>74</v>
      </c>
      <c r="C48" s="74" t="s">
        <v>7</v>
      </c>
      <c r="D48" s="74" t="s">
        <v>472</v>
      </c>
      <c r="E48" s="75">
        <v>26920</v>
      </c>
      <c r="F48" s="75">
        <v>24816</v>
      </c>
      <c r="G48" s="75">
        <v>26330</v>
      </c>
      <c r="H48" s="75">
        <v>22093</v>
      </c>
      <c r="I48" s="75">
        <v>18299</v>
      </c>
      <c r="J48" s="75">
        <v>17881</v>
      </c>
      <c r="K48" s="75">
        <v>17138</v>
      </c>
      <c r="L48" s="75">
        <v>16858</v>
      </c>
      <c r="M48" s="75">
        <v>18338</v>
      </c>
      <c r="N48" s="75">
        <v>21384</v>
      </c>
      <c r="O48" s="75">
        <v>24871</v>
      </c>
      <c r="P48" s="74">
        <v>26964</v>
      </c>
      <c r="Q48" s="74">
        <f t="shared" si="0"/>
        <v>261892</v>
      </c>
    </row>
    <row r="49" spans="2:17">
      <c r="B49" s="74" t="s">
        <v>74</v>
      </c>
      <c r="C49" s="74" t="s">
        <v>7</v>
      </c>
      <c r="D49" s="74" t="s">
        <v>470</v>
      </c>
      <c r="E49" s="75">
        <v>13468</v>
      </c>
      <c r="F49" s="75">
        <v>15844</v>
      </c>
      <c r="G49" s="75">
        <v>17789</v>
      </c>
      <c r="H49" s="75">
        <v>15410</v>
      </c>
      <c r="I49" s="75">
        <v>9431</v>
      </c>
      <c r="J49" s="75">
        <v>5679</v>
      </c>
      <c r="K49" s="75">
        <v>5341</v>
      </c>
      <c r="L49" s="75">
        <v>4567</v>
      </c>
      <c r="M49" s="75">
        <v>6233</v>
      </c>
      <c r="N49" s="75">
        <v>9223</v>
      </c>
      <c r="O49" s="75">
        <v>14103</v>
      </c>
      <c r="P49" s="74">
        <v>15009</v>
      </c>
      <c r="Q49" s="74">
        <f t="shared" si="0"/>
        <v>132097</v>
      </c>
    </row>
    <row r="50" spans="2:17">
      <c r="B50" s="74" t="s">
        <v>74</v>
      </c>
      <c r="C50" s="74" t="s">
        <v>7</v>
      </c>
      <c r="D50" s="74" t="s">
        <v>468</v>
      </c>
      <c r="E50" s="75">
        <v>18294</v>
      </c>
      <c r="F50" s="75">
        <v>17730</v>
      </c>
      <c r="G50" s="75">
        <v>19608</v>
      </c>
      <c r="H50" s="75">
        <v>17265</v>
      </c>
      <c r="I50" s="75">
        <v>14970</v>
      </c>
      <c r="J50" s="75">
        <v>14573</v>
      </c>
      <c r="K50" s="75">
        <v>14005</v>
      </c>
      <c r="L50" s="75">
        <v>13543</v>
      </c>
      <c r="M50" s="75">
        <v>13896</v>
      </c>
      <c r="N50" s="75">
        <v>15432</v>
      </c>
      <c r="O50" s="75">
        <v>17138</v>
      </c>
      <c r="P50" s="74">
        <v>17664</v>
      </c>
      <c r="Q50" s="74">
        <f t="shared" si="0"/>
        <v>194118</v>
      </c>
    </row>
    <row r="51" spans="2:17">
      <c r="B51" s="74" t="s">
        <v>74</v>
      </c>
      <c r="C51" s="74" t="s">
        <v>7</v>
      </c>
      <c r="D51" s="74" t="s">
        <v>466</v>
      </c>
      <c r="E51" s="75">
        <v>75478</v>
      </c>
      <c r="F51" s="75">
        <v>71652</v>
      </c>
      <c r="G51" s="75">
        <v>71940</v>
      </c>
      <c r="H51" s="75">
        <v>62431</v>
      </c>
      <c r="I51" s="75">
        <v>53334</v>
      </c>
      <c r="J51" s="75">
        <v>49529</v>
      </c>
      <c r="K51" s="75">
        <v>49194</v>
      </c>
      <c r="L51" s="75">
        <v>46991</v>
      </c>
      <c r="M51" s="75">
        <v>48757</v>
      </c>
      <c r="N51" s="75">
        <v>61604</v>
      </c>
      <c r="O51" s="75">
        <v>70370</v>
      </c>
      <c r="P51" s="74">
        <v>74341</v>
      </c>
      <c r="Q51" s="74">
        <f t="shared" si="0"/>
        <v>735621</v>
      </c>
    </row>
    <row r="52" spans="2:17">
      <c r="B52" s="74" t="s">
        <v>74</v>
      </c>
      <c r="C52" s="74" t="s">
        <v>7</v>
      </c>
      <c r="D52" s="74" t="s">
        <v>464</v>
      </c>
      <c r="E52" s="75">
        <v>211999</v>
      </c>
      <c r="F52" s="75">
        <v>185573</v>
      </c>
      <c r="G52" s="75">
        <v>188573</v>
      </c>
      <c r="H52" s="75">
        <v>195949</v>
      </c>
      <c r="I52" s="75">
        <v>192055</v>
      </c>
      <c r="J52" s="75">
        <v>185889</v>
      </c>
      <c r="K52" s="75">
        <v>178020</v>
      </c>
      <c r="L52" s="75">
        <v>180084</v>
      </c>
      <c r="M52" s="75">
        <v>199637</v>
      </c>
      <c r="N52" s="75">
        <v>203344</v>
      </c>
      <c r="O52" s="75">
        <v>204787</v>
      </c>
      <c r="P52" s="74">
        <v>225329</v>
      </c>
      <c r="Q52" s="74">
        <f t="shared" si="0"/>
        <v>2351239</v>
      </c>
    </row>
    <row r="53" spans="2:17">
      <c r="B53" s="74" t="s">
        <v>74</v>
      </c>
      <c r="C53" s="74" t="s">
        <v>7</v>
      </c>
      <c r="D53" s="74" t="s">
        <v>462</v>
      </c>
      <c r="E53" s="75">
        <v>535153</v>
      </c>
      <c r="F53" s="75">
        <v>516380</v>
      </c>
      <c r="G53" s="75">
        <v>419265</v>
      </c>
      <c r="H53" s="75">
        <v>475055</v>
      </c>
      <c r="I53" s="75">
        <v>395676</v>
      </c>
      <c r="J53" s="75">
        <v>284417</v>
      </c>
      <c r="K53" s="75">
        <v>306307</v>
      </c>
      <c r="L53" s="75">
        <v>439813</v>
      </c>
      <c r="M53" s="75">
        <v>413398</v>
      </c>
      <c r="N53" s="75">
        <v>419710</v>
      </c>
      <c r="O53" s="75">
        <v>363504</v>
      </c>
      <c r="P53" s="74">
        <v>343063</v>
      </c>
      <c r="Q53" s="74">
        <f t="shared" si="0"/>
        <v>4911741</v>
      </c>
    </row>
    <row r="54" spans="2:17">
      <c r="B54" s="74" t="s">
        <v>74</v>
      </c>
      <c r="C54" s="74" t="s">
        <v>7</v>
      </c>
      <c r="D54" s="74" t="s">
        <v>460</v>
      </c>
      <c r="E54" s="75">
        <v>18323</v>
      </c>
      <c r="F54" s="75">
        <v>17885</v>
      </c>
      <c r="G54" s="75">
        <v>18995</v>
      </c>
      <c r="H54" s="75">
        <v>16063</v>
      </c>
      <c r="I54" s="75">
        <v>11759</v>
      </c>
      <c r="J54" s="75">
        <v>11257</v>
      </c>
      <c r="K54" s="75">
        <v>10762</v>
      </c>
      <c r="L54" s="75">
        <v>10711</v>
      </c>
      <c r="M54" s="75">
        <v>11700</v>
      </c>
      <c r="N54" s="75">
        <v>14462</v>
      </c>
      <c r="O54" s="75">
        <v>18802</v>
      </c>
      <c r="P54" s="74">
        <v>17312</v>
      </c>
      <c r="Q54" s="74">
        <f t="shared" si="0"/>
        <v>178031</v>
      </c>
    </row>
    <row r="55" spans="2:17">
      <c r="B55" s="74" t="s">
        <v>74</v>
      </c>
      <c r="C55" s="74" t="s">
        <v>7</v>
      </c>
      <c r="D55" s="74" t="s">
        <v>458</v>
      </c>
      <c r="E55" s="75">
        <v>52022</v>
      </c>
      <c r="F55" s="75">
        <v>64140</v>
      </c>
      <c r="G55" s="75">
        <v>71936</v>
      </c>
      <c r="H55" s="75">
        <v>23241</v>
      </c>
      <c r="I55" s="75">
        <v>25329</v>
      </c>
      <c r="J55" s="75">
        <v>41421</v>
      </c>
      <c r="K55" s="75">
        <v>8693</v>
      </c>
      <c r="L55" s="75">
        <v>54880</v>
      </c>
      <c r="M55" s="75">
        <v>126937</v>
      </c>
      <c r="N55" s="75">
        <v>202235</v>
      </c>
      <c r="O55" s="75">
        <v>56563</v>
      </c>
      <c r="P55" s="74">
        <v>29382</v>
      </c>
      <c r="Q55" s="74">
        <f t="shared" si="0"/>
        <v>756779</v>
      </c>
    </row>
    <row r="56" spans="2:17">
      <c r="B56" s="74" t="s">
        <v>74</v>
      </c>
      <c r="C56" s="74" t="s">
        <v>7</v>
      </c>
      <c r="D56" s="74" t="s">
        <v>456</v>
      </c>
      <c r="E56" s="75">
        <v>156846</v>
      </c>
      <c r="F56" s="75">
        <v>174238</v>
      </c>
      <c r="G56" s="75">
        <v>171736</v>
      </c>
      <c r="H56" s="75">
        <v>132604</v>
      </c>
      <c r="I56" s="75">
        <v>137245</v>
      </c>
      <c r="J56" s="75">
        <v>113441</v>
      </c>
      <c r="K56" s="75">
        <v>48452</v>
      </c>
      <c r="L56" s="75">
        <v>31790</v>
      </c>
      <c r="M56" s="75">
        <v>237456</v>
      </c>
      <c r="N56" s="75">
        <v>347890</v>
      </c>
      <c r="O56" s="75">
        <v>156554</v>
      </c>
      <c r="P56" s="74">
        <v>117655</v>
      </c>
      <c r="Q56" s="74">
        <f t="shared" si="0"/>
        <v>1825907</v>
      </c>
    </row>
    <row r="57" spans="2:17">
      <c r="B57" s="74" t="s">
        <v>74</v>
      </c>
      <c r="C57" s="74" t="s">
        <v>7</v>
      </c>
      <c r="D57" s="74" t="s">
        <v>454</v>
      </c>
      <c r="E57" s="75">
        <v>22129</v>
      </c>
      <c r="F57" s="75">
        <v>19436</v>
      </c>
      <c r="G57" s="75">
        <v>25585</v>
      </c>
      <c r="H57" s="75">
        <v>25428</v>
      </c>
      <c r="I57" s="75">
        <v>27662</v>
      </c>
      <c r="J57" s="75">
        <v>24859</v>
      </c>
      <c r="K57" s="75">
        <v>23104</v>
      </c>
      <c r="L57" s="75">
        <v>27415</v>
      </c>
      <c r="M57" s="75">
        <v>23419</v>
      </c>
      <c r="N57" s="75">
        <v>25294</v>
      </c>
      <c r="O57" s="75">
        <v>26212</v>
      </c>
      <c r="P57" s="74">
        <v>23230</v>
      </c>
      <c r="Q57" s="74">
        <f t="shared" si="0"/>
        <v>293773</v>
      </c>
    </row>
    <row r="58" spans="2:17">
      <c r="B58" s="74" t="s">
        <v>74</v>
      </c>
      <c r="C58" s="74" t="s">
        <v>7</v>
      </c>
      <c r="D58" s="74" t="s">
        <v>452</v>
      </c>
      <c r="E58" s="75">
        <v>0</v>
      </c>
      <c r="F58" s="75">
        <v>0</v>
      </c>
      <c r="G58" s="75">
        <v>18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4">
        <v>0</v>
      </c>
      <c r="Q58" s="74">
        <f t="shared" si="0"/>
        <v>18</v>
      </c>
    </row>
    <row r="59" spans="2:17">
      <c r="B59" s="74" t="s">
        <v>74</v>
      </c>
      <c r="C59" s="74" t="s">
        <v>7</v>
      </c>
      <c r="D59" s="74" t="s">
        <v>450</v>
      </c>
      <c r="E59" s="75">
        <v>35512</v>
      </c>
      <c r="F59" s="75">
        <v>33523</v>
      </c>
      <c r="G59" s="75">
        <v>40479</v>
      </c>
      <c r="H59" s="75">
        <v>34997</v>
      </c>
      <c r="I59" s="75">
        <v>36006</v>
      </c>
      <c r="J59" s="75">
        <v>33418</v>
      </c>
      <c r="K59" s="75">
        <v>32554</v>
      </c>
      <c r="L59" s="75">
        <v>34799</v>
      </c>
      <c r="M59" s="75">
        <v>33871</v>
      </c>
      <c r="N59" s="75">
        <v>38784</v>
      </c>
      <c r="O59" s="75">
        <v>42151</v>
      </c>
      <c r="P59" s="74">
        <v>44219</v>
      </c>
      <c r="Q59" s="74">
        <f t="shared" si="0"/>
        <v>440313</v>
      </c>
    </row>
    <row r="60" spans="2:17">
      <c r="B60" s="74" t="s">
        <v>74</v>
      </c>
      <c r="C60" s="74" t="s">
        <v>7</v>
      </c>
      <c r="D60" s="74" t="s">
        <v>448</v>
      </c>
      <c r="E60" s="75">
        <v>51017</v>
      </c>
      <c r="F60" s="75">
        <v>43225</v>
      </c>
      <c r="G60" s="75">
        <v>44131</v>
      </c>
      <c r="H60" s="75">
        <v>37528</v>
      </c>
      <c r="I60" s="75">
        <v>46053</v>
      </c>
      <c r="J60" s="75">
        <v>29435</v>
      </c>
      <c r="K60" s="75">
        <v>17456</v>
      </c>
      <c r="L60" s="75">
        <v>26008</v>
      </c>
      <c r="M60" s="75">
        <v>37573</v>
      </c>
      <c r="N60" s="75">
        <v>53748</v>
      </c>
      <c r="O60" s="75">
        <v>35862</v>
      </c>
      <c r="P60" s="74">
        <v>41190</v>
      </c>
      <c r="Q60" s="74">
        <f t="shared" si="0"/>
        <v>463226</v>
      </c>
    </row>
    <row r="61" spans="2:17">
      <c r="B61" s="74" t="s">
        <v>74</v>
      </c>
      <c r="C61" s="74" t="s">
        <v>7</v>
      </c>
      <c r="D61" s="74" t="s">
        <v>446</v>
      </c>
      <c r="E61" s="75">
        <v>25466</v>
      </c>
      <c r="F61" s="75">
        <v>19807</v>
      </c>
      <c r="G61" s="75">
        <v>18322</v>
      </c>
      <c r="H61" s="75">
        <v>10900</v>
      </c>
      <c r="I61" s="75">
        <v>0</v>
      </c>
      <c r="J61" s="74" t="s">
        <v>4</v>
      </c>
      <c r="K61" s="74" t="s">
        <v>4</v>
      </c>
      <c r="L61" s="74" t="s">
        <v>4</v>
      </c>
      <c r="M61" s="74" t="s">
        <v>4</v>
      </c>
      <c r="N61" s="74" t="s">
        <v>4</v>
      </c>
      <c r="O61" s="74" t="s">
        <v>4</v>
      </c>
      <c r="Q61" s="74">
        <f t="shared" si="0"/>
        <v>74495</v>
      </c>
    </row>
    <row r="62" spans="2:17">
      <c r="B62" s="74" t="s">
        <v>74</v>
      </c>
      <c r="C62" s="74" t="s">
        <v>7</v>
      </c>
      <c r="D62" s="74" t="s">
        <v>444</v>
      </c>
      <c r="E62" s="75">
        <v>235309</v>
      </c>
      <c r="F62" s="75">
        <v>200725</v>
      </c>
      <c r="G62" s="75">
        <v>223767</v>
      </c>
      <c r="H62" s="75">
        <v>168968</v>
      </c>
      <c r="I62" s="75">
        <v>145651</v>
      </c>
      <c r="J62" s="75">
        <v>151892</v>
      </c>
      <c r="K62" s="75">
        <v>3782</v>
      </c>
      <c r="L62" s="75">
        <v>33</v>
      </c>
      <c r="M62" s="75">
        <v>118835</v>
      </c>
      <c r="N62" s="75">
        <v>197591</v>
      </c>
      <c r="O62" s="75">
        <v>198078</v>
      </c>
      <c r="P62" s="74">
        <v>176950</v>
      </c>
      <c r="Q62" s="74">
        <f t="shared" si="0"/>
        <v>1821581</v>
      </c>
    </row>
    <row r="63" spans="2:17">
      <c r="B63" s="74" t="s">
        <v>74</v>
      </c>
      <c r="C63" s="74" t="s">
        <v>7</v>
      </c>
      <c r="D63" s="74" t="s">
        <v>438</v>
      </c>
      <c r="E63" s="75">
        <v>2478</v>
      </c>
      <c r="F63" s="75">
        <v>12148</v>
      </c>
      <c r="G63" s="75">
        <v>16734</v>
      </c>
      <c r="H63" s="75">
        <v>13392</v>
      </c>
      <c r="I63" s="75">
        <v>15252</v>
      </c>
      <c r="J63" s="75">
        <v>12518</v>
      </c>
      <c r="K63" s="75">
        <v>9892</v>
      </c>
      <c r="L63" s="75">
        <v>14881</v>
      </c>
      <c r="M63" s="75">
        <v>2733</v>
      </c>
      <c r="N63" s="75">
        <v>6917</v>
      </c>
      <c r="O63" s="75">
        <v>13136</v>
      </c>
      <c r="P63" s="74">
        <v>6893</v>
      </c>
      <c r="Q63" s="74">
        <f t="shared" si="0"/>
        <v>126974</v>
      </c>
    </row>
    <row r="64" spans="2:17">
      <c r="B64" s="74" t="s">
        <v>74</v>
      </c>
      <c r="C64" s="74" t="s">
        <v>7</v>
      </c>
      <c r="D64" s="74" t="s">
        <v>436</v>
      </c>
      <c r="E64" s="75">
        <v>24764</v>
      </c>
      <c r="F64" s="75">
        <v>18765</v>
      </c>
      <c r="G64" s="75">
        <v>18484</v>
      </c>
      <c r="H64" s="75">
        <v>13503</v>
      </c>
      <c r="I64" s="75">
        <v>9630</v>
      </c>
      <c r="J64" s="75">
        <v>7759</v>
      </c>
      <c r="K64" s="75">
        <v>7172</v>
      </c>
      <c r="L64" s="75">
        <v>8232</v>
      </c>
      <c r="M64" s="75">
        <v>8870</v>
      </c>
      <c r="N64" s="75">
        <v>11355</v>
      </c>
      <c r="O64" s="75">
        <v>18744</v>
      </c>
      <c r="P64" s="74">
        <v>20793</v>
      </c>
      <c r="Q64" s="74">
        <f t="shared" si="0"/>
        <v>168071</v>
      </c>
    </row>
    <row r="65" spans="2:17">
      <c r="B65" s="74" t="s">
        <v>74</v>
      </c>
      <c r="C65" s="74" t="s">
        <v>7</v>
      </c>
      <c r="D65" s="74" t="s">
        <v>434</v>
      </c>
      <c r="E65" s="75">
        <v>196468</v>
      </c>
      <c r="F65" s="75">
        <v>185903</v>
      </c>
      <c r="G65" s="75">
        <v>200547</v>
      </c>
      <c r="H65" s="75">
        <v>183918</v>
      </c>
      <c r="I65" s="75">
        <v>151727</v>
      </c>
      <c r="J65" s="75">
        <v>115862</v>
      </c>
      <c r="K65" s="75">
        <v>119489</v>
      </c>
      <c r="L65" s="75">
        <v>96743</v>
      </c>
      <c r="M65" s="75">
        <v>123653</v>
      </c>
      <c r="N65" s="75">
        <v>162964</v>
      </c>
      <c r="O65" s="75">
        <v>231256</v>
      </c>
      <c r="P65" s="74">
        <v>247554</v>
      </c>
      <c r="Q65" s="74">
        <f t="shared" si="0"/>
        <v>2016084</v>
      </c>
    </row>
    <row r="66" spans="2:17">
      <c r="B66" s="74" t="s">
        <v>74</v>
      </c>
      <c r="C66" s="74" t="s">
        <v>7</v>
      </c>
      <c r="D66" s="74" t="s">
        <v>432</v>
      </c>
      <c r="E66" s="75">
        <v>39837</v>
      </c>
      <c r="F66" s="75">
        <v>40673</v>
      </c>
      <c r="G66" s="75">
        <v>53157</v>
      </c>
      <c r="H66" s="75">
        <v>49819</v>
      </c>
      <c r="I66" s="75">
        <v>46524</v>
      </c>
      <c r="J66" s="75">
        <v>45686</v>
      </c>
      <c r="K66" s="75">
        <v>44335</v>
      </c>
      <c r="L66" s="75">
        <v>43774</v>
      </c>
      <c r="M66" s="75">
        <v>46146</v>
      </c>
      <c r="N66" s="75">
        <v>37143</v>
      </c>
      <c r="O66" s="75">
        <v>39953</v>
      </c>
      <c r="P66" s="74">
        <v>41256</v>
      </c>
      <c r="Q66" s="74">
        <f t="shared" si="0"/>
        <v>528303</v>
      </c>
    </row>
    <row r="67" spans="2:17">
      <c r="B67" s="74" t="s">
        <v>74</v>
      </c>
      <c r="C67" s="74" t="s">
        <v>7</v>
      </c>
      <c r="D67" s="74" t="s">
        <v>430</v>
      </c>
      <c r="E67" s="75">
        <v>52316</v>
      </c>
      <c r="F67" s="75">
        <v>48038</v>
      </c>
      <c r="G67" s="75">
        <v>50391</v>
      </c>
      <c r="H67" s="75">
        <v>44544</v>
      </c>
      <c r="I67" s="75">
        <v>33680</v>
      </c>
      <c r="J67" s="75">
        <v>31819</v>
      </c>
      <c r="K67" s="75">
        <v>30291</v>
      </c>
      <c r="L67" s="75">
        <v>29276</v>
      </c>
      <c r="M67" s="75">
        <v>33358</v>
      </c>
      <c r="N67" s="75">
        <v>42120</v>
      </c>
      <c r="O67" s="75">
        <v>46843</v>
      </c>
      <c r="P67" s="74">
        <v>49271</v>
      </c>
      <c r="Q67" s="74">
        <f t="shared" si="0"/>
        <v>491947</v>
      </c>
    </row>
    <row r="68" spans="2:17">
      <c r="B68" s="74" t="s">
        <v>74</v>
      </c>
      <c r="C68" s="74" t="s">
        <v>7</v>
      </c>
      <c r="D68" s="74" t="s">
        <v>428</v>
      </c>
      <c r="E68" s="75">
        <v>50752</v>
      </c>
      <c r="F68" s="75">
        <v>46673</v>
      </c>
      <c r="G68" s="75">
        <v>42549</v>
      </c>
      <c r="H68" s="75">
        <v>36915</v>
      </c>
      <c r="I68" s="75">
        <v>30289</v>
      </c>
      <c r="J68" s="75">
        <v>28026</v>
      </c>
      <c r="K68" s="75">
        <v>25959</v>
      </c>
      <c r="L68" s="75">
        <v>27517</v>
      </c>
      <c r="M68" s="75">
        <v>30370</v>
      </c>
      <c r="N68" s="75">
        <v>37217</v>
      </c>
      <c r="O68" s="75">
        <v>47295</v>
      </c>
      <c r="P68" s="74">
        <v>49519</v>
      </c>
      <c r="Q68" s="74">
        <f t="shared" si="0"/>
        <v>453081</v>
      </c>
    </row>
    <row r="69" spans="2:17">
      <c r="B69" s="74" t="s">
        <v>74</v>
      </c>
      <c r="C69" s="74" t="s">
        <v>7</v>
      </c>
      <c r="D69" s="74" t="s">
        <v>426</v>
      </c>
      <c r="E69" s="75">
        <v>96368</v>
      </c>
      <c r="F69" s="75">
        <v>102388</v>
      </c>
      <c r="G69" s="75">
        <v>101658</v>
      </c>
      <c r="H69" s="75">
        <v>44248</v>
      </c>
      <c r="I69" s="75">
        <v>46084</v>
      </c>
      <c r="J69" s="75">
        <v>106354</v>
      </c>
      <c r="K69" s="75">
        <v>128334</v>
      </c>
      <c r="L69" s="75">
        <v>202868</v>
      </c>
      <c r="M69" s="75">
        <v>206575</v>
      </c>
      <c r="N69" s="75">
        <v>202110</v>
      </c>
      <c r="O69" s="75">
        <v>159476</v>
      </c>
      <c r="P69" s="74">
        <v>138430</v>
      </c>
      <c r="Q69" s="74">
        <f t="shared" si="0"/>
        <v>1534893</v>
      </c>
    </row>
    <row r="70" spans="2:17">
      <c r="B70" s="74" t="s">
        <v>74</v>
      </c>
      <c r="C70" s="74" t="s">
        <v>7</v>
      </c>
      <c r="D70" s="74" t="s">
        <v>424</v>
      </c>
      <c r="E70" s="75">
        <v>9556</v>
      </c>
      <c r="F70" s="75">
        <v>7994</v>
      </c>
      <c r="G70" s="75">
        <v>8470</v>
      </c>
      <c r="H70" s="75">
        <v>6705</v>
      </c>
      <c r="I70" s="75">
        <v>5825</v>
      </c>
      <c r="J70" s="75">
        <v>3361</v>
      </c>
      <c r="K70" s="75">
        <v>920</v>
      </c>
      <c r="L70" s="75">
        <v>4938</v>
      </c>
      <c r="M70" s="75">
        <v>7220</v>
      </c>
      <c r="N70" s="75">
        <v>9658</v>
      </c>
      <c r="O70" s="75">
        <v>9475</v>
      </c>
      <c r="P70" s="74">
        <v>12700</v>
      </c>
      <c r="Q70" s="74">
        <f t="shared" si="0"/>
        <v>86822</v>
      </c>
    </row>
    <row r="71" spans="2:17">
      <c r="B71" s="74" t="s">
        <v>74</v>
      </c>
      <c r="C71" s="74" t="s">
        <v>7</v>
      </c>
      <c r="D71" s="74" t="s">
        <v>422</v>
      </c>
      <c r="E71" s="75">
        <v>33373</v>
      </c>
      <c r="F71" s="75">
        <v>31259</v>
      </c>
      <c r="G71" s="75">
        <v>32650</v>
      </c>
      <c r="H71" s="75">
        <v>30969</v>
      </c>
      <c r="I71" s="75">
        <v>29065</v>
      </c>
      <c r="J71" s="75">
        <v>26709</v>
      </c>
      <c r="K71" s="75">
        <v>26290</v>
      </c>
      <c r="L71" s="75">
        <v>25887</v>
      </c>
      <c r="M71" s="75">
        <v>19165</v>
      </c>
      <c r="N71" s="75">
        <v>29746</v>
      </c>
      <c r="O71" s="75">
        <v>29954</v>
      </c>
      <c r="P71" s="74">
        <v>35283</v>
      </c>
      <c r="Q71" s="74">
        <f t="shared" si="0"/>
        <v>350350</v>
      </c>
    </row>
    <row r="72" spans="2:17">
      <c r="B72" s="74" t="s">
        <v>74</v>
      </c>
      <c r="C72" s="74" t="s">
        <v>7</v>
      </c>
      <c r="D72" s="74" t="s">
        <v>420</v>
      </c>
      <c r="E72" s="75">
        <v>32044</v>
      </c>
      <c r="F72" s="75">
        <v>28717</v>
      </c>
      <c r="G72" s="75">
        <v>33350</v>
      </c>
      <c r="H72" s="75">
        <v>30159</v>
      </c>
      <c r="I72" s="75">
        <v>39750</v>
      </c>
      <c r="J72" s="75">
        <v>38450</v>
      </c>
      <c r="K72" s="75">
        <v>35725</v>
      </c>
      <c r="L72" s="75">
        <v>39014</v>
      </c>
      <c r="M72" s="75">
        <v>34682</v>
      </c>
      <c r="N72" s="75">
        <v>39874</v>
      </c>
      <c r="O72" s="75">
        <v>37376</v>
      </c>
      <c r="P72" s="74">
        <v>34357</v>
      </c>
      <c r="Q72" s="74">
        <f t="shared" si="0"/>
        <v>423498</v>
      </c>
    </row>
    <row r="73" spans="2:17">
      <c r="B73" s="74" t="s">
        <v>74</v>
      </c>
      <c r="C73" s="74" t="s">
        <v>7</v>
      </c>
      <c r="D73" s="74" t="s">
        <v>143</v>
      </c>
      <c r="E73" s="75">
        <v>6396757</v>
      </c>
      <c r="F73" s="75">
        <v>5326661</v>
      </c>
      <c r="G73" s="75">
        <v>4688498</v>
      </c>
      <c r="H73" s="75">
        <v>5334278</v>
      </c>
      <c r="I73" s="75">
        <v>4794632</v>
      </c>
      <c r="J73" s="75">
        <v>5236454</v>
      </c>
      <c r="K73" s="75">
        <v>5742546</v>
      </c>
      <c r="L73" s="75">
        <v>4752994</v>
      </c>
      <c r="M73" s="75">
        <v>5649899</v>
      </c>
      <c r="N73" s="75">
        <v>6712250</v>
      </c>
      <c r="O73" s="75">
        <v>6641526</v>
      </c>
      <c r="P73" s="74">
        <v>6609496</v>
      </c>
      <c r="Q73" s="74">
        <f t="shared" si="0"/>
        <v>67885991</v>
      </c>
    </row>
    <row r="74" spans="2:17">
      <c r="B74" s="74" t="s">
        <v>74</v>
      </c>
      <c r="C74" s="74" t="s">
        <v>7</v>
      </c>
      <c r="D74" s="74" t="s">
        <v>418</v>
      </c>
      <c r="E74" s="75">
        <v>64491</v>
      </c>
      <c r="F74" s="75">
        <v>55192</v>
      </c>
      <c r="G74" s="75">
        <v>60401</v>
      </c>
      <c r="H74" s="75">
        <v>64407</v>
      </c>
      <c r="I74" s="75">
        <v>56793</v>
      </c>
      <c r="J74" s="75">
        <v>57128</v>
      </c>
      <c r="K74" s="75">
        <v>53190</v>
      </c>
      <c r="L74" s="75">
        <v>56289</v>
      </c>
      <c r="M74" s="75">
        <v>59854</v>
      </c>
      <c r="N74" s="75">
        <v>65429</v>
      </c>
      <c r="O74" s="75">
        <v>66442</v>
      </c>
      <c r="P74" s="74">
        <v>64406</v>
      </c>
      <c r="Q74" s="74">
        <f t="shared" ref="Q74:Q137" si="1">SUM(E74:P74)</f>
        <v>724022</v>
      </c>
    </row>
    <row r="75" spans="2:17">
      <c r="B75" s="74" t="s">
        <v>74</v>
      </c>
      <c r="C75" s="74" t="s">
        <v>7</v>
      </c>
      <c r="D75" s="74" t="s">
        <v>416</v>
      </c>
      <c r="E75" s="75">
        <v>519</v>
      </c>
      <c r="F75" s="75">
        <v>12001</v>
      </c>
      <c r="G75" s="75">
        <v>11578</v>
      </c>
      <c r="H75" s="75">
        <v>6166</v>
      </c>
      <c r="I75" s="75">
        <v>6386</v>
      </c>
      <c r="J75" s="75">
        <v>6236</v>
      </c>
      <c r="K75" s="75">
        <v>5965</v>
      </c>
      <c r="L75" s="75">
        <v>5234</v>
      </c>
      <c r="M75" s="75">
        <v>5672</v>
      </c>
      <c r="N75" s="75">
        <v>9008</v>
      </c>
      <c r="O75" s="75">
        <v>10355</v>
      </c>
      <c r="P75" s="74">
        <v>10492</v>
      </c>
      <c r="Q75" s="74">
        <f t="shared" si="1"/>
        <v>89612</v>
      </c>
    </row>
    <row r="76" spans="2:17">
      <c r="B76" s="74" t="s">
        <v>74</v>
      </c>
      <c r="C76" s="74" t="s">
        <v>7</v>
      </c>
      <c r="D76" s="74" t="s">
        <v>414</v>
      </c>
      <c r="E76" s="75">
        <v>186442</v>
      </c>
      <c r="F76" s="75">
        <v>165729</v>
      </c>
      <c r="G76" s="75">
        <v>192758</v>
      </c>
      <c r="H76" s="75">
        <v>142970</v>
      </c>
      <c r="I76" s="75">
        <v>184082</v>
      </c>
      <c r="J76" s="75">
        <v>188236</v>
      </c>
      <c r="K76" s="75">
        <v>197743</v>
      </c>
      <c r="L76" s="75">
        <v>168165</v>
      </c>
      <c r="M76" s="75">
        <v>191708</v>
      </c>
      <c r="N76" s="75">
        <v>202221</v>
      </c>
      <c r="O76" s="75">
        <v>212625</v>
      </c>
      <c r="P76" s="74">
        <v>205222</v>
      </c>
      <c r="Q76" s="74">
        <f t="shared" si="1"/>
        <v>2237901</v>
      </c>
    </row>
    <row r="77" spans="2:17">
      <c r="B77" s="74" t="s">
        <v>74</v>
      </c>
      <c r="C77" s="74" t="s">
        <v>7</v>
      </c>
      <c r="D77" s="74" t="s">
        <v>410</v>
      </c>
      <c r="E77" s="75">
        <v>278051</v>
      </c>
      <c r="F77" s="75">
        <v>277970</v>
      </c>
      <c r="G77" s="75">
        <v>250716</v>
      </c>
      <c r="H77" s="75">
        <v>213589</v>
      </c>
      <c r="I77" s="75">
        <v>125937</v>
      </c>
      <c r="J77" s="75">
        <v>93107</v>
      </c>
      <c r="K77" s="75">
        <v>69383</v>
      </c>
      <c r="L77" s="75">
        <v>38855</v>
      </c>
      <c r="M77" s="75">
        <v>89802</v>
      </c>
      <c r="N77" s="75">
        <v>180989</v>
      </c>
      <c r="O77" s="75">
        <v>249183</v>
      </c>
      <c r="P77" s="74">
        <v>234204</v>
      </c>
      <c r="Q77" s="74">
        <f t="shared" si="1"/>
        <v>2101786</v>
      </c>
    </row>
    <row r="78" spans="2:17">
      <c r="B78" s="74" t="s">
        <v>74</v>
      </c>
      <c r="C78" s="74" t="s">
        <v>7</v>
      </c>
      <c r="D78" s="74" t="s">
        <v>408</v>
      </c>
      <c r="E78" s="75">
        <v>20667</v>
      </c>
      <c r="F78" s="75">
        <v>18723</v>
      </c>
      <c r="G78" s="75">
        <v>12618</v>
      </c>
      <c r="H78" s="75">
        <v>19426</v>
      </c>
      <c r="I78" s="75">
        <v>13424</v>
      </c>
      <c r="J78" s="75">
        <v>15225</v>
      </c>
      <c r="K78" s="75">
        <v>8758</v>
      </c>
      <c r="L78" s="75">
        <v>20204</v>
      </c>
      <c r="M78" s="75">
        <v>7928</v>
      </c>
      <c r="N78" s="75">
        <v>14956</v>
      </c>
      <c r="O78" s="75">
        <v>25978</v>
      </c>
      <c r="P78" s="74">
        <v>9149</v>
      </c>
      <c r="Q78" s="74">
        <f t="shared" si="1"/>
        <v>187056</v>
      </c>
    </row>
    <row r="79" spans="2:17">
      <c r="B79" s="74" t="s">
        <v>74</v>
      </c>
      <c r="C79" s="74" t="s">
        <v>7</v>
      </c>
      <c r="D79" s="74" t="s">
        <v>406</v>
      </c>
      <c r="E79" s="75">
        <v>38792</v>
      </c>
      <c r="F79" s="75">
        <v>32619</v>
      </c>
      <c r="G79" s="75">
        <v>37910</v>
      </c>
      <c r="H79" s="75">
        <v>35697</v>
      </c>
      <c r="I79" s="75">
        <v>37211</v>
      </c>
      <c r="J79" s="75">
        <v>33110</v>
      </c>
      <c r="K79" s="75">
        <v>29930</v>
      </c>
      <c r="L79" s="75">
        <v>36223</v>
      </c>
      <c r="M79" s="75">
        <v>30442</v>
      </c>
      <c r="N79" s="75">
        <v>40091</v>
      </c>
      <c r="O79" s="75">
        <v>48082</v>
      </c>
      <c r="P79" s="74">
        <v>55196</v>
      </c>
      <c r="Q79" s="74">
        <f t="shared" si="1"/>
        <v>455303</v>
      </c>
    </row>
    <row r="80" spans="2:17">
      <c r="B80" s="74" t="s">
        <v>74</v>
      </c>
      <c r="C80" s="74" t="s">
        <v>7</v>
      </c>
      <c r="D80" s="74" t="s">
        <v>404</v>
      </c>
      <c r="E80" s="75">
        <v>66400</v>
      </c>
      <c r="F80" s="75">
        <v>59930</v>
      </c>
      <c r="G80" s="75">
        <v>58027</v>
      </c>
      <c r="H80" s="75">
        <v>51474</v>
      </c>
      <c r="I80" s="75">
        <v>45894</v>
      </c>
      <c r="J80" s="75">
        <v>42174</v>
      </c>
      <c r="K80" s="75">
        <v>39232</v>
      </c>
      <c r="L80" s="75">
        <v>40390</v>
      </c>
      <c r="M80" s="75">
        <v>42186</v>
      </c>
      <c r="N80" s="75">
        <v>51552</v>
      </c>
      <c r="O80" s="75">
        <v>56017</v>
      </c>
      <c r="P80" s="74">
        <v>58947</v>
      </c>
      <c r="Q80" s="74">
        <f t="shared" si="1"/>
        <v>612223</v>
      </c>
    </row>
    <row r="81" spans="2:17">
      <c r="B81" s="74" t="s">
        <v>74</v>
      </c>
      <c r="C81" s="74" t="s">
        <v>7</v>
      </c>
      <c r="D81" s="74" t="s">
        <v>402</v>
      </c>
      <c r="E81" s="75">
        <v>56414</v>
      </c>
      <c r="F81" s="75">
        <v>46245</v>
      </c>
      <c r="G81" s="75">
        <v>52172</v>
      </c>
      <c r="H81" s="75">
        <v>47628</v>
      </c>
      <c r="I81" s="75">
        <v>45794</v>
      </c>
      <c r="J81" s="75">
        <v>47344</v>
      </c>
      <c r="K81" s="75">
        <v>44785</v>
      </c>
      <c r="L81" s="75">
        <v>46953</v>
      </c>
      <c r="M81" s="75">
        <v>37544</v>
      </c>
      <c r="N81" s="75">
        <v>50888</v>
      </c>
      <c r="O81" s="75">
        <v>51570</v>
      </c>
      <c r="P81" s="74">
        <v>48410</v>
      </c>
      <c r="Q81" s="74">
        <f t="shared" si="1"/>
        <v>575747</v>
      </c>
    </row>
    <row r="82" spans="2:17">
      <c r="B82" s="74" t="s">
        <v>74</v>
      </c>
      <c r="C82" s="74" t="s">
        <v>7</v>
      </c>
      <c r="D82" s="74" t="s">
        <v>400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2132</v>
      </c>
      <c r="K82" s="75">
        <v>88592</v>
      </c>
      <c r="L82" s="75">
        <v>1359</v>
      </c>
      <c r="M82" s="75">
        <v>50765</v>
      </c>
      <c r="N82" s="75">
        <v>0</v>
      </c>
      <c r="O82" s="75">
        <v>0</v>
      </c>
      <c r="P82" s="74">
        <v>0</v>
      </c>
      <c r="Q82" s="74">
        <f t="shared" si="1"/>
        <v>142848</v>
      </c>
    </row>
    <row r="83" spans="2:17">
      <c r="B83" s="74" t="s">
        <v>74</v>
      </c>
      <c r="C83" s="74" t="s">
        <v>7</v>
      </c>
      <c r="D83" s="74" t="s">
        <v>398</v>
      </c>
      <c r="E83" s="75">
        <v>951728</v>
      </c>
      <c r="F83" s="75">
        <v>843329</v>
      </c>
      <c r="G83" s="75">
        <v>845825</v>
      </c>
      <c r="H83" s="75">
        <v>751311</v>
      </c>
      <c r="I83" s="75">
        <v>490472</v>
      </c>
      <c r="J83" s="75">
        <v>364107</v>
      </c>
      <c r="K83" s="75">
        <v>366074</v>
      </c>
      <c r="L83" s="75">
        <v>330744</v>
      </c>
      <c r="M83" s="75">
        <v>303988</v>
      </c>
      <c r="N83" s="75">
        <v>628630</v>
      </c>
      <c r="O83" s="75">
        <v>847917</v>
      </c>
      <c r="P83" s="74">
        <v>895219</v>
      </c>
      <c r="Q83" s="74">
        <f t="shared" si="1"/>
        <v>7619344</v>
      </c>
    </row>
    <row r="84" spans="2:17">
      <c r="B84" s="74" t="s">
        <v>74</v>
      </c>
      <c r="C84" s="74" t="s">
        <v>7</v>
      </c>
      <c r="D84" s="74" t="s">
        <v>396</v>
      </c>
      <c r="E84" s="75">
        <v>4488</v>
      </c>
      <c r="F84" s="75">
        <v>2563</v>
      </c>
      <c r="G84" s="75">
        <v>2048</v>
      </c>
      <c r="H84" s="75">
        <v>573</v>
      </c>
      <c r="I84" s="75">
        <v>4380</v>
      </c>
      <c r="J84" s="75">
        <v>1807</v>
      </c>
      <c r="K84" s="75">
        <v>1240</v>
      </c>
      <c r="L84" s="75">
        <v>1248</v>
      </c>
      <c r="M84" s="75">
        <v>1098</v>
      </c>
      <c r="N84" s="75">
        <v>2268</v>
      </c>
      <c r="O84" s="75">
        <v>1753</v>
      </c>
      <c r="P84" s="74">
        <v>20</v>
      </c>
      <c r="Q84" s="74">
        <f t="shared" si="1"/>
        <v>23486</v>
      </c>
    </row>
    <row r="85" spans="2:17">
      <c r="B85" s="74" t="s">
        <v>74</v>
      </c>
      <c r="C85" s="74" t="s">
        <v>7</v>
      </c>
      <c r="D85" s="74" t="s">
        <v>394</v>
      </c>
      <c r="E85" s="75">
        <v>11980</v>
      </c>
      <c r="F85" s="75">
        <v>21098</v>
      </c>
      <c r="G85" s="75">
        <v>23057</v>
      </c>
      <c r="H85" s="75">
        <v>9611</v>
      </c>
      <c r="I85" s="75">
        <v>17922</v>
      </c>
      <c r="J85" s="75">
        <v>15343</v>
      </c>
      <c r="K85" s="75">
        <v>12984</v>
      </c>
      <c r="L85" s="75">
        <v>14995</v>
      </c>
      <c r="M85" s="75">
        <v>15434</v>
      </c>
      <c r="N85" s="75">
        <v>14162</v>
      </c>
      <c r="O85" s="75">
        <v>16744</v>
      </c>
      <c r="P85" s="74">
        <v>22472</v>
      </c>
      <c r="Q85" s="74">
        <f t="shared" si="1"/>
        <v>195802</v>
      </c>
    </row>
    <row r="86" spans="2:17">
      <c r="B86" s="74" t="s">
        <v>74</v>
      </c>
      <c r="C86" s="74" t="s">
        <v>7</v>
      </c>
      <c r="D86" s="74" t="s">
        <v>392</v>
      </c>
      <c r="E86" s="75">
        <v>18078</v>
      </c>
      <c r="F86" s="75">
        <v>15713</v>
      </c>
      <c r="G86" s="75">
        <v>16354</v>
      </c>
      <c r="H86" s="75">
        <v>15898</v>
      </c>
      <c r="I86" s="75">
        <v>14542</v>
      </c>
      <c r="J86" s="75">
        <v>12931</v>
      </c>
      <c r="K86" s="75">
        <v>11472</v>
      </c>
      <c r="L86" s="75">
        <v>13764</v>
      </c>
      <c r="M86" s="75">
        <v>12494</v>
      </c>
      <c r="N86" s="75">
        <v>15206</v>
      </c>
      <c r="O86" s="75">
        <v>16157</v>
      </c>
      <c r="P86" s="74">
        <v>14269</v>
      </c>
      <c r="Q86" s="74">
        <f t="shared" si="1"/>
        <v>176878</v>
      </c>
    </row>
    <row r="87" spans="2:17">
      <c r="B87" s="74" t="s">
        <v>74</v>
      </c>
      <c r="C87" s="74" t="s">
        <v>7</v>
      </c>
      <c r="D87" s="74" t="s">
        <v>388</v>
      </c>
      <c r="E87" s="75">
        <v>520525</v>
      </c>
      <c r="F87" s="75">
        <v>430526</v>
      </c>
      <c r="G87" s="75">
        <v>353405</v>
      </c>
      <c r="H87" s="75">
        <v>344366</v>
      </c>
      <c r="I87" s="75">
        <v>381778</v>
      </c>
      <c r="J87" s="75">
        <v>355910</v>
      </c>
      <c r="K87" s="75">
        <v>182437</v>
      </c>
      <c r="L87" s="75">
        <v>326277</v>
      </c>
      <c r="M87" s="75">
        <v>305907</v>
      </c>
      <c r="N87" s="75">
        <v>306740</v>
      </c>
      <c r="O87" s="75">
        <v>337895</v>
      </c>
      <c r="P87" s="74">
        <v>313336</v>
      </c>
      <c r="Q87" s="74">
        <f t="shared" si="1"/>
        <v>4159102</v>
      </c>
    </row>
    <row r="88" spans="2:17">
      <c r="B88" s="74" t="s">
        <v>74</v>
      </c>
      <c r="C88" s="74" t="s">
        <v>7</v>
      </c>
      <c r="D88" s="74" t="s">
        <v>141</v>
      </c>
      <c r="E88" s="75">
        <v>70659</v>
      </c>
      <c r="F88" s="75">
        <v>49044</v>
      </c>
      <c r="G88" s="75">
        <v>18622</v>
      </c>
      <c r="H88" s="75">
        <v>56520</v>
      </c>
      <c r="I88" s="75">
        <v>65879</v>
      </c>
      <c r="J88" s="75">
        <v>37033</v>
      </c>
      <c r="K88" s="75">
        <v>18377</v>
      </c>
      <c r="L88" s="75">
        <v>56038</v>
      </c>
      <c r="M88" s="75">
        <v>63217</v>
      </c>
      <c r="N88" s="75">
        <v>77594</v>
      </c>
      <c r="O88" s="75">
        <v>65321</v>
      </c>
      <c r="P88" s="74">
        <v>52361</v>
      </c>
      <c r="Q88" s="74">
        <f t="shared" si="1"/>
        <v>630665</v>
      </c>
    </row>
    <row r="89" spans="2:17">
      <c r="B89" s="74" t="s">
        <v>74</v>
      </c>
      <c r="C89" s="74" t="s">
        <v>7</v>
      </c>
      <c r="D89" s="74" t="s">
        <v>386</v>
      </c>
      <c r="E89" s="75">
        <v>30638</v>
      </c>
      <c r="F89" s="75">
        <v>30874</v>
      </c>
      <c r="G89" s="75">
        <v>33194</v>
      </c>
      <c r="H89" s="75">
        <v>28349</v>
      </c>
      <c r="I89" s="75">
        <v>25412</v>
      </c>
      <c r="J89" s="75">
        <v>24076</v>
      </c>
      <c r="K89" s="75">
        <v>8991</v>
      </c>
      <c r="L89" s="75">
        <v>26204</v>
      </c>
      <c r="M89" s="75">
        <v>30210</v>
      </c>
      <c r="N89" s="75">
        <v>32681</v>
      </c>
      <c r="O89" s="75">
        <v>32934</v>
      </c>
      <c r="P89" s="74">
        <v>31271</v>
      </c>
      <c r="Q89" s="74">
        <f t="shared" si="1"/>
        <v>334834</v>
      </c>
    </row>
    <row r="90" spans="2:17">
      <c r="B90" s="74" t="s">
        <v>74</v>
      </c>
      <c r="C90" s="74" t="s">
        <v>7</v>
      </c>
      <c r="D90" s="74" t="s">
        <v>384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28337</v>
      </c>
      <c r="K90" s="75">
        <v>26025</v>
      </c>
      <c r="L90" s="75">
        <v>34857</v>
      </c>
      <c r="M90" s="75">
        <v>36966</v>
      </c>
      <c r="N90" s="75">
        <v>0</v>
      </c>
      <c r="O90" s="75">
        <v>0</v>
      </c>
      <c r="P90" s="74">
        <v>0</v>
      </c>
      <c r="Q90" s="74">
        <f t="shared" si="1"/>
        <v>126185</v>
      </c>
    </row>
    <row r="91" spans="2:17">
      <c r="B91" s="74" t="s">
        <v>74</v>
      </c>
      <c r="C91" s="74" t="s">
        <v>7</v>
      </c>
      <c r="D91" s="74" t="s">
        <v>382</v>
      </c>
      <c r="E91" s="75">
        <v>17019</v>
      </c>
      <c r="F91" s="75">
        <v>17003</v>
      </c>
      <c r="G91" s="75">
        <v>16010</v>
      </c>
      <c r="H91" s="75">
        <v>10021</v>
      </c>
      <c r="I91" s="75">
        <v>6609</v>
      </c>
      <c r="J91" s="75">
        <v>6460</v>
      </c>
      <c r="K91" s="75">
        <v>6405</v>
      </c>
      <c r="L91" s="75">
        <v>6536</v>
      </c>
      <c r="M91" s="75">
        <v>6952</v>
      </c>
      <c r="N91" s="75">
        <v>10509</v>
      </c>
      <c r="O91" s="75">
        <v>14537</v>
      </c>
      <c r="P91" s="74">
        <v>16125</v>
      </c>
      <c r="Q91" s="74">
        <f t="shared" si="1"/>
        <v>134186</v>
      </c>
    </row>
    <row r="92" spans="2:17">
      <c r="B92" s="74" t="s">
        <v>74</v>
      </c>
      <c r="C92" s="74" t="s">
        <v>7</v>
      </c>
      <c r="D92" s="74" t="s">
        <v>380</v>
      </c>
      <c r="E92" s="75">
        <v>71341</v>
      </c>
      <c r="F92" s="75">
        <v>56938</v>
      </c>
      <c r="G92" s="75">
        <v>66109</v>
      </c>
      <c r="H92" s="75">
        <v>57348</v>
      </c>
      <c r="I92" s="75">
        <v>55737</v>
      </c>
      <c r="J92" s="75">
        <v>44066</v>
      </c>
      <c r="K92" s="75">
        <v>43494</v>
      </c>
      <c r="L92" s="75">
        <v>45277</v>
      </c>
      <c r="M92" s="75">
        <v>53234</v>
      </c>
      <c r="N92" s="75">
        <v>52939</v>
      </c>
      <c r="O92" s="75">
        <v>50125</v>
      </c>
      <c r="P92" s="74">
        <v>50281</v>
      </c>
      <c r="Q92" s="74">
        <f t="shared" si="1"/>
        <v>646889</v>
      </c>
    </row>
    <row r="93" spans="2:17">
      <c r="B93" s="74" t="s">
        <v>74</v>
      </c>
      <c r="C93" s="74" t="s">
        <v>7</v>
      </c>
      <c r="D93" s="74" t="s">
        <v>554</v>
      </c>
      <c r="E93" s="75">
        <v>43589</v>
      </c>
      <c r="F93" s="75">
        <v>18866</v>
      </c>
      <c r="G93" s="75">
        <v>28052</v>
      </c>
      <c r="H93" s="75">
        <v>24837</v>
      </c>
      <c r="I93" s="75">
        <v>15799</v>
      </c>
      <c r="J93" s="75">
        <v>19115</v>
      </c>
      <c r="K93" s="75">
        <v>15896</v>
      </c>
      <c r="L93" s="75">
        <v>19614</v>
      </c>
      <c r="M93" s="75">
        <v>0</v>
      </c>
      <c r="N93" s="74" t="s">
        <v>4</v>
      </c>
      <c r="O93" s="74" t="s">
        <v>4</v>
      </c>
      <c r="Q93" s="74">
        <f t="shared" si="1"/>
        <v>185768</v>
      </c>
    </row>
    <row r="94" spans="2:17">
      <c r="B94" s="74" t="s">
        <v>74</v>
      </c>
      <c r="C94" s="74" t="s">
        <v>7</v>
      </c>
      <c r="D94" s="74" t="s">
        <v>378</v>
      </c>
      <c r="E94" s="75">
        <v>20765</v>
      </c>
      <c r="F94" s="75">
        <v>19844</v>
      </c>
      <c r="G94" s="75">
        <v>19515</v>
      </c>
      <c r="H94" s="75">
        <v>19561</v>
      </c>
      <c r="I94" s="75">
        <v>15986</v>
      </c>
      <c r="J94" s="75">
        <v>15332</v>
      </c>
      <c r="K94" s="75">
        <v>14377</v>
      </c>
      <c r="L94" s="75">
        <v>14013</v>
      </c>
      <c r="M94" s="75">
        <v>15509</v>
      </c>
      <c r="N94" s="75">
        <v>17856</v>
      </c>
      <c r="O94" s="75">
        <v>18943</v>
      </c>
      <c r="P94" s="74">
        <v>17446</v>
      </c>
      <c r="Q94" s="74">
        <f t="shared" si="1"/>
        <v>209147</v>
      </c>
    </row>
    <row r="95" spans="2:17">
      <c r="B95" s="74" t="s">
        <v>74</v>
      </c>
      <c r="C95" s="74" t="s">
        <v>7</v>
      </c>
      <c r="D95" s="74" t="s">
        <v>376</v>
      </c>
      <c r="E95" s="75">
        <v>0</v>
      </c>
      <c r="F95" s="75">
        <v>0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L95" s="75">
        <v>3730</v>
      </c>
      <c r="M95" s="75">
        <v>74267</v>
      </c>
      <c r="N95" s="75">
        <v>0</v>
      </c>
      <c r="O95" s="75">
        <v>0</v>
      </c>
      <c r="P95" s="74">
        <v>0</v>
      </c>
      <c r="Q95" s="74">
        <f t="shared" si="1"/>
        <v>77997</v>
      </c>
    </row>
    <row r="96" spans="2:17">
      <c r="B96" s="74" t="s">
        <v>74</v>
      </c>
      <c r="C96" s="74" t="s">
        <v>7</v>
      </c>
      <c r="D96" s="74" t="s">
        <v>374</v>
      </c>
      <c r="E96" s="75">
        <v>15701123</v>
      </c>
      <c r="F96" s="75">
        <v>13462885</v>
      </c>
      <c r="G96" s="75">
        <v>15231780</v>
      </c>
      <c r="H96" s="75">
        <v>14424316</v>
      </c>
      <c r="I96" s="75">
        <v>3187242</v>
      </c>
      <c r="J96" s="75">
        <v>0</v>
      </c>
      <c r="K96" s="75">
        <v>6550320</v>
      </c>
      <c r="L96" s="75">
        <v>15028128</v>
      </c>
      <c r="M96" s="75">
        <v>15396531</v>
      </c>
      <c r="N96" s="75">
        <v>16104018</v>
      </c>
      <c r="O96" s="75">
        <v>15011683</v>
      </c>
      <c r="P96" s="74">
        <v>15713247</v>
      </c>
      <c r="Q96" s="74">
        <f t="shared" si="1"/>
        <v>145811273</v>
      </c>
    </row>
    <row r="97" spans="2:17">
      <c r="B97" s="74" t="s">
        <v>74</v>
      </c>
      <c r="C97" s="74" t="s">
        <v>7</v>
      </c>
      <c r="D97" s="74" t="s">
        <v>372</v>
      </c>
      <c r="E97" s="75">
        <v>188133</v>
      </c>
      <c r="F97" s="75">
        <v>158106</v>
      </c>
      <c r="G97" s="75">
        <v>157804</v>
      </c>
      <c r="H97" s="75">
        <v>122791</v>
      </c>
      <c r="I97" s="75">
        <v>131255</v>
      </c>
      <c r="J97" s="75">
        <v>154231</v>
      </c>
      <c r="K97" s="75">
        <v>141029</v>
      </c>
      <c r="L97" s="75">
        <v>145914</v>
      </c>
      <c r="M97" s="75">
        <v>141137</v>
      </c>
      <c r="N97" s="75">
        <v>172086</v>
      </c>
      <c r="O97" s="75">
        <v>192366</v>
      </c>
      <c r="P97" s="74">
        <v>187133</v>
      </c>
      <c r="Q97" s="74">
        <f t="shared" si="1"/>
        <v>1891985</v>
      </c>
    </row>
    <row r="98" spans="2:17">
      <c r="B98" s="74" t="s">
        <v>74</v>
      </c>
      <c r="C98" s="74" t="s">
        <v>7</v>
      </c>
      <c r="D98" s="74" t="s">
        <v>370</v>
      </c>
      <c r="E98" s="75">
        <v>336745</v>
      </c>
      <c r="F98" s="75">
        <v>262837</v>
      </c>
      <c r="G98" s="75">
        <v>279899</v>
      </c>
      <c r="H98" s="75">
        <v>206733</v>
      </c>
      <c r="I98" s="75">
        <v>302620</v>
      </c>
      <c r="J98" s="75">
        <v>303691</v>
      </c>
      <c r="K98" s="75">
        <v>307305</v>
      </c>
      <c r="L98" s="75">
        <v>312659</v>
      </c>
      <c r="M98" s="75">
        <v>307130</v>
      </c>
      <c r="N98" s="75">
        <v>312507</v>
      </c>
      <c r="O98" s="75">
        <v>305983</v>
      </c>
      <c r="P98" s="74">
        <v>269957</v>
      </c>
      <c r="Q98" s="74">
        <f t="shared" si="1"/>
        <v>3508066</v>
      </c>
    </row>
    <row r="99" spans="2:17">
      <c r="B99" s="74" t="s">
        <v>74</v>
      </c>
      <c r="C99" s="74" t="s">
        <v>7</v>
      </c>
      <c r="D99" s="74" t="s">
        <v>139</v>
      </c>
      <c r="E99" s="75">
        <v>82243</v>
      </c>
      <c r="F99" s="75">
        <v>65502</v>
      </c>
      <c r="G99" s="75">
        <v>62710</v>
      </c>
      <c r="H99" s="75">
        <v>45830</v>
      </c>
      <c r="I99" s="75">
        <v>32992</v>
      </c>
      <c r="J99" s="75">
        <v>32156</v>
      </c>
      <c r="K99" s="75">
        <v>29956</v>
      </c>
      <c r="L99" s="75">
        <v>34428</v>
      </c>
      <c r="M99" s="75">
        <v>30926</v>
      </c>
      <c r="N99" s="75">
        <v>41754</v>
      </c>
      <c r="O99" s="75">
        <v>59408</v>
      </c>
      <c r="P99" s="74">
        <v>52798</v>
      </c>
      <c r="Q99" s="74">
        <f t="shared" si="1"/>
        <v>570703</v>
      </c>
    </row>
    <row r="100" spans="2:17">
      <c r="B100" s="74" t="s">
        <v>74</v>
      </c>
      <c r="C100" s="74" t="s">
        <v>7</v>
      </c>
      <c r="D100" s="74" t="s">
        <v>368</v>
      </c>
      <c r="E100" s="75">
        <v>363241</v>
      </c>
      <c r="F100" s="75">
        <v>338955</v>
      </c>
      <c r="G100" s="75">
        <v>363779</v>
      </c>
      <c r="H100" s="75">
        <v>383702</v>
      </c>
      <c r="I100" s="75">
        <v>438722</v>
      </c>
      <c r="J100" s="75">
        <v>352320</v>
      </c>
      <c r="K100" s="75">
        <v>38712</v>
      </c>
      <c r="L100" s="75">
        <v>244918</v>
      </c>
      <c r="M100" s="75">
        <v>329424</v>
      </c>
      <c r="N100" s="75">
        <v>324739</v>
      </c>
      <c r="O100" s="75">
        <v>336201</v>
      </c>
      <c r="P100" s="74">
        <v>323310</v>
      </c>
      <c r="Q100" s="74">
        <f t="shared" si="1"/>
        <v>3838023</v>
      </c>
    </row>
    <row r="101" spans="2:17">
      <c r="B101" s="74" t="s">
        <v>74</v>
      </c>
      <c r="C101" s="74" t="s">
        <v>7</v>
      </c>
      <c r="D101" s="74" t="s">
        <v>366</v>
      </c>
      <c r="E101" s="75">
        <v>20363</v>
      </c>
      <c r="F101" s="75">
        <v>16275</v>
      </c>
      <c r="G101" s="75">
        <v>14926</v>
      </c>
      <c r="H101" s="75">
        <v>8544</v>
      </c>
      <c r="I101" s="75">
        <v>5968</v>
      </c>
      <c r="J101" s="75">
        <v>99603</v>
      </c>
      <c r="K101" s="75">
        <v>109768</v>
      </c>
      <c r="L101" s="75">
        <v>164456</v>
      </c>
      <c r="M101" s="75">
        <v>195022</v>
      </c>
      <c r="N101" s="75">
        <v>164077</v>
      </c>
      <c r="O101" s="75">
        <v>14314</v>
      </c>
      <c r="P101" s="74">
        <v>14721</v>
      </c>
      <c r="Q101" s="74">
        <f t="shared" si="1"/>
        <v>828037</v>
      </c>
    </row>
    <row r="102" spans="2:17">
      <c r="B102" s="74" t="s">
        <v>74</v>
      </c>
      <c r="C102" s="74" t="s">
        <v>7</v>
      </c>
      <c r="D102" s="74" t="s">
        <v>364</v>
      </c>
      <c r="E102" s="75">
        <v>136705</v>
      </c>
      <c r="F102" s="75">
        <v>139591</v>
      </c>
      <c r="G102" s="75">
        <v>130616</v>
      </c>
      <c r="H102" s="75">
        <v>81119</v>
      </c>
      <c r="I102" s="75">
        <v>15830</v>
      </c>
      <c r="J102" s="75">
        <v>4671</v>
      </c>
      <c r="K102" s="75">
        <v>2111</v>
      </c>
      <c r="L102" s="75">
        <v>302</v>
      </c>
      <c r="M102" s="75">
        <v>12491</v>
      </c>
      <c r="N102" s="75">
        <v>36912</v>
      </c>
      <c r="O102" s="75">
        <v>84323</v>
      </c>
      <c r="P102" s="74">
        <v>89887</v>
      </c>
      <c r="Q102" s="74">
        <f t="shared" si="1"/>
        <v>734558</v>
      </c>
    </row>
    <row r="103" spans="2:17">
      <c r="B103" s="74" t="s">
        <v>74</v>
      </c>
      <c r="C103" s="74" t="s">
        <v>7</v>
      </c>
      <c r="D103" s="74" t="s">
        <v>362</v>
      </c>
      <c r="E103" s="75">
        <v>50576</v>
      </c>
      <c r="F103" s="75">
        <v>46946</v>
      </c>
      <c r="G103" s="75">
        <v>52331</v>
      </c>
      <c r="H103" s="75">
        <v>44675</v>
      </c>
      <c r="I103" s="75">
        <v>48747</v>
      </c>
      <c r="J103" s="75">
        <v>50538</v>
      </c>
      <c r="K103" s="75">
        <v>42937</v>
      </c>
      <c r="L103" s="75">
        <v>41909</v>
      </c>
      <c r="M103" s="75">
        <v>39827</v>
      </c>
      <c r="N103" s="75">
        <v>47886</v>
      </c>
      <c r="O103" s="75">
        <v>50154</v>
      </c>
      <c r="P103" s="74">
        <v>46289</v>
      </c>
      <c r="Q103" s="74">
        <f t="shared" si="1"/>
        <v>562815</v>
      </c>
    </row>
    <row r="104" spans="2:17">
      <c r="B104" s="74" t="s">
        <v>74</v>
      </c>
      <c r="C104" s="74" t="s">
        <v>7</v>
      </c>
      <c r="D104" s="74" t="s">
        <v>358</v>
      </c>
      <c r="E104" s="75">
        <v>56405</v>
      </c>
      <c r="F104" s="75">
        <v>56808</v>
      </c>
      <c r="G104" s="75">
        <v>46675</v>
      </c>
      <c r="H104" s="75">
        <v>43866</v>
      </c>
      <c r="I104" s="75">
        <v>21995</v>
      </c>
      <c r="J104" s="75">
        <v>28305</v>
      </c>
      <c r="K104" s="75">
        <v>32755</v>
      </c>
      <c r="L104" s="75">
        <v>17142</v>
      </c>
      <c r="M104" s="75">
        <v>14754</v>
      </c>
      <c r="N104" s="75">
        <v>17101</v>
      </c>
      <c r="O104" s="75">
        <v>7972</v>
      </c>
      <c r="P104" s="74">
        <v>22990</v>
      </c>
      <c r="Q104" s="74">
        <f t="shared" si="1"/>
        <v>366768</v>
      </c>
    </row>
    <row r="105" spans="2:17">
      <c r="B105" s="74" t="s">
        <v>74</v>
      </c>
      <c r="C105" s="74" t="s">
        <v>7</v>
      </c>
      <c r="D105" s="74" t="s">
        <v>356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27952</v>
      </c>
      <c r="M105" s="75">
        <v>26130</v>
      </c>
      <c r="N105" s="75">
        <v>109038</v>
      </c>
      <c r="O105" s="75">
        <v>641577</v>
      </c>
      <c r="P105" s="74">
        <v>825164</v>
      </c>
      <c r="Q105" s="74">
        <f t="shared" si="1"/>
        <v>1629861</v>
      </c>
    </row>
    <row r="106" spans="2:17">
      <c r="B106" s="74" t="s">
        <v>74</v>
      </c>
      <c r="C106" s="74" t="s">
        <v>7</v>
      </c>
      <c r="D106" s="74" t="s">
        <v>354</v>
      </c>
      <c r="E106" s="75">
        <v>4353</v>
      </c>
      <c r="F106" s="75">
        <v>7963</v>
      </c>
      <c r="G106" s="75">
        <v>417</v>
      </c>
      <c r="H106" s="75">
        <v>4057</v>
      </c>
      <c r="I106" s="75">
        <v>15530</v>
      </c>
      <c r="J106" s="75">
        <v>4067</v>
      </c>
      <c r="K106" s="75">
        <v>1254</v>
      </c>
      <c r="L106" s="75">
        <v>6662</v>
      </c>
      <c r="M106" s="75">
        <v>6889</v>
      </c>
      <c r="N106" s="75">
        <v>14601</v>
      </c>
      <c r="O106" s="75">
        <v>15532</v>
      </c>
      <c r="P106" s="74">
        <v>8975</v>
      </c>
      <c r="Q106" s="74">
        <f t="shared" si="1"/>
        <v>90300</v>
      </c>
    </row>
    <row r="107" spans="2:17">
      <c r="B107" s="74" t="s">
        <v>74</v>
      </c>
      <c r="C107" s="74" t="s">
        <v>7</v>
      </c>
      <c r="D107" s="74" t="s">
        <v>352</v>
      </c>
      <c r="E107" s="75">
        <v>22638</v>
      </c>
      <c r="F107" s="75">
        <v>19486</v>
      </c>
      <c r="G107" s="75">
        <v>22587</v>
      </c>
      <c r="H107" s="75">
        <v>18294</v>
      </c>
      <c r="I107" s="75">
        <v>18182</v>
      </c>
      <c r="J107" s="75">
        <v>13762</v>
      </c>
      <c r="K107" s="75">
        <v>11182</v>
      </c>
      <c r="L107" s="75">
        <v>14165</v>
      </c>
      <c r="M107" s="75">
        <v>15535</v>
      </c>
      <c r="N107" s="75">
        <v>17501</v>
      </c>
      <c r="O107" s="75">
        <v>18989</v>
      </c>
      <c r="P107" s="74">
        <v>21443</v>
      </c>
      <c r="Q107" s="74">
        <f t="shared" si="1"/>
        <v>213764</v>
      </c>
    </row>
    <row r="108" spans="2:17">
      <c r="B108" s="74" t="s">
        <v>74</v>
      </c>
      <c r="C108" s="74" t="s">
        <v>7</v>
      </c>
      <c r="D108" s="74" t="s">
        <v>350</v>
      </c>
      <c r="E108" s="75">
        <v>64376</v>
      </c>
      <c r="F108" s="75">
        <v>35191</v>
      </c>
      <c r="G108" s="75">
        <v>59971</v>
      </c>
      <c r="H108" s="75">
        <v>58871</v>
      </c>
      <c r="I108" s="75">
        <v>103719</v>
      </c>
      <c r="J108" s="75">
        <v>112649</v>
      </c>
      <c r="K108" s="75">
        <v>50046</v>
      </c>
      <c r="L108" s="75">
        <v>215347</v>
      </c>
      <c r="M108" s="75">
        <v>97435</v>
      </c>
      <c r="N108" s="75">
        <v>409354</v>
      </c>
      <c r="O108" s="75">
        <v>102591</v>
      </c>
      <c r="P108" s="74">
        <v>81250</v>
      </c>
      <c r="Q108" s="74">
        <f t="shared" si="1"/>
        <v>1390800</v>
      </c>
    </row>
    <row r="109" spans="2:17">
      <c r="B109" s="74" t="s">
        <v>74</v>
      </c>
      <c r="C109" s="74" t="s">
        <v>7</v>
      </c>
      <c r="D109" s="74" t="s">
        <v>348</v>
      </c>
      <c r="E109" s="75">
        <v>60432</v>
      </c>
      <c r="F109" s="75">
        <v>56516</v>
      </c>
      <c r="G109" s="75">
        <v>61177</v>
      </c>
      <c r="H109" s="75">
        <v>45938</v>
      </c>
      <c r="I109" s="75">
        <v>40711</v>
      </c>
      <c r="J109" s="75">
        <v>42466</v>
      </c>
      <c r="K109" s="75">
        <v>35654</v>
      </c>
      <c r="L109" s="75">
        <v>39250</v>
      </c>
      <c r="M109" s="75">
        <v>37096</v>
      </c>
      <c r="N109" s="75">
        <v>39689</v>
      </c>
      <c r="O109" s="75">
        <v>46382</v>
      </c>
      <c r="P109" s="74">
        <v>32253</v>
      </c>
      <c r="Q109" s="74">
        <f t="shared" si="1"/>
        <v>537564</v>
      </c>
    </row>
    <row r="110" spans="2:17">
      <c r="B110" s="74" t="s">
        <v>74</v>
      </c>
      <c r="C110" s="74" t="s">
        <v>7</v>
      </c>
      <c r="D110" s="74" t="s">
        <v>346</v>
      </c>
      <c r="E110" s="75">
        <v>63844</v>
      </c>
      <c r="F110" s="75">
        <v>52121</v>
      </c>
      <c r="G110" s="75">
        <v>64127</v>
      </c>
      <c r="H110" s="75">
        <v>55080</v>
      </c>
      <c r="I110" s="75">
        <v>66613</v>
      </c>
      <c r="J110" s="75">
        <v>65948</v>
      </c>
      <c r="K110" s="75">
        <v>64741</v>
      </c>
      <c r="L110" s="75">
        <v>68686</v>
      </c>
      <c r="M110" s="75">
        <v>61752</v>
      </c>
      <c r="N110" s="75">
        <v>62662</v>
      </c>
      <c r="O110" s="75">
        <v>64559</v>
      </c>
      <c r="P110" s="74">
        <v>59726</v>
      </c>
      <c r="Q110" s="74">
        <f t="shared" si="1"/>
        <v>749859</v>
      </c>
    </row>
    <row r="111" spans="2:17">
      <c r="B111" s="74" t="s">
        <v>74</v>
      </c>
      <c r="C111" s="74" t="s">
        <v>7</v>
      </c>
      <c r="D111" s="74" t="s">
        <v>344</v>
      </c>
      <c r="E111" s="75">
        <v>6539</v>
      </c>
      <c r="F111" s="75">
        <v>5606</v>
      </c>
      <c r="G111" s="75">
        <v>4248</v>
      </c>
      <c r="H111" s="75">
        <v>2258</v>
      </c>
      <c r="I111" s="75">
        <v>340</v>
      </c>
      <c r="J111" s="75">
        <v>202</v>
      </c>
      <c r="K111" s="75">
        <v>271</v>
      </c>
      <c r="L111" s="75">
        <v>196</v>
      </c>
      <c r="M111" s="75">
        <v>274</v>
      </c>
      <c r="N111" s="75">
        <v>1569</v>
      </c>
      <c r="O111" s="75">
        <v>5014</v>
      </c>
      <c r="P111" s="74">
        <v>5910</v>
      </c>
      <c r="Q111" s="74">
        <f t="shared" si="1"/>
        <v>32427</v>
      </c>
    </row>
    <row r="112" spans="2:17">
      <c r="B112" s="74" t="s">
        <v>74</v>
      </c>
      <c r="C112" s="74" t="s">
        <v>7</v>
      </c>
      <c r="D112" s="74" t="s">
        <v>342</v>
      </c>
      <c r="E112" s="75">
        <v>139056</v>
      </c>
      <c r="F112" s="75">
        <v>121080</v>
      </c>
      <c r="G112" s="75">
        <v>170700</v>
      </c>
      <c r="H112" s="75">
        <v>166814</v>
      </c>
      <c r="I112" s="75">
        <v>199616</v>
      </c>
      <c r="J112" s="75">
        <v>155131</v>
      </c>
      <c r="K112" s="75">
        <v>206919</v>
      </c>
      <c r="L112" s="75">
        <v>197008</v>
      </c>
      <c r="M112" s="75">
        <v>209788</v>
      </c>
      <c r="N112" s="75">
        <v>197213</v>
      </c>
      <c r="O112" s="75">
        <v>203553</v>
      </c>
      <c r="P112" s="74">
        <v>218798</v>
      </c>
      <c r="Q112" s="74">
        <f t="shared" si="1"/>
        <v>2185676</v>
      </c>
    </row>
    <row r="113" spans="2:17">
      <c r="B113" s="74" t="s">
        <v>74</v>
      </c>
      <c r="C113" s="74" t="s">
        <v>7</v>
      </c>
      <c r="D113" s="74" t="s">
        <v>340</v>
      </c>
      <c r="E113" s="75">
        <v>90019</v>
      </c>
      <c r="F113" s="75">
        <v>72620</v>
      </c>
      <c r="G113" s="75">
        <v>74882</v>
      </c>
      <c r="H113" s="75">
        <v>69694</v>
      </c>
      <c r="I113" s="75">
        <v>68604</v>
      </c>
      <c r="J113" s="75">
        <v>73329</v>
      </c>
      <c r="K113" s="75">
        <v>61334</v>
      </c>
      <c r="L113" s="75">
        <v>69960</v>
      </c>
      <c r="M113" s="75">
        <v>64230</v>
      </c>
      <c r="N113" s="75">
        <v>79499</v>
      </c>
      <c r="O113" s="75">
        <v>73255</v>
      </c>
      <c r="P113" s="74">
        <v>69609</v>
      </c>
      <c r="Q113" s="74">
        <f t="shared" si="1"/>
        <v>867035</v>
      </c>
    </row>
    <row r="114" spans="2:17">
      <c r="B114" s="74" t="s">
        <v>74</v>
      </c>
      <c r="C114" s="74" t="s">
        <v>7</v>
      </c>
      <c r="D114" s="74" t="s">
        <v>338</v>
      </c>
      <c r="E114" s="75">
        <v>0</v>
      </c>
      <c r="F114" s="75">
        <v>0</v>
      </c>
      <c r="G114" s="75">
        <v>0</v>
      </c>
      <c r="H114" s="75">
        <v>0</v>
      </c>
      <c r="I114" s="75">
        <v>0</v>
      </c>
      <c r="J114" s="75">
        <v>0</v>
      </c>
      <c r="K114" s="75">
        <v>0</v>
      </c>
      <c r="L114" s="75">
        <v>0</v>
      </c>
      <c r="M114" s="75">
        <v>34501</v>
      </c>
      <c r="N114" s="75">
        <v>114484</v>
      </c>
      <c r="O114" s="75">
        <v>13522</v>
      </c>
      <c r="P114" s="74">
        <v>0</v>
      </c>
      <c r="Q114" s="74">
        <f t="shared" si="1"/>
        <v>162507</v>
      </c>
    </row>
    <row r="115" spans="2:17">
      <c r="B115" s="74" t="s">
        <v>74</v>
      </c>
      <c r="C115" s="74" t="s">
        <v>7</v>
      </c>
      <c r="D115" s="74" t="s">
        <v>336</v>
      </c>
      <c r="E115" s="75">
        <v>6441</v>
      </c>
      <c r="F115" s="75">
        <v>5262</v>
      </c>
      <c r="G115" s="75">
        <v>5402</v>
      </c>
      <c r="H115" s="75">
        <v>5868</v>
      </c>
      <c r="I115" s="75">
        <v>5425</v>
      </c>
      <c r="J115" s="75">
        <v>6001</v>
      </c>
      <c r="K115" s="75">
        <v>5318</v>
      </c>
      <c r="L115" s="75">
        <v>5963</v>
      </c>
      <c r="M115" s="75">
        <v>5423</v>
      </c>
      <c r="N115" s="75">
        <v>6653</v>
      </c>
      <c r="O115" s="75">
        <v>6346</v>
      </c>
      <c r="P115" s="74">
        <v>5960</v>
      </c>
      <c r="Q115" s="74">
        <f t="shared" si="1"/>
        <v>70062</v>
      </c>
    </row>
    <row r="116" spans="2:17">
      <c r="B116" s="74" t="s">
        <v>74</v>
      </c>
      <c r="C116" s="74" t="s">
        <v>7</v>
      </c>
      <c r="D116" s="74" t="s">
        <v>334</v>
      </c>
      <c r="E116" s="75">
        <v>81662</v>
      </c>
      <c r="F116" s="75">
        <v>75078</v>
      </c>
      <c r="G116" s="75">
        <v>76472</v>
      </c>
      <c r="H116" s="75">
        <v>63660</v>
      </c>
      <c r="I116" s="75">
        <v>68638</v>
      </c>
      <c r="J116" s="75">
        <v>62552</v>
      </c>
      <c r="K116" s="75">
        <v>57424</v>
      </c>
      <c r="L116" s="75">
        <v>61562</v>
      </c>
      <c r="M116" s="75">
        <v>57289</v>
      </c>
      <c r="N116" s="75">
        <v>67903</v>
      </c>
      <c r="O116" s="75">
        <v>75043</v>
      </c>
      <c r="P116" s="74">
        <v>85161</v>
      </c>
      <c r="Q116" s="74">
        <f t="shared" si="1"/>
        <v>832444</v>
      </c>
    </row>
    <row r="117" spans="2:17">
      <c r="B117" s="74" t="s">
        <v>74</v>
      </c>
      <c r="C117" s="74" t="s">
        <v>7</v>
      </c>
      <c r="D117" s="74" t="s">
        <v>332</v>
      </c>
      <c r="E117" s="75">
        <v>115755</v>
      </c>
      <c r="F117" s="75">
        <v>107661</v>
      </c>
      <c r="G117" s="75">
        <v>112237</v>
      </c>
      <c r="H117" s="75">
        <v>69653</v>
      </c>
      <c r="I117" s="75">
        <v>76168</v>
      </c>
      <c r="J117" s="75">
        <v>65801</v>
      </c>
      <c r="K117" s="75">
        <v>72173</v>
      </c>
      <c r="L117" s="75">
        <v>85339</v>
      </c>
      <c r="M117" s="75">
        <v>113648</v>
      </c>
      <c r="N117" s="75">
        <v>137994</v>
      </c>
      <c r="O117" s="75">
        <v>152052</v>
      </c>
      <c r="P117" s="74">
        <v>136655</v>
      </c>
      <c r="Q117" s="74">
        <f t="shared" si="1"/>
        <v>1245136</v>
      </c>
    </row>
    <row r="118" spans="2:17">
      <c r="B118" s="74" t="s">
        <v>74</v>
      </c>
      <c r="C118" s="74" t="s">
        <v>7</v>
      </c>
      <c r="D118" s="74" t="s">
        <v>330</v>
      </c>
      <c r="E118" s="75">
        <v>10966</v>
      </c>
      <c r="F118" s="75">
        <v>10728</v>
      </c>
      <c r="G118" s="75">
        <v>9981</v>
      </c>
      <c r="H118" s="75">
        <v>8350</v>
      </c>
      <c r="I118" s="75">
        <v>6769</v>
      </c>
      <c r="J118" s="75">
        <v>5293</v>
      </c>
      <c r="K118" s="75">
        <v>4044</v>
      </c>
      <c r="L118" s="75">
        <v>4009</v>
      </c>
      <c r="M118" s="75">
        <v>5450</v>
      </c>
      <c r="N118" s="75">
        <v>7284</v>
      </c>
      <c r="O118" s="75">
        <v>10406</v>
      </c>
      <c r="P118" s="74">
        <v>10448</v>
      </c>
      <c r="Q118" s="74">
        <f t="shared" si="1"/>
        <v>93728</v>
      </c>
    </row>
    <row r="119" spans="2:17">
      <c r="B119" s="74" t="s">
        <v>74</v>
      </c>
      <c r="C119" s="74" t="s">
        <v>7</v>
      </c>
      <c r="D119" s="74" t="s">
        <v>328</v>
      </c>
      <c r="E119" s="75">
        <v>0</v>
      </c>
      <c r="F119" s="75">
        <v>0</v>
      </c>
      <c r="G119" s="75">
        <v>0</v>
      </c>
      <c r="H119" s="75">
        <v>0</v>
      </c>
      <c r="I119" s="75">
        <v>0</v>
      </c>
      <c r="J119" s="75">
        <v>74</v>
      </c>
      <c r="K119" s="75">
        <v>1866</v>
      </c>
      <c r="L119" s="75">
        <v>1260</v>
      </c>
      <c r="M119" s="75">
        <v>0</v>
      </c>
      <c r="N119" s="75">
        <v>0</v>
      </c>
      <c r="O119" s="75">
        <v>0</v>
      </c>
      <c r="P119" s="74">
        <v>0</v>
      </c>
      <c r="Q119" s="74">
        <f t="shared" si="1"/>
        <v>3200</v>
      </c>
    </row>
    <row r="120" spans="2:17">
      <c r="B120" s="74" t="s">
        <v>74</v>
      </c>
      <c r="C120" s="74" t="s">
        <v>7</v>
      </c>
      <c r="D120" s="74" t="s">
        <v>326</v>
      </c>
      <c r="E120" s="75">
        <v>37496</v>
      </c>
      <c r="F120" s="75">
        <v>33771</v>
      </c>
      <c r="G120" s="75">
        <v>31712</v>
      </c>
      <c r="H120" s="75">
        <v>36752</v>
      </c>
      <c r="I120" s="75">
        <v>36189</v>
      </c>
      <c r="J120" s="75">
        <v>32594</v>
      </c>
      <c r="K120" s="75">
        <v>35419</v>
      </c>
      <c r="L120" s="75">
        <v>35179</v>
      </c>
      <c r="M120" s="75">
        <v>35936</v>
      </c>
      <c r="N120" s="75">
        <v>35978</v>
      </c>
      <c r="O120" s="75">
        <v>34431</v>
      </c>
      <c r="P120" s="74">
        <v>26883</v>
      </c>
      <c r="Q120" s="74">
        <f t="shared" si="1"/>
        <v>412340</v>
      </c>
    </row>
    <row r="121" spans="2:17">
      <c r="B121" s="74" t="s">
        <v>74</v>
      </c>
      <c r="C121" s="74" t="s">
        <v>7</v>
      </c>
      <c r="D121" s="74" t="s">
        <v>324</v>
      </c>
      <c r="E121" s="75">
        <v>327788</v>
      </c>
      <c r="F121" s="75">
        <v>311937</v>
      </c>
      <c r="G121" s="75">
        <v>323925</v>
      </c>
      <c r="H121" s="75">
        <v>310225</v>
      </c>
      <c r="I121" s="75">
        <v>295429</v>
      </c>
      <c r="J121" s="75">
        <v>280785</v>
      </c>
      <c r="K121" s="75">
        <v>278855</v>
      </c>
      <c r="L121" s="75">
        <v>309036</v>
      </c>
      <c r="M121" s="75">
        <v>277013</v>
      </c>
      <c r="N121" s="75">
        <v>302160</v>
      </c>
      <c r="O121" s="75">
        <v>303346</v>
      </c>
      <c r="P121" s="74">
        <v>331023</v>
      </c>
      <c r="Q121" s="74">
        <f t="shared" si="1"/>
        <v>3651522</v>
      </c>
    </row>
    <row r="122" spans="2:17">
      <c r="B122" s="74" t="s">
        <v>74</v>
      </c>
      <c r="C122" s="74" t="s">
        <v>7</v>
      </c>
      <c r="D122" s="74" t="s">
        <v>322</v>
      </c>
      <c r="E122" s="75">
        <v>69716</v>
      </c>
      <c r="F122" s="75">
        <v>77528</v>
      </c>
      <c r="G122" s="75">
        <v>73589</v>
      </c>
      <c r="H122" s="75">
        <v>1197</v>
      </c>
      <c r="I122" s="75">
        <v>484</v>
      </c>
      <c r="J122" s="75">
        <v>1689</v>
      </c>
      <c r="K122" s="75">
        <v>6894</v>
      </c>
      <c r="L122" s="75">
        <v>41211</v>
      </c>
      <c r="M122" s="75">
        <v>162738</v>
      </c>
      <c r="N122" s="75">
        <v>166810</v>
      </c>
      <c r="O122" s="75">
        <v>77140</v>
      </c>
      <c r="P122" s="74">
        <v>46815</v>
      </c>
      <c r="Q122" s="74">
        <f t="shared" si="1"/>
        <v>725811</v>
      </c>
    </row>
    <row r="123" spans="2:17">
      <c r="B123" s="74" t="s">
        <v>74</v>
      </c>
      <c r="C123" s="74" t="s">
        <v>7</v>
      </c>
      <c r="D123" s="74" t="s">
        <v>320</v>
      </c>
      <c r="E123" s="75">
        <v>25571</v>
      </c>
      <c r="F123" s="75">
        <v>23724</v>
      </c>
      <c r="G123" s="75">
        <v>25393</v>
      </c>
      <c r="H123" s="75">
        <v>20513</v>
      </c>
      <c r="I123" s="75">
        <v>13767</v>
      </c>
      <c r="J123" s="75">
        <v>11144</v>
      </c>
      <c r="K123" s="75">
        <v>9513</v>
      </c>
      <c r="L123" s="75">
        <v>8122</v>
      </c>
      <c r="M123" s="75">
        <v>11397</v>
      </c>
      <c r="N123" s="75">
        <v>16597</v>
      </c>
      <c r="O123" s="75">
        <v>22984</v>
      </c>
      <c r="P123" s="74">
        <v>20910</v>
      </c>
      <c r="Q123" s="74">
        <f t="shared" si="1"/>
        <v>209635</v>
      </c>
    </row>
    <row r="124" spans="2:17">
      <c r="B124" s="74" t="s">
        <v>74</v>
      </c>
      <c r="C124" s="74" t="s">
        <v>7</v>
      </c>
      <c r="D124" s="74" t="s">
        <v>318</v>
      </c>
      <c r="E124" s="75">
        <v>46919</v>
      </c>
      <c r="F124" s="75">
        <v>45609</v>
      </c>
      <c r="G124" s="75">
        <v>49970</v>
      </c>
      <c r="H124" s="75">
        <v>41628</v>
      </c>
      <c r="I124" s="75">
        <v>38352</v>
      </c>
      <c r="J124" s="75">
        <v>36584</v>
      </c>
      <c r="K124" s="75">
        <v>32104</v>
      </c>
      <c r="L124" s="75">
        <v>35957</v>
      </c>
      <c r="M124" s="75">
        <v>32802</v>
      </c>
      <c r="N124" s="75">
        <v>38787</v>
      </c>
      <c r="O124" s="75">
        <v>42828</v>
      </c>
      <c r="P124" s="74">
        <v>41141</v>
      </c>
      <c r="Q124" s="74">
        <f t="shared" si="1"/>
        <v>482681</v>
      </c>
    </row>
    <row r="125" spans="2:17">
      <c r="B125" s="74" t="s">
        <v>74</v>
      </c>
      <c r="C125" s="74" t="s">
        <v>7</v>
      </c>
      <c r="D125" s="74" t="s">
        <v>316</v>
      </c>
      <c r="E125" s="75">
        <v>154718</v>
      </c>
      <c r="F125" s="75">
        <v>96607</v>
      </c>
      <c r="G125" s="75">
        <v>166172</v>
      </c>
      <c r="H125" s="75">
        <v>167879</v>
      </c>
      <c r="I125" s="75">
        <v>145645</v>
      </c>
      <c r="J125" s="75">
        <v>127386</v>
      </c>
      <c r="K125" s="75">
        <v>112636</v>
      </c>
      <c r="L125" s="75">
        <v>153746</v>
      </c>
      <c r="M125" s="75">
        <v>181480</v>
      </c>
      <c r="N125" s="75">
        <v>160607</v>
      </c>
      <c r="O125" s="75">
        <v>123538</v>
      </c>
      <c r="P125" s="74">
        <v>110940</v>
      </c>
      <c r="Q125" s="74">
        <f t="shared" si="1"/>
        <v>1701354</v>
      </c>
    </row>
    <row r="126" spans="2:17">
      <c r="B126" s="74" t="s">
        <v>74</v>
      </c>
      <c r="C126" s="74" t="s">
        <v>7</v>
      </c>
      <c r="D126" s="74" t="s">
        <v>314</v>
      </c>
      <c r="E126" s="75">
        <v>23332</v>
      </c>
      <c r="F126" s="75">
        <v>21640</v>
      </c>
      <c r="G126" s="75">
        <v>17764</v>
      </c>
      <c r="H126" s="75">
        <v>10747</v>
      </c>
      <c r="I126" s="75">
        <v>225</v>
      </c>
      <c r="J126" s="75">
        <v>9</v>
      </c>
      <c r="K126" s="75">
        <v>12</v>
      </c>
      <c r="L126" s="75">
        <v>12</v>
      </c>
      <c r="M126" s="75">
        <v>28</v>
      </c>
      <c r="N126" s="75">
        <v>6187</v>
      </c>
      <c r="O126" s="75">
        <v>19882</v>
      </c>
      <c r="P126" s="74">
        <v>21551</v>
      </c>
      <c r="Q126" s="74">
        <f t="shared" si="1"/>
        <v>121389</v>
      </c>
    </row>
    <row r="127" spans="2:17">
      <c r="B127" s="74" t="s">
        <v>74</v>
      </c>
      <c r="C127" s="74" t="s">
        <v>7</v>
      </c>
      <c r="D127" s="74" t="s">
        <v>312</v>
      </c>
      <c r="E127" s="75">
        <v>27076</v>
      </c>
      <c r="F127" s="75">
        <v>32871</v>
      </c>
      <c r="G127" s="75">
        <v>43443</v>
      </c>
      <c r="H127" s="75">
        <v>37447</v>
      </c>
      <c r="I127" s="75">
        <v>25867</v>
      </c>
      <c r="J127" s="75">
        <v>28675</v>
      </c>
      <c r="K127" s="75">
        <v>13703</v>
      </c>
      <c r="L127" s="75">
        <v>23344</v>
      </c>
      <c r="M127" s="75">
        <v>27814</v>
      </c>
      <c r="N127" s="75">
        <v>21041</v>
      </c>
      <c r="O127" s="75">
        <v>24361</v>
      </c>
      <c r="P127" s="74">
        <v>30266</v>
      </c>
      <c r="Q127" s="74">
        <f t="shared" si="1"/>
        <v>335908</v>
      </c>
    </row>
    <row r="128" spans="2:17">
      <c r="B128" s="74" t="s">
        <v>74</v>
      </c>
      <c r="C128" s="74" t="s">
        <v>7</v>
      </c>
      <c r="D128" s="74" t="s">
        <v>310</v>
      </c>
      <c r="E128" s="75">
        <v>467212</v>
      </c>
      <c r="F128" s="75">
        <v>1876049</v>
      </c>
      <c r="G128" s="75">
        <v>11294586</v>
      </c>
      <c r="H128" s="75">
        <v>15517704</v>
      </c>
      <c r="I128" s="75">
        <v>507125</v>
      </c>
      <c r="J128" s="75">
        <v>4712722</v>
      </c>
      <c r="K128" s="75">
        <v>15909668</v>
      </c>
      <c r="L128" s="75">
        <v>14309877</v>
      </c>
      <c r="M128" s="75">
        <v>15198033</v>
      </c>
      <c r="N128" s="75">
        <v>10442443</v>
      </c>
      <c r="O128" s="75">
        <v>9769473</v>
      </c>
      <c r="P128" s="74">
        <v>12301625</v>
      </c>
      <c r="Q128" s="74">
        <f t="shared" si="1"/>
        <v>112306517</v>
      </c>
    </row>
    <row r="129" spans="2:17">
      <c r="B129" s="74" t="s">
        <v>74</v>
      </c>
      <c r="C129" s="74" t="s">
        <v>7</v>
      </c>
      <c r="D129" s="74" t="s">
        <v>308</v>
      </c>
      <c r="E129" s="75">
        <v>20341</v>
      </c>
      <c r="F129" s="75">
        <v>28343</v>
      </c>
      <c r="G129" s="75">
        <v>0</v>
      </c>
      <c r="H129" s="75">
        <v>0</v>
      </c>
      <c r="I129" s="75">
        <v>0</v>
      </c>
      <c r="J129" s="75">
        <v>0</v>
      </c>
      <c r="K129" s="75">
        <v>0</v>
      </c>
      <c r="L129" s="75">
        <v>0</v>
      </c>
      <c r="M129" s="75">
        <v>0</v>
      </c>
      <c r="N129" s="75">
        <v>98553</v>
      </c>
      <c r="O129" s="75">
        <v>177061</v>
      </c>
      <c r="P129" s="74">
        <v>86548</v>
      </c>
      <c r="Q129" s="74">
        <f t="shared" si="1"/>
        <v>410846</v>
      </c>
    </row>
    <row r="130" spans="2:17">
      <c r="B130" s="74" t="s">
        <v>74</v>
      </c>
      <c r="C130" s="74" t="s">
        <v>7</v>
      </c>
      <c r="D130" s="74" t="s">
        <v>306</v>
      </c>
      <c r="E130" s="75">
        <v>15093</v>
      </c>
      <c r="F130" s="75">
        <v>15103</v>
      </c>
      <c r="G130" s="75">
        <v>14791</v>
      </c>
      <c r="H130" s="75">
        <v>14483</v>
      </c>
      <c r="I130" s="75">
        <v>12886</v>
      </c>
      <c r="J130" s="75">
        <v>11093</v>
      </c>
      <c r="K130" s="75">
        <v>10718</v>
      </c>
      <c r="L130" s="75">
        <v>11113</v>
      </c>
      <c r="M130" s="75">
        <v>11040</v>
      </c>
      <c r="N130" s="75">
        <v>12202</v>
      </c>
      <c r="O130" s="75">
        <v>12511</v>
      </c>
      <c r="P130" s="74">
        <v>12888</v>
      </c>
      <c r="Q130" s="74">
        <f t="shared" si="1"/>
        <v>153921</v>
      </c>
    </row>
    <row r="131" spans="2:17">
      <c r="B131" s="74" t="s">
        <v>74</v>
      </c>
      <c r="C131" s="74" t="s">
        <v>7</v>
      </c>
      <c r="D131" s="74" t="s">
        <v>304</v>
      </c>
      <c r="E131" s="75">
        <v>19048</v>
      </c>
      <c r="F131" s="75">
        <v>19828</v>
      </c>
      <c r="G131" s="75">
        <v>27853</v>
      </c>
      <c r="H131" s="75">
        <v>17791</v>
      </c>
      <c r="I131" s="75">
        <v>23630</v>
      </c>
      <c r="J131" s="75">
        <v>32286</v>
      </c>
      <c r="K131" s="75">
        <v>22791</v>
      </c>
      <c r="L131" s="75">
        <v>28942</v>
      </c>
      <c r="M131" s="75">
        <v>24051</v>
      </c>
      <c r="N131" s="75">
        <v>24244</v>
      </c>
      <c r="O131" s="75">
        <v>17832</v>
      </c>
      <c r="P131" s="74">
        <v>17063</v>
      </c>
      <c r="Q131" s="74">
        <f t="shared" si="1"/>
        <v>275359</v>
      </c>
    </row>
    <row r="132" spans="2:17">
      <c r="B132" s="74" t="s">
        <v>74</v>
      </c>
      <c r="C132" s="74" t="s">
        <v>7</v>
      </c>
      <c r="D132" s="74" t="s">
        <v>302</v>
      </c>
      <c r="E132" s="75">
        <v>34531</v>
      </c>
      <c r="F132" s="75">
        <v>33749</v>
      </c>
      <c r="G132" s="75">
        <v>35913</v>
      </c>
      <c r="H132" s="75">
        <v>31912</v>
      </c>
      <c r="I132" s="75">
        <v>22565</v>
      </c>
      <c r="J132" s="75">
        <v>10873</v>
      </c>
      <c r="K132" s="75">
        <v>4003</v>
      </c>
      <c r="L132" s="75">
        <v>5334</v>
      </c>
      <c r="M132" s="75">
        <v>21454</v>
      </c>
      <c r="N132" s="75">
        <v>28542</v>
      </c>
      <c r="O132" s="75">
        <v>33055</v>
      </c>
      <c r="P132" s="74">
        <v>33889</v>
      </c>
      <c r="Q132" s="74">
        <f t="shared" si="1"/>
        <v>295820</v>
      </c>
    </row>
    <row r="133" spans="2:17">
      <c r="B133" s="74" t="s">
        <v>74</v>
      </c>
      <c r="C133" s="74" t="s">
        <v>7</v>
      </c>
      <c r="D133" s="74" t="s">
        <v>298</v>
      </c>
      <c r="E133" s="75">
        <v>0</v>
      </c>
      <c r="F133" s="75">
        <v>0</v>
      </c>
      <c r="G133" s="75">
        <v>0</v>
      </c>
      <c r="H133" s="75">
        <v>2473</v>
      </c>
      <c r="I133" s="75">
        <v>14097</v>
      </c>
      <c r="J133" s="75">
        <v>11634</v>
      </c>
      <c r="K133" s="75">
        <v>17134</v>
      </c>
      <c r="L133" s="75">
        <v>27075</v>
      </c>
      <c r="M133" s="75">
        <v>22262</v>
      </c>
      <c r="N133" s="75">
        <v>36550</v>
      </c>
      <c r="O133" s="75">
        <v>5333</v>
      </c>
      <c r="P133" s="74">
        <v>0</v>
      </c>
      <c r="Q133" s="74">
        <f t="shared" si="1"/>
        <v>136558</v>
      </c>
    </row>
    <row r="134" spans="2:17">
      <c r="B134" s="74" t="s">
        <v>74</v>
      </c>
      <c r="C134" s="74" t="s">
        <v>7</v>
      </c>
      <c r="D134" s="74" t="s">
        <v>296</v>
      </c>
      <c r="E134" s="75">
        <v>21280</v>
      </c>
      <c r="F134" s="75">
        <v>22176</v>
      </c>
      <c r="G134" s="75">
        <v>20958</v>
      </c>
      <c r="H134" s="75">
        <v>17833</v>
      </c>
      <c r="I134" s="75">
        <v>6895</v>
      </c>
      <c r="J134" s="75">
        <v>2375</v>
      </c>
      <c r="K134" s="75">
        <v>1085</v>
      </c>
      <c r="L134" s="75">
        <v>647</v>
      </c>
      <c r="M134" s="75">
        <v>0</v>
      </c>
      <c r="N134" s="75">
        <v>0</v>
      </c>
      <c r="O134" s="75">
        <v>0</v>
      </c>
      <c r="P134" s="74">
        <v>29357</v>
      </c>
      <c r="Q134" s="74">
        <f t="shared" si="1"/>
        <v>122606</v>
      </c>
    </row>
    <row r="135" spans="2:17">
      <c r="B135" s="74" t="s">
        <v>74</v>
      </c>
      <c r="C135" s="74" t="s">
        <v>7</v>
      </c>
      <c r="D135" s="74" t="s">
        <v>294</v>
      </c>
      <c r="E135" s="75">
        <v>20381</v>
      </c>
      <c r="F135" s="75">
        <v>98178</v>
      </c>
      <c r="G135" s="75">
        <v>17380</v>
      </c>
      <c r="H135" s="75">
        <v>4499</v>
      </c>
      <c r="I135" s="75">
        <v>1783</v>
      </c>
      <c r="J135" s="75">
        <v>15236</v>
      </c>
      <c r="K135" s="75">
        <v>14235</v>
      </c>
      <c r="L135" s="75">
        <v>2151</v>
      </c>
      <c r="M135" s="75">
        <v>38340</v>
      </c>
      <c r="N135" s="75">
        <v>119232</v>
      </c>
      <c r="O135" s="75">
        <v>17462</v>
      </c>
      <c r="P135" s="74">
        <v>9958</v>
      </c>
      <c r="Q135" s="74">
        <f t="shared" si="1"/>
        <v>358835</v>
      </c>
    </row>
    <row r="136" spans="2:17">
      <c r="B136" s="74" t="s">
        <v>74</v>
      </c>
      <c r="C136" s="74" t="s">
        <v>7</v>
      </c>
      <c r="D136" s="74" t="s">
        <v>292</v>
      </c>
      <c r="E136" s="75">
        <v>14821</v>
      </c>
      <c r="F136" s="75">
        <v>49226</v>
      </c>
      <c r="G136" s="75">
        <v>71656</v>
      </c>
      <c r="H136" s="75">
        <v>48539</v>
      </c>
      <c r="I136" s="75">
        <v>16537</v>
      </c>
      <c r="J136" s="75">
        <v>12152</v>
      </c>
      <c r="K136" s="75">
        <v>16521</v>
      </c>
      <c r="L136" s="75">
        <v>14090</v>
      </c>
      <c r="M136" s="75">
        <v>20956</v>
      </c>
      <c r="N136" s="75">
        <v>47062</v>
      </c>
      <c r="O136" s="75">
        <v>69742</v>
      </c>
      <c r="P136" s="74">
        <v>39473</v>
      </c>
      <c r="Q136" s="74">
        <f t="shared" si="1"/>
        <v>420775</v>
      </c>
    </row>
    <row r="137" spans="2:17">
      <c r="B137" s="74" t="s">
        <v>74</v>
      </c>
      <c r="C137" s="74" t="s">
        <v>7</v>
      </c>
      <c r="D137" s="74" t="s">
        <v>290</v>
      </c>
      <c r="E137" s="75">
        <v>19671</v>
      </c>
      <c r="F137" s="75">
        <v>18278</v>
      </c>
      <c r="G137" s="75">
        <v>21285</v>
      </c>
      <c r="H137" s="75">
        <v>17645</v>
      </c>
      <c r="I137" s="75">
        <v>16823</v>
      </c>
      <c r="J137" s="75">
        <v>16388</v>
      </c>
      <c r="K137" s="75">
        <v>14897</v>
      </c>
      <c r="L137" s="75">
        <v>18360</v>
      </c>
      <c r="M137" s="75">
        <v>17286</v>
      </c>
      <c r="N137" s="75">
        <v>16105</v>
      </c>
      <c r="O137" s="75">
        <v>16577</v>
      </c>
      <c r="P137" s="74">
        <v>16442</v>
      </c>
      <c r="Q137" s="74">
        <f t="shared" si="1"/>
        <v>209757</v>
      </c>
    </row>
    <row r="138" spans="2:17">
      <c r="B138" s="74" t="s">
        <v>74</v>
      </c>
      <c r="C138" s="74" t="s">
        <v>7</v>
      </c>
      <c r="D138" s="74" t="s">
        <v>288</v>
      </c>
      <c r="E138" s="75">
        <v>65371</v>
      </c>
      <c r="F138" s="75">
        <v>56975</v>
      </c>
      <c r="G138" s="75">
        <v>63796</v>
      </c>
      <c r="H138" s="75">
        <v>70137</v>
      </c>
      <c r="I138" s="75">
        <v>56865</v>
      </c>
      <c r="J138" s="75">
        <v>44902</v>
      </c>
      <c r="K138" s="75">
        <v>48785</v>
      </c>
      <c r="L138" s="75">
        <v>40619</v>
      </c>
      <c r="M138" s="75">
        <v>46298</v>
      </c>
      <c r="N138" s="75">
        <v>49031</v>
      </c>
      <c r="O138" s="75">
        <v>58465</v>
      </c>
      <c r="P138" s="74">
        <v>64938</v>
      </c>
      <c r="Q138" s="74">
        <f t="shared" ref="Q138:Q201" si="2">SUM(E138:P138)</f>
        <v>666182</v>
      </c>
    </row>
    <row r="139" spans="2:17">
      <c r="B139" s="74" t="s">
        <v>74</v>
      </c>
      <c r="C139" s="74" t="s">
        <v>7</v>
      </c>
      <c r="D139" s="74" t="s">
        <v>286</v>
      </c>
      <c r="E139" s="75">
        <v>28312</v>
      </c>
      <c r="F139" s="75">
        <v>103538</v>
      </c>
      <c r="G139" s="75">
        <v>110020</v>
      </c>
      <c r="H139" s="75">
        <v>82925</v>
      </c>
      <c r="I139" s="75">
        <v>103711</v>
      </c>
      <c r="J139" s="75">
        <v>94665</v>
      </c>
      <c r="K139" s="75">
        <v>86286</v>
      </c>
      <c r="L139" s="75">
        <v>73131</v>
      </c>
      <c r="M139" s="75">
        <v>81277</v>
      </c>
      <c r="N139" s="75">
        <v>91668</v>
      </c>
      <c r="O139" s="75">
        <v>100134</v>
      </c>
      <c r="P139" s="74">
        <v>77159</v>
      </c>
      <c r="Q139" s="74">
        <f t="shared" si="2"/>
        <v>1032826</v>
      </c>
    </row>
    <row r="140" spans="2:17">
      <c r="B140" s="74" t="s">
        <v>74</v>
      </c>
      <c r="C140" s="74" t="s">
        <v>7</v>
      </c>
      <c r="D140" s="74" t="s">
        <v>282</v>
      </c>
      <c r="E140" s="75">
        <v>10724</v>
      </c>
      <c r="F140" s="75">
        <v>11147</v>
      </c>
      <c r="G140" s="75">
        <v>7378</v>
      </c>
      <c r="H140" s="75">
        <v>14488</v>
      </c>
      <c r="I140" s="75">
        <v>14880</v>
      </c>
      <c r="J140" s="75">
        <v>148260</v>
      </c>
      <c r="K140" s="75">
        <v>132988</v>
      </c>
      <c r="L140" s="75">
        <v>142385</v>
      </c>
      <c r="M140" s="75">
        <v>139327</v>
      </c>
      <c r="N140" s="75">
        <v>194044</v>
      </c>
      <c r="O140" s="75">
        <v>144761</v>
      </c>
      <c r="P140" s="74">
        <v>10902</v>
      </c>
      <c r="Q140" s="74">
        <f t="shared" si="2"/>
        <v>971284</v>
      </c>
    </row>
    <row r="141" spans="2:17">
      <c r="B141" s="74" t="s">
        <v>74</v>
      </c>
      <c r="C141" s="74" t="s">
        <v>7</v>
      </c>
      <c r="D141" s="74" t="s">
        <v>278</v>
      </c>
      <c r="E141" s="75">
        <v>11336</v>
      </c>
      <c r="F141" s="75">
        <v>9595</v>
      </c>
      <c r="G141" s="75">
        <v>6254</v>
      </c>
      <c r="H141" s="75">
        <v>5495</v>
      </c>
      <c r="I141" s="75">
        <v>4973</v>
      </c>
      <c r="J141" s="75">
        <v>2519</v>
      </c>
      <c r="K141" s="75">
        <v>373</v>
      </c>
      <c r="L141" s="75">
        <v>4537</v>
      </c>
      <c r="M141" s="75">
        <v>4937</v>
      </c>
      <c r="N141" s="75">
        <v>7141</v>
      </c>
      <c r="O141" s="75">
        <v>6122</v>
      </c>
      <c r="P141" s="74">
        <v>6388</v>
      </c>
      <c r="Q141" s="74">
        <f t="shared" si="2"/>
        <v>69670</v>
      </c>
    </row>
    <row r="142" spans="2:17">
      <c r="B142" s="74" t="s">
        <v>74</v>
      </c>
      <c r="C142" s="74" t="s">
        <v>7</v>
      </c>
      <c r="D142" s="74" t="s">
        <v>276</v>
      </c>
      <c r="E142" s="75">
        <v>7510</v>
      </c>
      <c r="F142" s="75">
        <v>7114</v>
      </c>
      <c r="G142" s="75">
        <v>6927</v>
      </c>
      <c r="H142" s="75">
        <v>5920</v>
      </c>
      <c r="I142" s="75">
        <v>7494</v>
      </c>
      <c r="J142" s="75">
        <v>7978</v>
      </c>
      <c r="K142" s="75">
        <v>8932</v>
      </c>
      <c r="L142" s="75">
        <v>9959</v>
      </c>
      <c r="M142" s="75">
        <v>7619</v>
      </c>
      <c r="N142" s="75">
        <v>9170</v>
      </c>
      <c r="O142" s="75">
        <v>7413</v>
      </c>
      <c r="P142" s="74">
        <v>6289</v>
      </c>
      <c r="Q142" s="74">
        <f t="shared" si="2"/>
        <v>92325</v>
      </c>
    </row>
    <row r="143" spans="2:17">
      <c r="B143" s="74" t="s">
        <v>74</v>
      </c>
      <c r="C143" s="74" t="s">
        <v>7</v>
      </c>
      <c r="D143" s="74" t="s">
        <v>272</v>
      </c>
      <c r="E143" s="75">
        <v>0</v>
      </c>
      <c r="F143" s="75">
        <v>619</v>
      </c>
      <c r="G143" s="75">
        <v>905</v>
      </c>
      <c r="H143" s="75">
        <v>3097</v>
      </c>
      <c r="I143" s="75">
        <v>103265</v>
      </c>
      <c r="J143" s="75">
        <v>49303</v>
      </c>
      <c r="K143" s="75">
        <v>71999</v>
      </c>
      <c r="L143" s="75">
        <v>110255</v>
      </c>
      <c r="M143" s="75">
        <v>125394</v>
      </c>
      <c r="N143" s="75">
        <v>42020</v>
      </c>
      <c r="O143" s="75">
        <v>13247</v>
      </c>
      <c r="P143" s="74">
        <v>0</v>
      </c>
      <c r="Q143" s="74">
        <f t="shared" si="2"/>
        <v>520104</v>
      </c>
    </row>
    <row r="144" spans="2:17">
      <c r="B144" s="74" t="s">
        <v>74</v>
      </c>
      <c r="C144" s="74" t="s">
        <v>7</v>
      </c>
      <c r="D144" s="74" t="s">
        <v>270</v>
      </c>
      <c r="E144" s="75">
        <v>10874</v>
      </c>
      <c r="F144" s="75">
        <v>11995</v>
      </c>
      <c r="G144" s="75">
        <v>13150</v>
      </c>
      <c r="H144" s="75">
        <v>10460</v>
      </c>
      <c r="I144" s="75">
        <v>9688</v>
      </c>
      <c r="J144" s="75">
        <v>9387</v>
      </c>
      <c r="K144" s="75">
        <v>8506</v>
      </c>
      <c r="L144" s="75">
        <v>10517</v>
      </c>
      <c r="M144" s="75">
        <v>9671</v>
      </c>
      <c r="N144" s="75">
        <v>10613</v>
      </c>
      <c r="O144" s="75">
        <v>12022</v>
      </c>
      <c r="P144" s="74">
        <v>10232</v>
      </c>
      <c r="Q144" s="74">
        <f t="shared" si="2"/>
        <v>127115</v>
      </c>
    </row>
    <row r="145" spans="2:17">
      <c r="B145" s="74" t="s">
        <v>74</v>
      </c>
      <c r="C145" s="74" t="s">
        <v>7</v>
      </c>
      <c r="D145" s="74" t="s">
        <v>268</v>
      </c>
      <c r="E145" s="75">
        <v>21810</v>
      </c>
      <c r="F145" s="75">
        <v>30180</v>
      </c>
      <c r="G145" s="75">
        <v>42495</v>
      </c>
      <c r="H145" s="75">
        <v>40905</v>
      </c>
      <c r="I145" s="75">
        <v>26583</v>
      </c>
      <c r="J145" s="75">
        <v>19083</v>
      </c>
      <c r="K145" s="75">
        <v>23188</v>
      </c>
      <c r="L145" s="75">
        <v>25454</v>
      </c>
      <c r="M145" s="75">
        <v>46227</v>
      </c>
      <c r="N145" s="75">
        <v>31623</v>
      </c>
      <c r="O145" s="75">
        <v>24536</v>
      </c>
      <c r="P145" s="74">
        <v>26928</v>
      </c>
      <c r="Q145" s="74">
        <f t="shared" si="2"/>
        <v>359012</v>
      </c>
    </row>
    <row r="146" spans="2:17">
      <c r="B146" s="74" t="s">
        <v>74</v>
      </c>
      <c r="C146" s="74" t="s">
        <v>7</v>
      </c>
      <c r="D146" s="74" t="s">
        <v>265</v>
      </c>
      <c r="E146" s="75">
        <v>95199</v>
      </c>
      <c r="F146" s="75">
        <v>76464</v>
      </c>
      <c r="G146" s="75">
        <v>91575</v>
      </c>
      <c r="H146" s="75">
        <v>70446</v>
      </c>
      <c r="I146" s="75">
        <v>70733</v>
      </c>
      <c r="J146" s="75">
        <v>80330</v>
      </c>
      <c r="K146" s="75">
        <v>44756</v>
      </c>
      <c r="L146" s="75">
        <v>75937</v>
      </c>
      <c r="M146" s="75">
        <v>74738</v>
      </c>
      <c r="N146" s="75">
        <v>86130</v>
      </c>
      <c r="O146" s="75">
        <v>82611</v>
      </c>
      <c r="P146" s="74">
        <v>76676</v>
      </c>
      <c r="Q146" s="74">
        <f t="shared" si="2"/>
        <v>925595</v>
      </c>
    </row>
    <row r="147" spans="2:17">
      <c r="B147" s="74" t="s">
        <v>74</v>
      </c>
      <c r="C147" s="74" t="s">
        <v>7</v>
      </c>
      <c r="D147" s="74" t="s">
        <v>263</v>
      </c>
      <c r="E147" s="75">
        <v>17794</v>
      </c>
      <c r="F147" s="75">
        <v>15690</v>
      </c>
      <c r="G147" s="75">
        <v>14722</v>
      </c>
      <c r="H147" s="75">
        <v>10933</v>
      </c>
      <c r="I147" s="75">
        <v>5287</v>
      </c>
      <c r="J147" s="75">
        <v>4345</v>
      </c>
      <c r="K147" s="75">
        <v>3713</v>
      </c>
      <c r="L147" s="75">
        <v>3803</v>
      </c>
      <c r="M147" s="75">
        <v>4997</v>
      </c>
      <c r="N147" s="75">
        <v>10151</v>
      </c>
      <c r="O147" s="75">
        <v>14708</v>
      </c>
      <c r="P147" s="74">
        <v>16250</v>
      </c>
      <c r="Q147" s="74">
        <f t="shared" si="2"/>
        <v>122393</v>
      </c>
    </row>
    <row r="148" spans="2:17">
      <c r="B148" s="74" t="s">
        <v>74</v>
      </c>
      <c r="C148" s="74" t="s">
        <v>7</v>
      </c>
      <c r="D148" s="74" t="s">
        <v>259</v>
      </c>
      <c r="E148" s="75">
        <v>30553</v>
      </c>
      <c r="F148" s="75">
        <v>30130</v>
      </c>
      <c r="G148" s="75">
        <v>34753</v>
      </c>
      <c r="H148" s="75">
        <v>27481</v>
      </c>
      <c r="I148" s="75">
        <v>9529</v>
      </c>
      <c r="J148" s="75">
        <v>9754</v>
      </c>
      <c r="K148" s="75">
        <v>10544</v>
      </c>
      <c r="L148" s="75">
        <v>14442</v>
      </c>
      <c r="M148" s="75">
        <v>13348</v>
      </c>
      <c r="N148" s="75">
        <v>20213</v>
      </c>
      <c r="O148" s="75">
        <v>18828</v>
      </c>
      <c r="P148" s="74">
        <v>18440</v>
      </c>
      <c r="Q148" s="74">
        <f t="shared" si="2"/>
        <v>238015</v>
      </c>
    </row>
    <row r="149" spans="2:17">
      <c r="B149" s="74" t="s">
        <v>74</v>
      </c>
      <c r="C149" s="74" t="s">
        <v>7</v>
      </c>
      <c r="D149" s="74" t="s">
        <v>257</v>
      </c>
      <c r="E149" s="75">
        <v>292240</v>
      </c>
      <c r="F149" s="75">
        <v>285434</v>
      </c>
      <c r="G149" s="75">
        <v>278263</v>
      </c>
      <c r="H149" s="75">
        <v>256117</v>
      </c>
      <c r="I149" s="75">
        <v>292562</v>
      </c>
      <c r="J149" s="75">
        <v>300844</v>
      </c>
      <c r="K149" s="75">
        <v>234651</v>
      </c>
      <c r="L149" s="75">
        <v>269650</v>
      </c>
      <c r="M149" s="75">
        <v>271806</v>
      </c>
      <c r="N149" s="75">
        <v>365401</v>
      </c>
      <c r="O149" s="75">
        <v>296124</v>
      </c>
      <c r="P149" s="74">
        <v>292732</v>
      </c>
      <c r="Q149" s="74">
        <f t="shared" si="2"/>
        <v>3435824</v>
      </c>
    </row>
    <row r="150" spans="2:17">
      <c r="B150" s="74" t="s">
        <v>74</v>
      </c>
      <c r="C150" s="74" t="s">
        <v>7</v>
      </c>
      <c r="D150" s="74" t="s">
        <v>255</v>
      </c>
      <c r="E150" s="75">
        <v>54280</v>
      </c>
      <c r="F150" s="75">
        <v>50008</v>
      </c>
      <c r="G150" s="75">
        <v>55340</v>
      </c>
      <c r="H150" s="75">
        <v>47135</v>
      </c>
      <c r="I150" s="75">
        <v>54076</v>
      </c>
      <c r="J150" s="75">
        <v>51350</v>
      </c>
      <c r="K150" s="75">
        <v>61574</v>
      </c>
      <c r="L150" s="75">
        <v>73818</v>
      </c>
      <c r="M150" s="75">
        <v>54051</v>
      </c>
      <c r="N150" s="75">
        <v>76651</v>
      </c>
      <c r="O150" s="75">
        <v>74431</v>
      </c>
      <c r="P150" s="74">
        <v>52034</v>
      </c>
      <c r="Q150" s="74">
        <f t="shared" si="2"/>
        <v>704748</v>
      </c>
    </row>
    <row r="151" spans="2:17">
      <c r="B151" s="74" t="s">
        <v>74</v>
      </c>
      <c r="C151" s="74" t="s">
        <v>7</v>
      </c>
      <c r="D151" s="74" t="s">
        <v>253</v>
      </c>
      <c r="E151" s="75">
        <v>31149</v>
      </c>
      <c r="F151" s="75">
        <v>46521</v>
      </c>
      <c r="G151" s="75">
        <v>60495</v>
      </c>
      <c r="H151" s="75">
        <v>54152</v>
      </c>
      <c r="I151" s="75">
        <v>6645</v>
      </c>
      <c r="J151" s="75">
        <v>1832</v>
      </c>
      <c r="K151" s="75">
        <v>528</v>
      </c>
      <c r="L151" s="75">
        <v>12</v>
      </c>
      <c r="M151" s="75">
        <v>1759</v>
      </c>
      <c r="N151" s="75">
        <v>9896</v>
      </c>
      <c r="O151" s="75">
        <v>15280</v>
      </c>
      <c r="P151" s="74">
        <v>15510</v>
      </c>
      <c r="Q151" s="74">
        <f t="shared" si="2"/>
        <v>243779</v>
      </c>
    </row>
    <row r="152" spans="2:17">
      <c r="B152" s="74" t="s">
        <v>74</v>
      </c>
      <c r="C152" s="74" t="s">
        <v>7</v>
      </c>
      <c r="D152" s="74" t="s">
        <v>251</v>
      </c>
      <c r="E152" s="75">
        <v>162112</v>
      </c>
      <c r="F152" s="75">
        <v>134716</v>
      </c>
      <c r="G152" s="75">
        <v>164030</v>
      </c>
      <c r="H152" s="75">
        <v>145151</v>
      </c>
      <c r="I152" s="75">
        <v>140811</v>
      </c>
      <c r="J152" s="75">
        <v>131976</v>
      </c>
      <c r="K152" s="75">
        <v>114162</v>
      </c>
      <c r="L152" s="75">
        <v>126477</v>
      </c>
      <c r="M152" s="75">
        <v>125343</v>
      </c>
      <c r="N152" s="75">
        <v>141974</v>
      </c>
      <c r="O152" s="75">
        <v>130096</v>
      </c>
      <c r="P152" s="74">
        <v>119281</v>
      </c>
      <c r="Q152" s="74">
        <f t="shared" si="2"/>
        <v>1636129</v>
      </c>
    </row>
    <row r="153" spans="2:17">
      <c r="B153" s="74" t="s">
        <v>74</v>
      </c>
      <c r="C153" s="74" t="s">
        <v>7</v>
      </c>
      <c r="D153" s="74" t="s">
        <v>249</v>
      </c>
      <c r="E153" s="75">
        <v>17124</v>
      </c>
      <c r="F153" s="75">
        <v>15595</v>
      </c>
      <c r="G153" s="75">
        <v>11795</v>
      </c>
      <c r="H153" s="75">
        <v>5393</v>
      </c>
      <c r="I153" s="75">
        <v>2940</v>
      </c>
      <c r="J153" s="75">
        <v>2897</v>
      </c>
      <c r="K153" s="75">
        <v>2651</v>
      </c>
      <c r="L153" s="75">
        <v>2696</v>
      </c>
      <c r="M153" s="75">
        <v>4480</v>
      </c>
      <c r="N153" s="75">
        <v>7273</v>
      </c>
      <c r="O153" s="75">
        <v>12565</v>
      </c>
      <c r="P153" s="74">
        <v>13244</v>
      </c>
      <c r="Q153" s="74">
        <f t="shared" si="2"/>
        <v>98653</v>
      </c>
    </row>
    <row r="154" spans="2:17">
      <c r="B154" s="74" t="s">
        <v>74</v>
      </c>
      <c r="C154" s="74" t="s">
        <v>7</v>
      </c>
      <c r="D154" s="74" t="s">
        <v>247</v>
      </c>
      <c r="E154" s="75">
        <v>14248</v>
      </c>
      <c r="F154" s="75">
        <v>13974</v>
      </c>
      <c r="G154" s="75">
        <v>12763</v>
      </c>
      <c r="H154" s="75">
        <v>9909</v>
      </c>
      <c r="I154" s="75">
        <v>5869</v>
      </c>
      <c r="J154" s="75">
        <v>5316</v>
      </c>
      <c r="K154" s="75">
        <v>4057</v>
      </c>
      <c r="L154" s="75">
        <v>4315</v>
      </c>
      <c r="M154" s="75">
        <v>5695</v>
      </c>
      <c r="N154" s="75">
        <v>8599</v>
      </c>
      <c r="O154" s="75">
        <v>11209</v>
      </c>
      <c r="P154" s="74">
        <v>12434</v>
      </c>
      <c r="Q154" s="74">
        <f t="shared" si="2"/>
        <v>108388</v>
      </c>
    </row>
    <row r="155" spans="2:17">
      <c r="B155" s="74" t="s">
        <v>74</v>
      </c>
      <c r="C155" s="74" t="s">
        <v>7</v>
      </c>
      <c r="D155" s="74" t="s">
        <v>245</v>
      </c>
      <c r="E155" s="75">
        <v>17647</v>
      </c>
      <c r="F155" s="75">
        <v>23357</v>
      </c>
      <c r="G155" s="75">
        <v>23688</v>
      </c>
      <c r="H155" s="75">
        <v>20730</v>
      </c>
      <c r="I155" s="75">
        <v>11311</v>
      </c>
      <c r="J155" s="75">
        <v>10864</v>
      </c>
      <c r="K155" s="75">
        <v>11351</v>
      </c>
      <c r="L155" s="75">
        <v>11573</v>
      </c>
      <c r="M155" s="75">
        <v>17472</v>
      </c>
      <c r="N155" s="75">
        <v>28621</v>
      </c>
      <c r="O155" s="75">
        <v>42420</v>
      </c>
      <c r="P155" s="74">
        <v>35006</v>
      </c>
      <c r="Q155" s="74">
        <f t="shared" si="2"/>
        <v>254040</v>
      </c>
    </row>
    <row r="156" spans="2:17">
      <c r="B156" s="74" t="s">
        <v>74</v>
      </c>
      <c r="C156" s="74" t="s">
        <v>7</v>
      </c>
      <c r="D156" s="74" t="s">
        <v>243</v>
      </c>
      <c r="E156" s="75">
        <v>99293</v>
      </c>
      <c r="F156" s="75">
        <v>109865</v>
      </c>
      <c r="G156" s="75">
        <v>98940</v>
      </c>
      <c r="H156" s="75">
        <v>77874</v>
      </c>
      <c r="I156" s="75">
        <v>28986</v>
      </c>
      <c r="J156" s="75">
        <v>31111</v>
      </c>
      <c r="K156" s="75">
        <v>19789</v>
      </c>
      <c r="L156" s="75">
        <v>18432</v>
      </c>
      <c r="M156" s="75">
        <v>28542</v>
      </c>
      <c r="N156" s="75">
        <v>43243</v>
      </c>
      <c r="O156" s="75">
        <v>67888</v>
      </c>
      <c r="P156" s="74">
        <v>69782</v>
      </c>
      <c r="Q156" s="74">
        <f t="shared" si="2"/>
        <v>693745</v>
      </c>
    </row>
    <row r="157" spans="2:17">
      <c r="B157" s="74" t="s">
        <v>74</v>
      </c>
      <c r="C157" s="74" t="s">
        <v>7</v>
      </c>
      <c r="D157" s="74" t="s">
        <v>241</v>
      </c>
      <c r="E157" s="75">
        <v>5187</v>
      </c>
      <c r="F157" s="75">
        <v>4991</v>
      </c>
      <c r="G157" s="75">
        <v>4015</v>
      </c>
      <c r="H157" s="75">
        <v>3459</v>
      </c>
      <c r="I157" s="75">
        <v>3452</v>
      </c>
      <c r="J157" s="75">
        <v>3710</v>
      </c>
      <c r="K157" s="75">
        <v>3495</v>
      </c>
      <c r="L157" s="75">
        <v>4331</v>
      </c>
      <c r="M157" s="75">
        <v>3878</v>
      </c>
      <c r="N157" s="75">
        <v>4719</v>
      </c>
      <c r="O157" s="75">
        <v>5425</v>
      </c>
      <c r="P157" s="74">
        <v>5240</v>
      </c>
      <c r="Q157" s="74">
        <f t="shared" si="2"/>
        <v>51902</v>
      </c>
    </row>
    <row r="158" spans="2:17">
      <c r="B158" s="74" t="s">
        <v>74</v>
      </c>
      <c r="C158" s="74" t="s">
        <v>7</v>
      </c>
      <c r="D158" s="74" t="s">
        <v>239</v>
      </c>
      <c r="E158" s="75">
        <v>2114047</v>
      </c>
      <c r="F158" s="75">
        <v>2253100</v>
      </c>
      <c r="G158" s="75">
        <v>2477699</v>
      </c>
      <c r="H158" s="75">
        <v>2572462</v>
      </c>
      <c r="I158" s="75">
        <v>2330329</v>
      </c>
      <c r="J158" s="75">
        <v>1854429</v>
      </c>
      <c r="K158" s="75">
        <v>2433855</v>
      </c>
      <c r="L158" s="75">
        <v>2108191</v>
      </c>
      <c r="M158" s="75">
        <v>2391322</v>
      </c>
      <c r="N158" s="75">
        <v>3447150</v>
      </c>
      <c r="O158" s="75">
        <v>3139039</v>
      </c>
      <c r="P158" s="74">
        <v>3169352</v>
      </c>
      <c r="Q158" s="74">
        <f t="shared" si="2"/>
        <v>30290975</v>
      </c>
    </row>
    <row r="159" spans="2:17">
      <c r="B159" s="74" t="s">
        <v>74</v>
      </c>
      <c r="C159" s="74" t="s">
        <v>7</v>
      </c>
      <c r="D159" s="74" t="s">
        <v>237</v>
      </c>
      <c r="E159" s="75">
        <v>86113</v>
      </c>
      <c r="F159" s="75">
        <v>81101</v>
      </c>
      <c r="G159" s="75">
        <v>75134</v>
      </c>
      <c r="H159" s="75">
        <v>57194</v>
      </c>
      <c r="I159" s="75">
        <v>22368</v>
      </c>
      <c r="J159" s="75">
        <v>5585</v>
      </c>
      <c r="K159" s="75">
        <v>1438</v>
      </c>
      <c r="L159" s="75">
        <v>848</v>
      </c>
      <c r="M159" s="75">
        <v>8420</v>
      </c>
      <c r="N159" s="75">
        <v>38366</v>
      </c>
      <c r="O159" s="75">
        <v>61078</v>
      </c>
      <c r="P159" s="74">
        <v>69856</v>
      </c>
      <c r="Q159" s="74">
        <f t="shared" si="2"/>
        <v>507501</v>
      </c>
    </row>
    <row r="160" spans="2:17">
      <c r="B160" s="74" t="s">
        <v>74</v>
      </c>
      <c r="C160" s="74" t="s">
        <v>7</v>
      </c>
      <c r="D160" s="74" t="s">
        <v>233</v>
      </c>
      <c r="E160" s="75">
        <v>1001075</v>
      </c>
      <c r="F160" s="75">
        <v>899069</v>
      </c>
      <c r="G160" s="75">
        <v>1001772</v>
      </c>
      <c r="H160" s="75">
        <v>929677</v>
      </c>
      <c r="I160" s="75">
        <v>635868</v>
      </c>
      <c r="J160" s="75">
        <v>826478</v>
      </c>
      <c r="K160" s="75">
        <v>752491</v>
      </c>
      <c r="L160" s="75">
        <v>785059</v>
      </c>
      <c r="M160" s="75">
        <v>762443</v>
      </c>
      <c r="N160" s="75">
        <v>819833</v>
      </c>
      <c r="O160" s="75">
        <v>853786</v>
      </c>
      <c r="P160" s="74">
        <v>739271</v>
      </c>
      <c r="Q160" s="74">
        <f t="shared" si="2"/>
        <v>10006822</v>
      </c>
    </row>
    <row r="161" spans="2:17">
      <c r="B161" s="74" t="s">
        <v>74</v>
      </c>
      <c r="C161" s="74" t="s">
        <v>7</v>
      </c>
      <c r="D161" s="74" t="s">
        <v>231</v>
      </c>
      <c r="E161" s="75">
        <v>7775</v>
      </c>
      <c r="F161" s="75">
        <v>3632</v>
      </c>
      <c r="G161" s="75">
        <v>2158</v>
      </c>
      <c r="H161" s="75">
        <v>835</v>
      </c>
      <c r="I161" s="75">
        <v>0</v>
      </c>
      <c r="J161" s="75">
        <v>0</v>
      </c>
      <c r="K161" s="75">
        <v>0</v>
      </c>
      <c r="L161" s="75">
        <v>0</v>
      </c>
      <c r="M161" s="75">
        <v>2</v>
      </c>
      <c r="N161" s="75">
        <v>244</v>
      </c>
      <c r="O161" s="75">
        <v>1091</v>
      </c>
      <c r="Q161" s="74">
        <f t="shared" si="2"/>
        <v>15737</v>
      </c>
    </row>
    <row r="162" spans="2:17">
      <c r="B162" s="74" t="s">
        <v>74</v>
      </c>
      <c r="C162" s="74" t="s">
        <v>7</v>
      </c>
      <c r="D162" s="74" t="s">
        <v>229</v>
      </c>
      <c r="E162" s="75">
        <v>5471</v>
      </c>
      <c r="F162" s="75">
        <v>4634</v>
      </c>
      <c r="G162" s="75">
        <v>4719</v>
      </c>
      <c r="H162" s="75">
        <v>4242</v>
      </c>
      <c r="I162" s="75">
        <v>3302</v>
      </c>
      <c r="J162" s="75">
        <v>3832</v>
      </c>
      <c r="K162" s="75">
        <v>4020</v>
      </c>
      <c r="L162" s="75">
        <v>4276</v>
      </c>
      <c r="M162" s="75">
        <v>3298</v>
      </c>
      <c r="N162" s="75">
        <v>4336</v>
      </c>
      <c r="O162" s="75">
        <v>4405</v>
      </c>
      <c r="P162" s="74">
        <v>4758</v>
      </c>
      <c r="Q162" s="74">
        <f t="shared" si="2"/>
        <v>51293</v>
      </c>
    </row>
    <row r="163" spans="2:17">
      <c r="B163" s="74" t="s">
        <v>74</v>
      </c>
      <c r="C163" s="74" t="s">
        <v>7</v>
      </c>
      <c r="D163" s="74" t="s">
        <v>227</v>
      </c>
      <c r="E163" s="75">
        <v>81190</v>
      </c>
      <c r="F163" s="75">
        <v>73090</v>
      </c>
      <c r="G163" s="75">
        <v>69333</v>
      </c>
      <c r="H163" s="75">
        <v>53062</v>
      </c>
      <c r="I163" s="75">
        <v>36031</v>
      </c>
      <c r="J163" s="75">
        <v>35182</v>
      </c>
      <c r="K163" s="75">
        <v>31354</v>
      </c>
      <c r="L163" s="75">
        <v>29094</v>
      </c>
      <c r="M163" s="75">
        <v>34054</v>
      </c>
      <c r="N163" s="75">
        <v>48371</v>
      </c>
      <c r="O163" s="75">
        <v>68957</v>
      </c>
      <c r="P163" s="74">
        <v>73701</v>
      </c>
      <c r="Q163" s="74">
        <f t="shared" si="2"/>
        <v>633419</v>
      </c>
    </row>
    <row r="164" spans="2:17">
      <c r="B164" s="74" t="s">
        <v>74</v>
      </c>
      <c r="C164" s="74" t="s">
        <v>7</v>
      </c>
      <c r="D164" s="74" t="s">
        <v>225</v>
      </c>
      <c r="E164" s="75">
        <v>46639</v>
      </c>
      <c r="F164" s="75">
        <v>42500</v>
      </c>
      <c r="G164" s="75">
        <v>39531</v>
      </c>
      <c r="H164" s="75">
        <v>32334</v>
      </c>
      <c r="I164" s="75">
        <v>44988</v>
      </c>
      <c r="J164" s="75">
        <v>50372</v>
      </c>
      <c r="K164" s="75">
        <v>39034</v>
      </c>
      <c r="L164" s="75">
        <v>34847</v>
      </c>
      <c r="M164" s="75">
        <v>48349</v>
      </c>
      <c r="N164" s="75">
        <v>80993</v>
      </c>
      <c r="O164" s="75">
        <v>81686</v>
      </c>
      <c r="P164" s="74">
        <v>59245</v>
      </c>
      <c r="Q164" s="74">
        <f t="shared" si="2"/>
        <v>600518</v>
      </c>
    </row>
    <row r="165" spans="2:17">
      <c r="B165" s="74" t="s">
        <v>74</v>
      </c>
      <c r="C165" s="74" t="s">
        <v>7</v>
      </c>
      <c r="D165" s="74" t="s">
        <v>223</v>
      </c>
      <c r="E165" s="75">
        <v>26270</v>
      </c>
      <c r="F165" s="75">
        <v>27454</v>
      </c>
      <c r="G165" s="75">
        <v>27345</v>
      </c>
      <c r="H165" s="75">
        <v>40534</v>
      </c>
      <c r="I165" s="75">
        <v>41786</v>
      </c>
      <c r="J165" s="75">
        <v>37546</v>
      </c>
      <c r="K165" s="75">
        <v>37257</v>
      </c>
      <c r="L165" s="75">
        <v>30262</v>
      </c>
      <c r="M165" s="75">
        <v>35833</v>
      </c>
      <c r="N165" s="75">
        <v>45397</v>
      </c>
      <c r="O165" s="75">
        <v>49107</v>
      </c>
      <c r="P165" s="74">
        <v>46440</v>
      </c>
      <c r="Q165" s="74">
        <f t="shared" si="2"/>
        <v>445231</v>
      </c>
    </row>
    <row r="166" spans="2:17">
      <c r="B166" s="74" t="s">
        <v>74</v>
      </c>
      <c r="C166" s="74" t="s">
        <v>7</v>
      </c>
      <c r="D166" s="74" t="s">
        <v>221</v>
      </c>
      <c r="E166" s="75">
        <v>19015</v>
      </c>
      <c r="F166" s="75">
        <v>15138</v>
      </c>
      <c r="G166" s="75">
        <v>20800</v>
      </c>
      <c r="H166" s="75">
        <v>17411</v>
      </c>
      <c r="I166" s="75">
        <v>17085</v>
      </c>
      <c r="J166" s="75">
        <v>12671</v>
      </c>
      <c r="K166" s="75">
        <v>11536</v>
      </c>
      <c r="L166" s="75">
        <v>17591</v>
      </c>
      <c r="M166" s="75">
        <v>19995</v>
      </c>
      <c r="N166" s="75">
        <v>24358</v>
      </c>
      <c r="O166" s="75">
        <v>23880</v>
      </c>
      <c r="P166" s="74">
        <v>27251</v>
      </c>
      <c r="Q166" s="74">
        <f t="shared" si="2"/>
        <v>226731</v>
      </c>
    </row>
    <row r="167" spans="2:17">
      <c r="B167" s="74" t="s">
        <v>74</v>
      </c>
      <c r="C167" s="74" t="s">
        <v>7</v>
      </c>
      <c r="D167" s="74" t="s">
        <v>217</v>
      </c>
      <c r="E167" s="75">
        <v>7731</v>
      </c>
      <c r="F167" s="75">
        <v>7436</v>
      </c>
      <c r="G167" s="75">
        <v>6059</v>
      </c>
      <c r="H167" s="75">
        <v>6218</v>
      </c>
      <c r="I167" s="75">
        <v>3772</v>
      </c>
      <c r="J167" s="75">
        <v>3105</v>
      </c>
      <c r="K167" s="75">
        <v>2753</v>
      </c>
      <c r="L167" s="75">
        <v>2161</v>
      </c>
      <c r="M167" s="75">
        <v>2734</v>
      </c>
      <c r="N167" s="75">
        <v>4082</v>
      </c>
      <c r="O167" s="75">
        <v>5259</v>
      </c>
      <c r="P167" s="74">
        <v>4635</v>
      </c>
      <c r="Q167" s="74">
        <f t="shared" si="2"/>
        <v>55945</v>
      </c>
    </row>
    <row r="168" spans="2:17">
      <c r="B168" s="74" t="s">
        <v>74</v>
      </c>
      <c r="C168" s="74" t="s">
        <v>7</v>
      </c>
      <c r="D168" s="74" t="s">
        <v>215</v>
      </c>
      <c r="E168" s="75">
        <v>9046</v>
      </c>
      <c r="F168" s="75">
        <v>8163</v>
      </c>
      <c r="G168" s="75">
        <v>7309</v>
      </c>
      <c r="H168" s="75">
        <v>4235</v>
      </c>
      <c r="I168" s="75">
        <v>1013</v>
      </c>
      <c r="J168" s="75">
        <v>513</v>
      </c>
      <c r="K168" s="75">
        <v>374</v>
      </c>
      <c r="L168" s="75">
        <v>356</v>
      </c>
      <c r="M168" s="75">
        <v>1031</v>
      </c>
      <c r="N168" s="75">
        <v>3769</v>
      </c>
      <c r="O168" s="75">
        <v>6620</v>
      </c>
      <c r="P168" s="74">
        <v>7497</v>
      </c>
      <c r="Q168" s="74">
        <f t="shared" si="2"/>
        <v>49926</v>
      </c>
    </row>
    <row r="169" spans="2:17">
      <c r="B169" s="74" t="s">
        <v>74</v>
      </c>
      <c r="C169" s="74" t="s">
        <v>7</v>
      </c>
      <c r="D169" s="74" t="s">
        <v>213</v>
      </c>
      <c r="E169" s="75">
        <v>25605</v>
      </c>
      <c r="F169" s="75">
        <v>21401</v>
      </c>
      <c r="G169" s="75">
        <v>27059</v>
      </c>
      <c r="H169" s="75">
        <v>20485</v>
      </c>
      <c r="I169" s="75">
        <v>10234</v>
      </c>
      <c r="J169" s="75">
        <v>9061</v>
      </c>
      <c r="K169" s="75">
        <v>6057</v>
      </c>
      <c r="L169" s="75">
        <v>7520</v>
      </c>
      <c r="M169" s="75">
        <v>5770</v>
      </c>
      <c r="N169" s="75">
        <v>16391</v>
      </c>
      <c r="O169" s="75">
        <v>22370</v>
      </c>
      <c r="P169" s="74">
        <v>27209</v>
      </c>
      <c r="Q169" s="74">
        <f t="shared" si="2"/>
        <v>199162</v>
      </c>
    </row>
    <row r="170" spans="2:17">
      <c r="B170" s="74" t="s">
        <v>74</v>
      </c>
      <c r="C170" s="74" t="s">
        <v>7</v>
      </c>
      <c r="D170" s="74" t="s">
        <v>211</v>
      </c>
      <c r="E170" s="75">
        <v>12347</v>
      </c>
      <c r="F170" s="75">
        <v>27671</v>
      </c>
      <c r="G170" s="75">
        <v>45432</v>
      </c>
      <c r="H170" s="75">
        <v>40190</v>
      </c>
      <c r="I170" s="75">
        <v>24126</v>
      </c>
      <c r="J170" s="75">
        <v>12831</v>
      </c>
      <c r="K170" s="75">
        <v>8429</v>
      </c>
      <c r="L170" s="75">
        <v>24986</v>
      </c>
      <c r="M170" s="75">
        <v>42182</v>
      </c>
      <c r="N170" s="75">
        <v>47693</v>
      </c>
      <c r="O170" s="75">
        <v>43166</v>
      </c>
      <c r="P170" s="74">
        <v>24529</v>
      </c>
      <c r="Q170" s="74">
        <f t="shared" si="2"/>
        <v>353582</v>
      </c>
    </row>
    <row r="171" spans="2:17">
      <c r="B171" s="74" t="s">
        <v>74</v>
      </c>
      <c r="C171" s="74" t="s">
        <v>7</v>
      </c>
      <c r="D171" s="74" t="s">
        <v>209</v>
      </c>
      <c r="E171" s="75">
        <v>30876</v>
      </c>
      <c r="F171" s="75">
        <v>28792</v>
      </c>
      <c r="G171" s="75">
        <v>27635</v>
      </c>
      <c r="H171" s="75">
        <v>22307</v>
      </c>
      <c r="I171" s="75">
        <v>12734</v>
      </c>
      <c r="J171" s="75">
        <v>14024</v>
      </c>
      <c r="K171" s="75">
        <v>12335</v>
      </c>
      <c r="L171" s="75">
        <v>20155</v>
      </c>
      <c r="M171" s="75">
        <v>15147</v>
      </c>
      <c r="N171" s="75">
        <v>22946</v>
      </c>
      <c r="O171" s="75">
        <v>30506</v>
      </c>
      <c r="P171" s="74">
        <v>30486</v>
      </c>
      <c r="Q171" s="74">
        <f t="shared" si="2"/>
        <v>267943</v>
      </c>
    </row>
    <row r="172" spans="2:17">
      <c r="B172" s="74" t="s">
        <v>74</v>
      </c>
      <c r="C172" s="74" t="s">
        <v>7</v>
      </c>
      <c r="D172" s="74" t="s">
        <v>207</v>
      </c>
      <c r="E172" s="75">
        <v>15493</v>
      </c>
      <c r="F172" s="75">
        <v>13855</v>
      </c>
      <c r="G172" s="75">
        <v>13519</v>
      </c>
      <c r="H172" s="75">
        <v>13411</v>
      </c>
      <c r="I172" s="75">
        <v>11494</v>
      </c>
      <c r="J172" s="75">
        <v>11588</v>
      </c>
      <c r="K172" s="75">
        <v>11604</v>
      </c>
      <c r="L172" s="75">
        <v>10825</v>
      </c>
      <c r="M172" s="75">
        <v>12039</v>
      </c>
      <c r="N172" s="75">
        <v>13795</v>
      </c>
      <c r="O172" s="75">
        <v>14657</v>
      </c>
      <c r="P172" s="74">
        <v>14838</v>
      </c>
      <c r="Q172" s="74">
        <f t="shared" si="2"/>
        <v>157118</v>
      </c>
    </row>
    <row r="173" spans="2:17">
      <c r="B173" s="74" t="s">
        <v>74</v>
      </c>
      <c r="C173" s="74" t="s">
        <v>7</v>
      </c>
      <c r="D173" s="74" t="s">
        <v>205</v>
      </c>
      <c r="E173" s="75">
        <v>51995</v>
      </c>
      <c r="F173" s="75">
        <v>46276</v>
      </c>
      <c r="G173" s="75">
        <v>38667</v>
      </c>
      <c r="H173" s="75">
        <v>23246</v>
      </c>
      <c r="I173" s="75">
        <v>0</v>
      </c>
      <c r="J173" s="75">
        <v>0</v>
      </c>
      <c r="K173" s="75">
        <v>0</v>
      </c>
      <c r="L173" s="75">
        <v>0</v>
      </c>
      <c r="M173" s="75">
        <v>127</v>
      </c>
      <c r="N173" s="75">
        <v>19282</v>
      </c>
      <c r="O173" s="75">
        <v>43602</v>
      </c>
      <c r="P173" s="74">
        <v>46383</v>
      </c>
      <c r="Q173" s="74">
        <f t="shared" si="2"/>
        <v>269578</v>
      </c>
    </row>
    <row r="174" spans="2:17">
      <c r="B174" s="74" t="s">
        <v>74</v>
      </c>
      <c r="C174" s="74" t="s">
        <v>7</v>
      </c>
      <c r="D174" s="74" t="s">
        <v>137</v>
      </c>
      <c r="E174" s="75">
        <v>831373</v>
      </c>
      <c r="F174" s="75">
        <v>270001</v>
      </c>
      <c r="G174" s="75">
        <v>623580</v>
      </c>
      <c r="H174" s="75">
        <v>958340</v>
      </c>
      <c r="I174" s="75">
        <v>929951</v>
      </c>
      <c r="J174" s="75">
        <v>953876</v>
      </c>
      <c r="K174" s="75">
        <v>942597</v>
      </c>
      <c r="L174" s="75">
        <v>796322</v>
      </c>
      <c r="M174" s="75">
        <v>575200</v>
      </c>
      <c r="N174" s="75">
        <v>817805</v>
      </c>
      <c r="O174" s="75">
        <v>918970</v>
      </c>
      <c r="P174" s="74">
        <v>737678</v>
      </c>
      <c r="Q174" s="74">
        <f t="shared" si="2"/>
        <v>9355693</v>
      </c>
    </row>
    <row r="175" spans="2:17">
      <c r="B175" s="74" t="s">
        <v>74</v>
      </c>
      <c r="C175" s="74" t="s">
        <v>7</v>
      </c>
      <c r="D175" s="74" t="s">
        <v>203</v>
      </c>
      <c r="E175" s="75">
        <v>107565</v>
      </c>
      <c r="F175" s="75">
        <v>107307</v>
      </c>
      <c r="G175" s="75">
        <v>102320</v>
      </c>
      <c r="H175" s="75">
        <v>77833</v>
      </c>
      <c r="I175" s="75">
        <v>59531</v>
      </c>
      <c r="J175" s="75">
        <v>55997</v>
      </c>
      <c r="K175" s="75">
        <v>53595</v>
      </c>
      <c r="L175" s="75">
        <v>55742</v>
      </c>
      <c r="M175" s="75">
        <v>60405</v>
      </c>
      <c r="N175" s="75">
        <v>75848</v>
      </c>
      <c r="O175" s="75">
        <v>95300</v>
      </c>
      <c r="P175" s="74">
        <v>105489</v>
      </c>
      <c r="Q175" s="74">
        <f t="shared" si="2"/>
        <v>956932</v>
      </c>
    </row>
    <row r="176" spans="2:17">
      <c r="B176" s="74" t="s">
        <v>74</v>
      </c>
      <c r="C176" s="74" t="s">
        <v>7</v>
      </c>
      <c r="D176" s="74" t="s">
        <v>201</v>
      </c>
      <c r="E176" s="75">
        <v>259208</v>
      </c>
      <c r="F176" s="75">
        <v>231485</v>
      </c>
      <c r="G176" s="75">
        <v>261591</v>
      </c>
      <c r="H176" s="75">
        <v>256963</v>
      </c>
      <c r="I176" s="75">
        <v>256359</v>
      </c>
      <c r="J176" s="75">
        <v>251656</v>
      </c>
      <c r="K176" s="75">
        <v>257680</v>
      </c>
      <c r="L176" s="75">
        <v>231716</v>
      </c>
      <c r="M176" s="75">
        <v>216723</v>
      </c>
      <c r="N176" s="75">
        <v>254824</v>
      </c>
      <c r="O176" s="75">
        <v>254812</v>
      </c>
      <c r="P176" s="74">
        <v>251269</v>
      </c>
      <c r="Q176" s="74">
        <f t="shared" si="2"/>
        <v>2984286</v>
      </c>
    </row>
    <row r="177" spans="2:21">
      <c r="B177" s="74" t="s">
        <v>74</v>
      </c>
      <c r="C177" s="74" t="s">
        <v>7</v>
      </c>
      <c r="D177" s="74" t="s">
        <v>199</v>
      </c>
      <c r="E177" s="75">
        <v>101607</v>
      </c>
      <c r="F177" s="75">
        <v>92347</v>
      </c>
      <c r="G177" s="75">
        <v>100367</v>
      </c>
      <c r="H177" s="75">
        <v>84764</v>
      </c>
      <c r="I177" s="75">
        <v>84507</v>
      </c>
      <c r="J177" s="75">
        <v>85803</v>
      </c>
      <c r="K177" s="75">
        <v>78576</v>
      </c>
      <c r="L177" s="75">
        <v>76015</v>
      </c>
      <c r="M177" s="75">
        <v>73908</v>
      </c>
      <c r="N177" s="75">
        <v>74597</v>
      </c>
      <c r="O177" s="75">
        <v>76940</v>
      </c>
      <c r="P177" s="74">
        <v>88030</v>
      </c>
      <c r="Q177" s="74">
        <f t="shared" si="2"/>
        <v>1017461</v>
      </c>
    </row>
    <row r="178" spans="2:21">
      <c r="B178" s="74" t="s">
        <v>74</v>
      </c>
      <c r="C178" s="74" t="s">
        <v>7</v>
      </c>
      <c r="D178" s="74" t="s">
        <v>197</v>
      </c>
      <c r="E178" s="75">
        <v>19</v>
      </c>
      <c r="F178" s="75">
        <v>0</v>
      </c>
      <c r="G178" s="75">
        <v>0</v>
      </c>
      <c r="H178" s="75">
        <v>0</v>
      </c>
      <c r="I178" s="75">
        <v>0</v>
      </c>
      <c r="J178" s="75">
        <v>64</v>
      </c>
      <c r="K178" s="75">
        <v>0</v>
      </c>
      <c r="L178" s="75">
        <v>12164</v>
      </c>
      <c r="M178" s="75">
        <v>102241</v>
      </c>
      <c r="N178" s="75">
        <v>0</v>
      </c>
      <c r="O178" s="75">
        <v>0</v>
      </c>
      <c r="P178" s="74">
        <v>0</v>
      </c>
      <c r="Q178" s="74">
        <f t="shared" si="2"/>
        <v>114488</v>
      </c>
    </row>
    <row r="179" spans="2:21">
      <c r="B179" s="74" t="s">
        <v>74</v>
      </c>
      <c r="C179" s="74" t="s">
        <v>7</v>
      </c>
      <c r="D179" s="74" t="s">
        <v>195</v>
      </c>
      <c r="E179" s="75">
        <v>9704</v>
      </c>
      <c r="F179" s="75">
        <v>6683</v>
      </c>
      <c r="G179" s="75">
        <v>2585</v>
      </c>
      <c r="H179" s="75">
        <v>1812</v>
      </c>
      <c r="I179" s="75">
        <v>0</v>
      </c>
      <c r="J179" s="74" t="s">
        <v>4</v>
      </c>
      <c r="K179" s="74" t="s">
        <v>4</v>
      </c>
      <c r="L179" s="74" t="s">
        <v>4</v>
      </c>
      <c r="M179" s="74" t="s">
        <v>4</v>
      </c>
      <c r="N179" s="74" t="s">
        <v>4</v>
      </c>
      <c r="O179" s="74" t="s">
        <v>4</v>
      </c>
      <c r="Q179" s="74">
        <f t="shared" si="2"/>
        <v>20784</v>
      </c>
    </row>
    <row r="180" spans="2:21">
      <c r="B180" s="74" t="s">
        <v>74</v>
      </c>
      <c r="C180" s="74" t="s">
        <v>7</v>
      </c>
      <c r="D180" s="74" t="s">
        <v>135</v>
      </c>
      <c r="E180" s="75">
        <v>29407</v>
      </c>
      <c r="F180" s="75">
        <v>13187</v>
      </c>
      <c r="G180" s="75">
        <v>307</v>
      </c>
      <c r="H180" s="75">
        <v>0</v>
      </c>
      <c r="I180" s="75">
        <v>120999</v>
      </c>
      <c r="J180" s="75">
        <v>2623</v>
      </c>
      <c r="K180" s="75">
        <v>34162</v>
      </c>
      <c r="L180" s="75">
        <v>37899</v>
      </c>
      <c r="M180" s="75">
        <v>5503</v>
      </c>
      <c r="N180" s="75">
        <v>97013</v>
      </c>
      <c r="O180" s="75">
        <v>16455</v>
      </c>
      <c r="P180" s="74">
        <v>4059</v>
      </c>
      <c r="Q180" s="74">
        <f t="shared" si="2"/>
        <v>361614</v>
      </c>
    </row>
    <row r="181" spans="2:21">
      <c r="B181" s="74" t="s">
        <v>74</v>
      </c>
      <c r="C181" s="74" t="s">
        <v>7</v>
      </c>
      <c r="D181" s="74" t="s">
        <v>133</v>
      </c>
      <c r="E181" s="75">
        <v>0</v>
      </c>
      <c r="F181" s="75">
        <v>0</v>
      </c>
      <c r="G181" s="75">
        <v>5578</v>
      </c>
      <c r="H181" s="75">
        <v>35098</v>
      </c>
      <c r="I181" s="75">
        <v>21527</v>
      </c>
      <c r="J181" s="75">
        <v>19914</v>
      </c>
      <c r="K181" s="75">
        <v>20574</v>
      </c>
      <c r="L181" s="75">
        <v>49826</v>
      </c>
      <c r="M181" s="75">
        <v>18494</v>
      </c>
      <c r="N181" s="75">
        <v>33399</v>
      </c>
      <c r="O181" s="75">
        <v>42813</v>
      </c>
      <c r="P181" s="74">
        <v>0</v>
      </c>
      <c r="Q181" s="74">
        <f t="shared" si="2"/>
        <v>247223</v>
      </c>
      <c r="U181" s="32"/>
    </row>
    <row r="182" spans="2:21">
      <c r="B182" s="74" t="s">
        <v>74</v>
      </c>
      <c r="C182" s="74" t="s">
        <v>7</v>
      </c>
      <c r="D182" s="74" t="s">
        <v>193</v>
      </c>
      <c r="E182" s="75">
        <v>3045</v>
      </c>
      <c r="F182" s="75">
        <v>2031</v>
      </c>
      <c r="G182" s="75">
        <v>5100</v>
      </c>
      <c r="H182" s="75">
        <v>2047</v>
      </c>
      <c r="I182" s="75">
        <v>0</v>
      </c>
      <c r="J182" s="75">
        <v>0</v>
      </c>
      <c r="K182" s="75">
        <v>11815</v>
      </c>
      <c r="L182" s="75">
        <v>9838</v>
      </c>
      <c r="M182" s="75">
        <v>1099</v>
      </c>
      <c r="N182" s="75">
        <v>0</v>
      </c>
      <c r="O182" s="75">
        <v>0</v>
      </c>
      <c r="P182" s="74">
        <v>0</v>
      </c>
      <c r="Q182" s="74">
        <f t="shared" si="2"/>
        <v>34975</v>
      </c>
    </row>
    <row r="183" spans="2:21">
      <c r="B183" s="74" t="s">
        <v>74</v>
      </c>
      <c r="C183" s="74" t="s">
        <v>7</v>
      </c>
      <c r="D183" s="74" t="s">
        <v>191</v>
      </c>
      <c r="E183" s="75">
        <v>3287</v>
      </c>
      <c r="F183" s="75">
        <v>3229</v>
      </c>
      <c r="G183" s="75">
        <v>3321</v>
      </c>
      <c r="H183" s="75">
        <v>2231</v>
      </c>
      <c r="I183" s="75">
        <v>949</v>
      </c>
      <c r="J183" s="75">
        <v>504</v>
      </c>
      <c r="K183" s="75">
        <v>439</v>
      </c>
      <c r="L183" s="75">
        <v>349</v>
      </c>
      <c r="M183" s="75">
        <v>446</v>
      </c>
      <c r="N183" s="75">
        <v>1402</v>
      </c>
      <c r="O183" s="75">
        <v>2580</v>
      </c>
      <c r="P183" s="74">
        <v>2739</v>
      </c>
      <c r="Q183" s="74">
        <f t="shared" si="2"/>
        <v>21476</v>
      </c>
    </row>
    <row r="184" spans="2:21">
      <c r="B184" s="74" t="s">
        <v>74</v>
      </c>
      <c r="C184" s="74" t="s">
        <v>7</v>
      </c>
      <c r="D184" s="74" t="s">
        <v>131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91</v>
      </c>
      <c r="L184" s="75">
        <v>6433</v>
      </c>
      <c r="M184" s="75">
        <v>91994</v>
      </c>
      <c r="N184" s="75">
        <v>3685</v>
      </c>
      <c r="O184" s="75">
        <v>0</v>
      </c>
      <c r="P184" s="74">
        <v>0</v>
      </c>
      <c r="Q184" s="74">
        <f t="shared" si="2"/>
        <v>102203</v>
      </c>
    </row>
    <row r="185" spans="2:21">
      <c r="B185" s="74" t="s">
        <v>74</v>
      </c>
      <c r="C185" s="74" t="s">
        <v>7</v>
      </c>
      <c r="D185" s="74" t="s">
        <v>189</v>
      </c>
      <c r="E185" s="75">
        <v>58342</v>
      </c>
      <c r="F185" s="75">
        <v>54193</v>
      </c>
      <c r="G185" s="75">
        <v>49452</v>
      </c>
      <c r="H185" s="75">
        <v>33184</v>
      </c>
      <c r="I185" s="75">
        <v>10490</v>
      </c>
      <c r="J185" s="75">
        <v>8553</v>
      </c>
      <c r="K185" s="75">
        <v>5682</v>
      </c>
      <c r="L185" s="75">
        <v>8670</v>
      </c>
      <c r="M185" s="75">
        <v>10454</v>
      </c>
      <c r="N185" s="75">
        <v>24112</v>
      </c>
      <c r="O185" s="75">
        <v>49239</v>
      </c>
      <c r="P185" s="74">
        <v>50976</v>
      </c>
      <c r="Q185" s="74">
        <f t="shared" si="2"/>
        <v>363347</v>
      </c>
    </row>
    <row r="186" spans="2:21">
      <c r="B186" s="74" t="s">
        <v>74</v>
      </c>
      <c r="C186" s="74" t="s">
        <v>7</v>
      </c>
      <c r="D186" s="74" t="s">
        <v>219</v>
      </c>
      <c r="E186" s="75">
        <v>274140</v>
      </c>
      <c r="F186" s="75">
        <v>314999</v>
      </c>
      <c r="G186" s="75">
        <v>324113</v>
      </c>
      <c r="H186" s="75">
        <v>298436</v>
      </c>
      <c r="I186" s="75">
        <v>273818</v>
      </c>
      <c r="J186" s="75">
        <v>292169</v>
      </c>
      <c r="K186" s="75">
        <v>148466</v>
      </c>
      <c r="L186" s="75">
        <v>121209</v>
      </c>
      <c r="M186" s="75">
        <v>93766</v>
      </c>
      <c r="N186" s="75">
        <v>313730</v>
      </c>
      <c r="O186" s="75">
        <v>244905</v>
      </c>
      <c r="P186" s="74">
        <v>227157</v>
      </c>
      <c r="Q186" s="74">
        <f t="shared" si="2"/>
        <v>2926908</v>
      </c>
    </row>
    <row r="187" spans="2:21">
      <c r="B187" s="74" t="s">
        <v>74</v>
      </c>
      <c r="C187" s="74" t="s">
        <v>7</v>
      </c>
      <c r="D187" s="74" t="s">
        <v>187</v>
      </c>
      <c r="E187" s="75">
        <v>48837</v>
      </c>
      <c r="F187" s="75">
        <v>43345</v>
      </c>
      <c r="G187" s="75">
        <v>50452</v>
      </c>
      <c r="H187" s="75">
        <v>56802</v>
      </c>
      <c r="I187" s="75">
        <v>57195</v>
      </c>
      <c r="J187" s="75">
        <v>51838</v>
      </c>
      <c r="K187" s="75">
        <v>54071</v>
      </c>
      <c r="L187" s="75">
        <v>51549</v>
      </c>
      <c r="M187" s="75">
        <v>48445</v>
      </c>
      <c r="N187" s="75">
        <v>37361</v>
      </c>
      <c r="O187" s="75">
        <v>47141</v>
      </c>
      <c r="P187" s="74">
        <v>42985</v>
      </c>
      <c r="Q187" s="74">
        <f t="shared" si="2"/>
        <v>590021</v>
      </c>
      <c r="U187" s="32"/>
    </row>
    <row r="188" spans="2:21">
      <c r="B188" s="74" t="s">
        <v>74</v>
      </c>
      <c r="C188" s="74" t="s">
        <v>7</v>
      </c>
      <c r="D188" s="74" t="s">
        <v>185</v>
      </c>
      <c r="E188" s="75">
        <v>473326</v>
      </c>
      <c r="F188" s="75">
        <v>494621</v>
      </c>
      <c r="G188" s="75">
        <v>494666</v>
      </c>
      <c r="H188" s="75">
        <v>132977</v>
      </c>
      <c r="I188" s="75">
        <v>90865</v>
      </c>
      <c r="J188" s="75">
        <v>83862</v>
      </c>
      <c r="K188" s="75">
        <v>87958</v>
      </c>
      <c r="L188" s="75">
        <v>427260</v>
      </c>
      <c r="M188" s="75">
        <v>584667</v>
      </c>
      <c r="N188" s="75">
        <v>631215</v>
      </c>
      <c r="O188" s="75">
        <v>606383</v>
      </c>
      <c r="P188" s="74">
        <v>513623</v>
      </c>
      <c r="Q188" s="74">
        <f t="shared" si="2"/>
        <v>4621423</v>
      </c>
      <c r="U188" s="32"/>
    </row>
    <row r="189" spans="2:21">
      <c r="B189" s="74" t="s">
        <v>74</v>
      </c>
      <c r="C189" s="74" t="s">
        <v>7</v>
      </c>
      <c r="D189" s="74" t="s">
        <v>179</v>
      </c>
      <c r="E189" s="75">
        <v>8434</v>
      </c>
      <c r="F189" s="75">
        <v>7086</v>
      </c>
      <c r="G189" s="75">
        <v>8728</v>
      </c>
      <c r="H189" s="75">
        <v>6930</v>
      </c>
      <c r="I189" s="75">
        <v>7890</v>
      </c>
      <c r="J189" s="75">
        <v>8261</v>
      </c>
      <c r="K189" s="75">
        <v>7494</v>
      </c>
      <c r="L189" s="75">
        <v>8232</v>
      </c>
      <c r="M189" s="75">
        <v>7797</v>
      </c>
      <c r="N189" s="75">
        <v>7561</v>
      </c>
      <c r="O189" s="75">
        <v>7849</v>
      </c>
      <c r="P189" s="74">
        <v>7812</v>
      </c>
      <c r="Q189" s="74">
        <f t="shared" si="2"/>
        <v>94074</v>
      </c>
    </row>
    <row r="190" spans="2:21">
      <c r="B190" s="74" t="s">
        <v>74</v>
      </c>
      <c r="C190" s="74" t="s">
        <v>7</v>
      </c>
      <c r="D190" s="74" t="s">
        <v>177</v>
      </c>
      <c r="E190" s="75">
        <v>431028</v>
      </c>
      <c r="F190" s="75">
        <v>399619</v>
      </c>
      <c r="G190" s="75">
        <v>406625</v>
      </c>
      <c r="H190" s="75">
        <v>343868</v>
      </c>
      <c r="I190" s="75">
        <v>222622</v>
      </c>
      <c r="J190" s="75">
        <v>163921</v>
      </c>
      <c r="K190" s="75">
        <v>155594</v>
      </c>
      <c r="L190" s="75">
        <v>150814</v>
      </c>
      <c r="M190" s="75">
        <v>171032</v>
      </c>
      <c r="N190" s="75">
        <v>297970</v>
      </c>
      <c r="O190" s="75">
        <v>369094</v>
      </c>
      <c r="P190" s="74">
        <v>394435</v>
      </c>
      <c r="Q190" s="74">
        <f t="shared" si="2"/>
        <v>3506622</v>
      </c>
    </row>
    <row r="191" spans="2:21">
      <c r="B191" s="74" t="s">
        <v>74</v>
      </c>
      <c r="C191" s="74" t="s">
        <v>7</v>
      </c>
      <c r="D191" s="74" t="s">
        <v>175</v>
      </c>
      <c r="E191" s="75">
        <v>557</v>
      </c>
      <c r="F191" s="75">
        <v>6268</v>
      </c>
      <c r="G191" s="75">
        <v>34951</v>
      </c>
      <c r="H191" s="75">
        <v>26077</v>
      </c>
      <c r="I191" s="75">
        <v>35248</v>
      </c>
      <c r="J191" s="75">
        <v>44245</v>
      </c>
      <c r="K191" s="75">
        <v>34849</v>
      </c>
      <c r="L191" s="75">
        <v>46345</v>
      </c>
      <c r="M191" s="75">
        <v>25116</v>
      </c>
      <c r="N191" s="75">
        <v>48408</v>
      </c>
      <c r="O191" s="75">
        <v>37911</v>
      </c>
      <c r="P191" s="74">
        <v>26334</v>
      </c>
      <c r="Q191" s="74">
        <f t="shared" si="2"/>
        <v>366309</v>
      </c>
      <c r="U191" s="32"/>
    </row>
    <row r="192" spans="2:21">
      <c r="B192" s="74" t="s">
        <v>74</v>
      </c>
      <c r="C192" s="74" t="s">
        <v>7</v>
      </c>
      <c r="D192" s="74" t="s">
        <v>171</v>
      </c>
      <c r="E192" s="75">
        <v>467200</v>
      </c>
      <c r="F192" s="75">
        <v>414606</v>
      </c>
      <c r="G192" s="75">
        <v>424761</v>
      </c>
      <c r="H192" s="75">
        <v>462382</v>
      </c>
      <c r="I192" s="75">
        <v>331880</v>
      </c>
      <c r="J192" s="75">
        <v>380347</v>
      </c>
      <c r="K192" s="75">
        <v>350542</v>
      </c>
      <c r="L192" s="75">
        <v>369476</v>
      </c>
      <c r="M192" s="75">
        <v>349023</v>
      </c>
      <c r="N192" s="75">
        <v>410088</v>
      </c>
      <c r="O192" s="75">
        <v>404242</v>
      </c>
      <c r="P192" s="74">
        <v>417488</v>
      </c>
      <c r="Q192" s="74">
        <f t="shared" si="2"/>
        <v>4782035</v>
      </c>
    </row>
    <row r="193" spans="2:17">
      <c r="B193" s="74" t="s">
        <v>74</v>
      </c>
      <c r="C193" s="74" t="s">
        <v>7</v>
      </c>
      <c r="D193" s="74" t="s">
        <v>169</v>
      </c>
      <c r="E193" s="75">
        <v>1</v>
      </c>
      <c r="F193" s="75">
        <v>0</v>
      </c>
      <c r="G193" s="75">
        <v>0</v>
      </c>
      <c r="H193" s="75">
        <v>0</v>
      </c>
      <c r="I193" s="75">
        <v>0</v>
      </c>
      <c r="J193" s="75">
        <v>108</v>
      </c>
      <c r="K193" s="75">
        <v>0</v>
      </c>
      <c r="L193" s="75">
        <v>27638</v>
      </c>
      <c r="M193" s="75">
        <v>153513</v>
      </c>
      <c r="N193" s="75">
        <v>15</v>
      </c>
      <c r="O193" s="75">
        <v>0</v>
      </c>
      <c r="P193" s="74">
        <v>0</v>
      </c>
      <c r="Q193" s="74">
        <f t="shared" si="2"/>
        <v>181275</v>
      </c>
    </row>
    <row r="194" spans="2:17">
      <c r="B194" s="74" t="s">
        <v>74</v>
      </c>
      <c r="C194" s="74" t="s">
        <v>7</v>
      </c>
      <c r="D194" s="74" t="s">
        <v>167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1158</v>
      </c>
      <c r="M194" s="75">
        <v>53076</v>
      </c>
      <c r="N194" s="75">
        <v>29095</v>
      </c>
      <c r="O194" s="75">
        <v>442</v>
      </c>
      <c r="P194" s="74">
        <v>695</v>
      </c>
      <c r="Q194" s="74">
        <f t="shared" si="2"/>
        <v>84466</v>
      </c>
    </row>
    <row r="195" spans="2:17">
      <c r="B195" s="74" t="s">
        <v>74</v>
      </c>
      <c r="C195" s="74" t="s">
        <v>7</v>
      </c>
      <c r="D195" s="74" t="s">
        <v>165</v>
      </c>
      <c r="E195" s="75">
        <v>174427</v>
      </c>
      <c r="F195" s="75">
        <v>143144</v>
      </c>
      <c r="G195" s="75">
        <v>128334</v>
      </c>
      <c r="H195" s="75">
        <v>114019</v>
      </c>
      <c r="I195" s="75">
        <v>116954</v>
      </c>
      <c r="J195" s="75">
        <v>104816</v>
      </c>
      <c r="K195" s="75">
        <v>109715</v>
      </c>
      <c r="L195" s="75">
        <v>124856</v>
      </c>
      <c r="M195" s="75">
        <v>123247</v>
      </c>
      <c r="N195" s="75">
        <v>126235</v>
      </c>
      <c r="O195" s="75">
        <v>100396</v>
      </c>
      <c r="P195" s="74">
        <v>125121</v>
      </c>
      <c r="Q195" s="74">
        <f t="shared" si="2"/>
        <v>1491264</v>
      </c>
    </row>
    <row r="196" spans="2:17">
      <c r="B196" s="74" t="s">
        <v>74</v>
      </c>
      <c r="C196" s="74" t="s">
        <v>7</v>
      </c>
      <c r="D196" s="74" t="s">
        <v>163</v>
      </c>
      <c r="E196" s="75">
        <v>73750</v>
      </c>
      <c r="F196" s="75">
        <v>67540</v>
      </c>
      <c r="G196" s="75">
        <v>75792</v>
      </c>
      <c r="H196" s="75">
        <v>69560</v>
      </c>
      <c r="I196" s="75">
        <v>66988</v>
      </c>
      <c r="J196" s="75">
        <v>63182</v>
      </c>
      <c r="K196" s="75">
        <v>59832</v>
      </c>
      <c r="L196" s="75">
        <v>60194</v>
      </c>
      <c r="M196" s="75">
        <v>67038</v>
      </c>
      <c r="N196" s="75">
        <v>74713</v>
      </c>
      <c r="O196" s="75">
        <v>77065</v>
      </c>
      <c r="P196" s="74">
        <v>82031</v>
      </c>
      <c r="Q196" s="74">
        <f t="shared" si="2"/>
        <v>837685</v>
      </c>
    </row>
    <row r="197" spans="2:17">
      <c r="B197" s="74" t="s">
        <v>74</v>
      </c>
      <c r="C197" s="74" t="s">
        <v>7</v>
      </c>
      <c r="D197" s="74" t="s">
        <v>161</v>
      </c>
      <c r="E197" s="75">
        <v>12590</v>
      </c>
      <c r="F197" s="75">
        <v>11283</v>
      </c>
      <c r="G197" s="75">
        <v>10597</v>
      </c>
      <c r="H197" s="75">
        <v>8727</v>
      </c>
      <c r="I197" s="75">
        <v>7672</v>
      </c>
      <c r="J197" s="75">
        <v>7396</v>
      </c>
      <c r="K197" s="75">
        <v>6280</v>
      </c>
      <c r="L197" s="75">
        <v>6583</v>
      </c>
      <c r="M197" s="75">
        <v>7157</v>
      </c>
      <c r="N197" s="75">
        <v>8820</v>
      </c>
      <c r="O197" s="75">
        <v>10934</v>
      </c>
      <c r="P197" s="74">
        <v>11519</v>
      </c>
      <c r="Q197" s="74">
        <f t="shared" si="2"/>
        <v>109558</v>
      </c>
    </row>
    <row r="198" spans="2:17">
      <c r="B198" s="74" t="s">
        <v>74</v>
      </c>
      <c r="C198" s="74" t="s">
        <v>7</v>
      </c>
      <c r="D198" s="74" t="s">
        <v>159</v>
      </c>
      <c r="E198" s="75">
        <v>0</v>
      </c>
      <c r="F198" s="75">
        <v>0</v>
      </c>
      <c r="G198" s="75">
        <v>0</v>
      </c>
      <c r="H198" s="75">
        <v>0</v>
      </c>
      <c r="I198" s="75">
        <v>0</v>
      </c>
      <c r="J198" s="75">
        <v>0</v>
      </c>
      <c r="K198" s="75">
        <v>3</v>
      </c>
      <c r="L198" s="75">
        <v>13821</v>
      </c>
      <c r="M198" s="75">
        <v>117961</v>
      </c>
      <c r="N198" s="75">
        <v>65009</v>
      </c>
      <c r="O198" s="75">
        <v>0</v>
      </c>
      <c r="P198" s="74">
        <v>0</v>
      </c>
      <c r="Q198" s="74">
        <f t="shared" si="2"/>
        <v>196794</v>
      </c>
    </row>
    <row r="199" spans="2:17">
      <c r="B199" s="74" t="s">
        <v>74</v>
      </c>
      <c r="C199" s="74" t="s">
        <v>7</v>
      </c>
      <c r="D199" s="74" t="s">
        <v>157</v>
      </c>
      <c r="E199" s="75">
        <v>5767</v>
      </c>
      <c r="F199" s="75">
        <v>6144</v>
      </c>
      <c r="G199" s="75">
        <v>6656</v>
      </c>
      <c r="H199" s="75">
        <v>5119</v>
      </c>
      <c r="I199" s="75">
        <v>4712</v>
      </c>
      <c r="J199" s="75">
        <v>5075</v>
      </c>
      <c r="K199" s="75">
        <v>4810</v>
      </c>
      <c r="L199" s="75">
        <v>5348</v>
      </c>
      <c r="M199" s="75">
        <v>5461</v>
      </c>
      <c r="N199" s="75">
        <v>6913</v>
      </c>
      <c r="O199" s="75">
        <v>7179</v>
      </c>
      <c r="P199" s="74">
        <v>6340</v>
      </c>
      <c r="Q199" s="74">
        <f t="shared" si="2"/>
        <v>69524</v>
      </c>
    </row>
    <row r="200" spans="2:17">
      <c r="B200" s="74" t="s">
        <v>74</v>
      </c>
      <c r="C200" s="74" t="s">
        <v>7</v>
      </c>
      <c r="D200" s="74" t="s">
        <v>155</v>
      </c>
      <c r="E200" s="75">
        <v>610610</v>
      </c>
      <c r="F200" s="75">
        <v>557877</v>
      </c>
      <c r="G200" s="75">
        <v>378958</v>
      </c>
      <c r="H200" s="75">
        <v>535318</v>
      </c>
      <c r="I200" s="75">
        <v>420059</v>
      </c>
      <c r="J200" s="75">
        <v>495054</v>
      </c>
      <c r="K200" s="75">
        <v>358338</v>
      </c>
      <c r="L200" s="75">
        <v>496735</v>
      </c>
      <c r="M200" s="75">
        <v>483847</v>
      </c>
      <c r="N200" s="75">
        <v>547948</v>
      </c>
      <c r="O200" s="75">
        <v>397750</v>
      </c>
      <c r="P200" s="74">
        <v>459709</v>
      </c>
      <c r="Q200" s="74">
        <f t="shared" si="2"/>
        <v>5742203</v>
      </c>
    </row>
    <row r="201" spans="2:17">
      <c r="B201" s="74" t="s">
        <v>74</v>
      </c>
      <c r="C201" s="74" t="s">
        <v>7</v>
      </c>
      <c r="D201" s="74" t="s">
        <v>153</v>
      </c>
      <c r="E201" s="75">
        <v>0</v>
      </c>
      <c r="F201" s="75">
        <v>0</v>
      </c>
      <c r="G201" s="75">
        <v>0</v>
      </c>
      <c r="H201" s="75">
        <v>0</v>
      </c>
      <c r="I201" s="74" t="s">
        <v>4</v>
      </c>
      <c r="J201" s="74" t="s">
        <v>4</v>
      </c>
      <c r="K201" s="74" t="s">
        <v>4</v>
      </c>
      <c r="L201" s="74" t="s">
        <v>4</v>
      </c>
      <c r="M201" s="74" t="s">
        <v>4</v>
      </c>
      <c r="N201" s="74" t="s">
        <v>4</v>
      </c>
      <c r="O201" s="74" t="s">
        <v>4</v>
      </c>
      <c r="P201" s="74">
        <v>0</v>
      </c>
      <c r="Q201" s="74">
        <f t="shared" si="2"/>
        <v>0</v>
      </c>
    </row>
    <row r="202" spans="2:17">
      <c r="B202" s="74" t="s">
        <v>74</v>
      </c>
      <c r="C202" s="74" t="s">
        <v>6</v>
      </c>
      <c r="D202" s="74" t="s">
        <v>440</v>
      </c>
      <c r="E202" s="75">
        <v>8270581</v>
      </c>
      <c r="F202" s="75">
        <v>6317056</v>
      </c>
      <c r="G202" s="75">
        <v>7617414</v>
      </c>
      <c r="H202" s="75">
        <v>7939540</v>
      </c>
      <c r="I202" s="75">
        <v>6829590</v>
      </c>
      <c r="J202" s="75">
        <v>7616678</v>
      </c>
      <c r="K202" s="75">
        <v>8120012</v>
      </c>
      <c r="L202" s="75">
        <v>8292418</v>
      </c>
      <c r="M202" s="75">
        <v>7533349</v>
      </c>
      <c r="N202" s="75">
        <v>8607608</v>
      </c>
      <c r="O202" s="75">
        <v>8567790</v>
      </c>
      <c r="P202" s="74">
        <v>8764233</v>
      </c>
      <c r="Q202" s="74">
        <f t="shared" ref="Q202:Q265" si="3">SUM(E202:P202)</f>
        <v>94476269</v>
      </c>
    </row>
    <row r="203" spans="2:17">
      <c r="B203" s="74" t="s">
        <v>74</v>
      </c>
      <c r="C203" s="74" t="s">
        <v>6</v>
      </c>
      <c r="D203" s="74" t="s">
        <v>151</v>
      </c>
      <c r="E203" s="75">
        <v>15516961</v>
      </c>
      <c r="F203" s="75">
        <v>9895409</v>
      </c>
      <c r="G203" s="75">
        <v>14347454</v>
      </c>
      <c r="H203" s="75">
        <v>6432234</v>
      </c>
      <c r="I203" s="75">
        <v>0</v>
      </c>
      <c r="J203" s="75">
        <v>0</v>
      </c>
      <c r="K203" s="75">
        <v>12413356</v>
      </c>
      <c r="L203" s="75">
        <v>14663192</v>
      </c>
      <c r="M203" s="75">
        <v>14734883</v>
      </c>
      <c r="N203" s="75">
        <v>11246354</v>
      </c>
      <c r="O203" s="75">
        <v>14302959</v>
      </c>
      <c r="P203" s="74">
        <v>13397285</v>
      </c>
      <c r="Q203" s="74">
        <f t="shared" si="3"/>
        <v>126950087</v>
      </c>
    </row>
    <row r="204" spans="2:17">
      <c r="B204" s="74" t="s">
        <v>74</v>
      </c>
      <c r="C204" s="74" t="s">
        <v>10</v>
      </c>
      <c r="D204" s="74" t="s">
        <v>546</v>
      </c>
      <c r="E204" s="75">
        <v>7513</v>
      </c>
      <c r="F204" s="75">
        <v>7272</v>
      </c>
      <c r="G204" s="75">
        <v>8093</v>
      </c>
      <c r="H204" s="75">
        <v>6874</v>
      </c>
      <c r="I204" s="75">
        <v>2093</v>
      </c>
      <c r="J204" s="75">
        <v>0</v>
      </c>
      <c r="K204" s="75">
        <v>0</v>
      </c>
      <c r="L204" s="75">
        <v>0</v>
      </c>
      <c r="M204" s="75">
        <v>147</v>
      </c>
      <c r="N204" s="75">
        <v>5017</v>
      </c>
      <c r="O204" s="75">
        <v>5180</v>
      </c>
      <c r="P204" s="74">
        <v>6511</v>
      </c>
      <c r="Q204" s="74">
        <f t="shared" si="3"/>
        <v>48700</v>
      </c>
    </row>
    <row r="205" spans="2:17">
      <c r="B205" s="74" t="s">
        <v>74</v>
      </c>
      <c r="C205" s="74" t="s">
        <v>10</v>
      </c>
      <c r="D205" s="74" t="s">
        <v>542</v>
      </c>
      <c r="E205" s="75">
        <v>49545</v>
      </c>
      <c r="F205" s="75">
        <v>45929</v>
      </c>
      <c r="G205" s="75">
        <v>50191</v>
      </c>
      <c r="H205" s="75">
        <v>42684</v>
      </c>
      <c r="I205" s="75">
        <v>27901</v>
      </c>
      <c r="J205" s="75">
        <v>21922</v>
      </c>
      <c r="K205" s="75">
        <v>18397</v>
      </c>
      <c r="L205" s="75">
        <v>20393</v>
      </c>
      <c r="M205" s="75">
        <v>26367</v>
      </c>
      <c r="N205" s="75">
        <v>36537</v>
      </c>
      <c r="O205" s="75">
        <v>46564</v>
      </c>
      <c r="P205" s="74">
        <v>48859</v>
      </c>
      <c r="Q205" s="74">
        <f t="shared" si="3"/>
        <v>435289</v>
      </c>
    </row>
    <row r="206" spans="2:17">
      <c r="B206" s="74" t="s">
        <v>74</v>
      </c>
      <c r="C206" s="74" t="s">
        <v>10</v>
      </c>
      <c r="D206" s="74" t="s">
        <v>494</v>
      </c>
      <c r="E206" s="75">
        <v>18217</v>
      </c>
      <c r="F206" s="75">
        <v>16003</v>
      </c>
      <c r="G206" s="75">
        <v>16186</v>
      </c>
      <c r="H206" s="75">
        <v>13136</v>
      </c>
      <c r="I206" s="75">
        <v>8501</v>
      </c>
      <c r="J206" s="75">
        <v>6779</v>
      </c>
      <c r="K206" s="75">
        <v>5744</v>
      </c>
      <c r="L206" s="75">
        <v>6558</v>
      </c>
      <c r="M206" s="75">
        <v>8413</v>
      </c>
      <c r="N206" s="75">
        <v>11697</v>
      </c>
      <c r="O206" s="75">
        <v>16608</v>
      </c>
      <c r="P206" s="74">
        <v>18999</v>
      </c>
      <c r="Q206" s="74">
        <f t="shared" si="3"/>
        <v>146841</v>
      </c>
    </row>
    <row r="207" spans="2:17">
      <c r="B207" s="74" t="s">
        <v>74</v>
      </c>
      <c r="C207" s="74" t="s">
        <v>10</v>
      </c>
      <c r="D207" s="74" t="s">
        <v>442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  <c r="P207" s="74">
        <v>0</v>
      </c>
      <c r="Q207" s="74">
        <f t="shared" si="3"/>
        <v>0</v>
      </c>
    </row>
    <row r="208" spans="2:17">
      <c r="B208" s="74" t="s">
        <v>74</v>
      </c>
      <c r="C208" s="74" t="s">
        <v>10</v>
      </c>
      <c r="D208" s="74" t="s">
        <v>412</v>
      </c>
      <c r="E208" s="75">
        <v>14750</v>
      </c>
      <c r="F208" s="75">
        <v>13160</v>
      </c>
      <c r="G208" s="75">
        <v>13069</v>
      </c>
      <c r="H208" s="75">
        <v>11609</v>
      </c>
      <c r="I208" s="75">
        <v>10837</v>
      </c>
      <c r="J208" s="75">
        <v>10535</v>
      </c>
      <c r="K208" s="75">
        <v>10105</v>
      </c>
      <c r="L208" s="75">
        <v>9020</v>
      </c>
      <c r="M208" s="75">
        <v>9980</v>
      </c>
      <c r="N208" s="75">
        <v>11275</v>
      </c>
      <c r="O208" s="75">
        <v>11599</v>
      </c>
      <c r="P208" s="74">
        <v>11924</v>
      </c>
      <c r="Q208" s="74">
        <f t="shared" si="3"/>
        <v>137863</v>
      </c>
    </row>
    <row r="209" spans="2:17">
      <c r="B209" s="74" t="s">
        <v>74</v>
      </c>
      <c r="C209" s="74" t="s">
        <v>10</v>
      </c>
      <c r="D209" s="74" t="s">
        <v>181</v>
      </c>
      <c r="E209" s="75">
        <v>155363</v>
      </c>
      <c r="F209" s="75">
        <v>143078</v>
      </c>
      <c r="G209" s="75">
        <v>150065</v>
      </c>
      <c r="H209" s="75">
        <v>127659</v>
      </c>
      <c r="I209" s="75">
        <v>69428</v>
      </c>
      <c r="J209" s="75">
        <v>56239</v>
      </c>
      <c r="K209" s="75">
        <v>48903</v>
      </c>
      <c r="L209" s="75">
        <v>45703</v>
      </c>
      <c r="M209" s="75">
        <v>58685</v>
      </c>
      <c r="N209" s="75">
        <v>99609</v>
      </c>
      <c r="O209" s="75">
        <v>149879</v>
      </c>
      <c r="P209" s="74">
        <v>156080</v>
      </c>
      <c r="Q209" s="74">
        <f t="shared" si="3"/>
        <v>1260691</v>
      </c>
    </row>
    <row r="210" spans="2:17">
      <c r="B210" s="74" t="s">
        <v>74</v>
      </c>
      <c r="C210" s="74" t="s">
        <v>10</v>
      </c>
      <c r="D210" s="74" t="s">
        <v>173</v>
      </c>
      <c r="E210" s="75">
        <v>9347</v>
      </c>
      <c r="F210" s="75">
        <v>7869</v>
      </c>
      <c r="G210" s="75">
        <v>7009</v>
      </c>
      <c r="H210" s="75">
        <v>5933</v>
      </c>
      <c r="I210" s="75">
        <v>4958</v>
      </c>
      <c r="J210" s="75">
        <v>3213</v>
      </c>
      <c r="K210" s="75">
        <v>3053</v>
      </c>
      <c r="L210" s="75">
        <v>3457</v>
      </c>
      <c r="M210" s="75">
        <v>3681</v>
      </c>
      <c r="N210" s="75">
        <v>5473</v>
      </c>
      <c r="O210" s="75">
        <v>7067</v>
      </c>
      <c r="P210" s="74">
        <v>7154</v>
      </c>
      <c r="Q210" s="74">
        <f t="shared" si="3"/>
        <v>68214</v>
      </c>
    </row>
    <row r="211" spans="2:17">
      <c r="B211" s="74" t="s">
        <v>74</v>
      </c>
      <c r="C211" s="74" t="s">
        <v>75</v>
      </c>
      <c r="D211" s="74" t="s">
        <v>261</v>
      </c>
      <c r="E211" s="75">
        <v>3871684</v>
      </c>
      <c r="F211" s="75">
        <v>3343791</v>
      </c>
      <c r="G211" s="75">
        <v>8847522</v>
      </c>
      <c r="H211" s="75">
        <v>4324956</v>
      </c>
      <c r="I211" s="75">
        <v>298588</v>
      </c>
      <c r="J211" s="75">
        <v>7608999</v>
      </c>
      <c r="K211" s="75">
        <v>9684006</v>
      </c>
      <c r="L211" s="75">
        <v>8797931</v>
      </c>
      <c r="M211" s="75">
        <v>9093738</v>
      </c>
      <c r="N211" s="75">
        <v>4409709</v>
      </c>
      <c r="O211" s="75">
        <v>9538856</v>
      </c>
      <c r="P211" s="74">
        <v>10049655</v>
      </c>
      <c r="Q211" s="74">
        <f t="shared" si="3"/>
        <v>79869435</v>
      </c>
    </row>
    <row r="212" spans="2:17">
      <c r="B212" s="74" t="s">
        <v>74</v>
      </c>
      <c r="C212" s="74" t="s">
        <v>8</v>
      </c>
      <c r="D212" s="74" t="s">
        <v>360</v>
      </c>
      <c r="E212" s="75">
        <v>312704</v>
      </c>
      <c r="F212" s="75">
        <v>440113</v>
      </c>
      <c r="G212" s="75">
        <v>4083890</v>
      </c>
      <c r="H212" s="75">
        <v>7080932</v>
      </c>
      <c r="I212" s="75">
        <v>495903</v>
      </c>
      <c r="J212" s="75">
        <v>5275915</v>
      </c>
      <c r="K212" s="75">
        <v>11597150</v>
      </c>
      <c r="L212" s="75">
        <v>9383229</v>
      </c>
      <c r="M212" s="75">
        <v>10642199</v>
      </c>
      <c r="N212" s="75">
        <v>0</v>
      </c>
      <c r="O212" s="75">
        <v>3859695</v>
      </c>
      <c r="P212" s="74">
        <v>5703662</v>
      </c>
      <c r="Q212" s="74">
        <f t="shared" si="3"/>
        <v>58875392</v>
      </c>
    </row>
    <row r="213" spans="2:17">
      <c r="B213" s="74" t="s">
        <v>74</v>
      </c>
      <c r="C213" s="74" t="s">
        <v>16</v>
      </c>
      <c r="D213" s="74" t="s">
        <v>284</v>
      </c>
      <c r="E213" s="75">
        <v>1772697</v>
      </c>
      <c r="F213" s="75">
        <v>2520846</v>
      </c>
      <c r="G213" s="75">
        <v>2518058</v>
      </c>
      <c r="H213" s="75">
        <v>2282542</v>
      </c>
      <c r="I213" s="75">
        <v>633683</v>
      </c>
      <c r="J213" s="75">
        <v>191049</v>
      </c>
      <c r="K213" s="75">
        <v>183124</v>
      </c>
      <c r="L213" s="75">
        <v>194593</v>
      </c>
      <c r="M213" s="75">
        <v>186081</v>
      </c>
      <c r="N213" s="75">
        <v>579135</v>
      </c>
      <c r="O213" s="75">
        <v>2129559</v>
      </c>
      <c r="P213" s="74">
        <v>2157634</v>
      </c>
      <c r="Q213" s="74">
        <f t="shared" si="3"/>
        <v>15349001</v>
      </c>
    </row>
    <row r="214" spans="2:17">
      <c r="B214" s="74" t="s">
        <v>74</v>
      </c>
      <c r="C214" s="74" t="s">
        <v>13</v>
      </c>
      <c r="D214" s="74" t="s">
        <v>274</v>
      </c>
      <c r="E214" s="75">
        <v>200802</v>
      </c>
      <c r="F214" s="75">
        <v>110052</v>
      </c>
      <c r="G214" s="75">
        <v>168968</v>
      </c>
      <c r="H214" s="75">
        <v>340572</v>
      </c>
      <c r="I214" s="75">
        <v>306437</v>
      </c>
      <c r="J214" s="75">
        <v>242555</v>
      </c>
      <c r="K214" s="75">
        <v>299943</v>
      </c>
      <c r="L214" s="75">
        <v>369629</v>
      </c>
      <c r="M214" s="75">
        <v>282752</v>
      </c>
      <c r="N214" s="75">
        <v>390563</v>
      </c>
      <c r="O214" s="75">
        <v>361115</v>
      </c>
      <c r="P214" s="74">
        <v>364903</v>
      </c>
      <c r="Q214" s="74">
        <f t="shared" si="3"/>
        <v>3438291</v>
      </c>
    </row>
    <row r="215" spans="2:17">
      <c r="B215" s="74" t="s">
        <v>74</v>
      </c>
      <c r="C215" s="74" t="s">
        <v>12</v>
      </c>
      <c r="D215" s="74" t="s">
        <v>484</v>
      </c>
      <c r="E215" s="75">
        <v>988263</v>
      </c>
      <c r="F215" s="75">
        <v>907096</v>
      </c>
      <c r="G215" s="75">
        <v>987670</v>
      </c>
      <c r="H215" s="75">
        <v>1012389</v>
      </c>
      <c r="I215" s="75">
        <v>1018341</v>
      </c>
      <c r="J215" s="75">
        <v>876285</v>
      </c>
      <c r="K215" s="75">
        <v>918913</v>
      </c>
      <c r="L215" s="75">
        <v>930198</v>
      </c>
      <c r="M215" s="75">
        <v>936589</v>
      </c>
      <c r="N215" s="75">
        <v>742775</v>
      </c>
      <c r="O215" s="75">
        <v>1005088</v>
      </c>
      <c r="P215" s="74">
        <v>1058252</v>
      </c>
      <c r="Q215" s="74">
        <f t="shared" si="3"/>
        <v>11381859</v>
      </c>
    </row>
    <row r="216" spans="2:17">
      <c r="B216" s="74" t="s">
        <v>74</v>
      </c>
      <c r="C216" s="74" t="s">
        <v>76</v>
      </c>
      <c r="D216" s="74" t="s">
        <v>280</v>
      </c>
      <c r="E216" s="75">
        <v>570804</v>
      </c>
      <c r="F216" s="75">
        <v>571151</v>
      </c>
      <c r="G216" s="75">
        <v>625606</v>
      </c>
      <c r="H216" s="75">
        <v>573548</v>
      </c>
      <c r="I216" s="75">
        <v>578576</v>
      </c>
      <c r="J216" s="75">
        <v>559636</v>
      </c>
      <c r="K216" s="75">
        <v>556660</v>
      </c>
      <c r="L216" s="75">
        <v>547708</v>
      </c>
      <c r="M216" s="75">
        <v>566840</v>
      </c>
      <c r="N216" s="75">
        <v>579828</v>
      </c>
      <c r="O216" s="75">
        <v>568729</v>
      </c>
      <c r="P216" s="74">
        <v>612495</v>
      </c>
      <c r="Q216" s="74">
        <f t="shared" si="3"/>
        <v>6911581</v>
      </c>
    </row>
    <row r="217" spans="2:17">
      <c r="B217" s="74">
        <v>2023</v>
      </c>
      <c r="C217" s="74" t="s">
        <v>17</v>
      </c>
      <c r="D217" s="74" t="s">
        <v>235</v>
      </c>
      <c r="E217" s="74">
        <v>620405</v>
      </c>
      <c r="F217" s="74">
        <v>654001</v>
      </c>
      <c r="G217" s="74">
        <v>779011</v>
      </c>
      <c r="H217" s="74">
        <v>680620</v>
      </c>
      <c r="I217" s="74">
        <v>442299</v>
      </c>
      <c r="J217" s="74">
        <v>222071</v>
      </c>
      <c r="K217" s="74">
        <v>478618</v>
      </c>
      <c r="L217" s="74">
        <v>545365</v>
      </c>
      <c r="M217" s="74">
        <v>564103</v>
      </c>
      <c r="N217" s="74">
        <v>647908</v>
      </c>
      <c r="O217" s="74">
        <v>554903</v>
      </c>
      <c r="P217" s="74">
        <v>541421</v>
      </c>
      <c r="Q217" s="74">
        <f t="shared" si="3"/>
        <v>6730725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B6F14-0711-4F15-960D-4BEF00751A2B}">
  <sheetPr>
    <tabColor theme="4"/>
  </sheetPr>
  <dimension ref="A1:A3"/>
  <sheetViews>
    <sheetView workbookViewId="0">
      <selection activeCell="A9" sqref="A9"/>
    </sheetView>
  </sheetViews>
  <sheetFormatPr defaultRowHeight="14.6"/>
  <cols>
    <col min="1" max="1" width="50.3828125" customWidth="1"/>
  </cols>
  <sheetData>
    <row r="1" spans="1:1">
      <c r="A1" s="1" t="s">
        <v>129</v>
      </c>
    </row>
    <row r="3" spans="1:1">
      <c r="A3" t="s">
        <v>556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222A651-38D0-45C9-87E1-180AA15BADEF}"/>
</file>

<file path=customXml/itemProps2.xml><?xml version="1.0" encoding="utf-8"?>
<ds:datastoreItem xmlns:ds="http://schemas.openxmlformats.org/officeDocument/2006/customXml" ds:itemID="{124E133F-AAD2-4D85-906B-C00DAD04D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387E71-3BC5-4416-B378-DC8EB8995971}">
  <ds:schemaRefs>
    <ds:schemaRef ds:uri="http://schemas.microsoft.com/office/2006/metadata/properties"/>
    <ds:schemaRef ds:uri="http://schemas.microsoft.com/office/infopath/2007/PartnerControls"/>
    <ds:schemaRef ds:uri="9b681777-512b-478d-8e63-5ac3e973db6b"/>
    <ds:schemaRef ds:uri="b3d3ad02-bc00-492b-a000-5c79a458eef5"/>
  </ds:schemaRefs>
</ds:datastoreItem>
</file>

<file path=customXml/itemProps4.xml><?xml version="1.0" encoding="utf-8"?>
<ds:datastoreItem xmlns:ds="http://schemas.openxmlformats.org/officeDocument/2006/customXml" ds:itemID="{19AF5668-CB2E-4E2F-A4B5-F4EA6D5886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3-Day Peak</vt:lpstr>
      <vt:lpstr>Large Customer Mains Summary</vt:lpstr>
      <vt:lpstr>Large Customer Plant</vt:lpstr>
      <vt:lpstr>Therms Data</vt:lpstr>
      <vt:lpstr>Index to External 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Macias</dc:creator>
  <cp:lastModifiedBy>Greg Macias</cp:lastModifiedBy>
  <dcterms:created xsi:type="dcterms:W3CDTF">2024-03-16T13:21:47Z</dcterms:created>
  <dcterms:modified xsi:type="dcterms:W3CDTF">2024-03-29T21:07:44Z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