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20" windowWidth="18780" windowHeight="6345"/>
  </bookViews>
  <sheets>
    <sheet name="Exhibit B, p. 1" sheetId="5" r:id="rId1"/>
    <sheet name="Exhibit B, p. 2-11" sheetId="3" r:id="rId2"/>
    <sheet name="Exhibit B, p. 12-13" sheetId="4" r:id="rId3"/>
  </sheets>
  <definedNames>
    <definedName name="_xlnm._FilterDatabase" localSheetId="1" hidden="1">'Exhibit B, p. 2-11'!$A$14:$U$94</definedName>
    <definedName name="AccLookup">#REF!</definedName>
    <definedName name="Deprate">#REF!</definedName>
    <definedName name="GroupLookup">#REF!</definedName>
    <definedName name="IncExcLkUp">#REF!</definedName>
    <definedName name="keep_TESTYEAR">'Exhibit B, p. 1'!$B$2</definedName>
    <definedName name="_xlnm.Print_Area" localSheetId="0">'Exhibit B, p. 1'!$A$1:$E$38</definedName>
    <definedName name="_xlnm.Print_Area" localSheetId="2">'Exhibit B, p. 12-13'!$B$1:$P$55</definedName>
    <definedName name="_xlnm.Print_Titles" localSheetId="2">'Exhibit B, p. 12-13'!$1:$12</definedName>
    <definedName name="_xlnm.Print_Titles" localSheetId="1">'Exhibit B, p. 2-11'!$1:$11</definedName>
  </definedNames>
  <calcPr calcId="145621"/>
</workbook>
</file>

<file path=xl/calcChain.xml><?xml version="1.0" encoding="utf-8"?>
<calcChain xmlns="http://schemas.openxmlformats.org/spreadsheetml/2006/main">
  <c r="E26" i="5" l="1"/>
  <c r="D24" i="5"/>
  <c r="C24" i="5"/>
  <c r="E23" i="5"/>
  <c r="E22" i="5"/>
  <c r="D17" i="5"/>
  <c r="C17" i="5"/>
  <c r="E16" i="5"/>
  <c r="E15" i="5"/>
  <c r="D13" i="5"/>
  <c r="D19" i="5" s="1"/>
  <c r="C13" i="5"/>
  <c r="C19" i="5" s="1"/>
  <c r="E12" i="5"/>
  <c r="E11" i="5"/>
  <c r="E10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E9" i="5"/>
  <c r="E13" i="5" s="1"/>
  <c r="E17" i="5" l="1"/>
  <c r="E19" i="5" s="1"/>
  <c r="E29" i="5" s="1"/>
  <c r="E24" i="5"/>
  <c r="K84" i="3"/>
  <c r="K81" i="3"/>
  <c r="K80" i="3"/>
  <c r="K68" i="3"/>
  <c r="K65" i="3"/>
  <c r="K64" i="3"/>
  <c r="K53" i="3"/>
  <c r="K50" i="3"/>
  <c r="K49" i="3"/>
  <c r="K37" i="3"/>
  <c r="K34" i="3"/>
  <c r="K33" i="3"/>
  <c r="K22" i="3"/>
  <c r="K19" i="3"/>
  <c r="K18" i="3"/>
  <c r="B2" i="4"/>
  <c r="B1" i="4"/>
  <c r="S84" i="3"/>
  <c r="S81" i="3"/>
  <c r="S80" i="3"/>
  <c r="Q84" i="3"/>
  <c r="Q81" i="3"/>
  <c r="Q80" i="3"/>
  <c r="S68" i="3"/>
  <c r="S65" i="3"/>
  <c r="S64" i="3"/>
  <c r="Q68" i="3"/>
  <c r="Q65" i="3"/>
  <c r="Q64" i="3"/>
  <c r="S53" i="3"/>
  <c r="S50" i="3"/>
  <c r="S49" i="3"/>
  <c r="Q53" i="3"/>
  <c r="Q50" i="3"/>
  <c r="Q49" i="3"/>
  <c r="S37" i="3"/>
  <c r="S34" i="3"/>
  <c r="S33" i="3"/>
  <c r="Q37" i="3"/>
  <c r="Q34" i="3"/>
  <c r="Q33" i="3"/>
  <c r="Q22" i="3"/>
  <c r="Q19" i="3"/>
  <c r="Q18" i="3"/>
  <c r="S22" i="3"/>
  <c r="S19" i="3"/>
  <c r="S18" i="3"/>
  <c r="E30" i="5" l="1"/>
  <c r="E31" i="5" s="1"/>
  <c r="E35" i="5"/>
  <c r="E38" i="5" s="1"/>
  <c r="J52" i="4"/>
  <c r="N50" i="4"/>
  <c r="P50" i="4" s="1"/>
  <c r="J50" i="4"/>
  <c r="H50" i="4"/>
  <c r="F50" i="4"/>
  <c r="P48" i="4"/>
  <c r="L48" i="4"/>
  <c r="P47" i="4"/>
  <c r="L47" i="4"/>
  <c r="P46" i="4"/>
  <c r="L46" i="4"/>
  <c r="L50" i="4" s="1"/>
  <c r="N43" i="4"/>
  <c r="P43" i="4" s="1"/>
  <c r="J43" i="4"/>
  <c r="H43" i="4"/>
  <c r="F43" i="4"/>
  <c r="P41" i="4"/>
  <c r="L41" i="4"/>
  <c r="P40" i="4"/>
  <c r="L40" i="4"/>
  <c r="L43" i="4" s="1"/>
  <c r="P39" i="4"/>
  <c r="L39" i="4"/>
  <c r="N36" i="4"/>
  <c r="P36" i="4" s="1"/>
  <c r="J36" i="4"/>
  <c r="H36" i="4"/>
  <c r="F36" i="4"/>
  <c r="P34" i="4"/>
  <c r="L34" i="4"/>
  <c r="P33" i="4"/>
  <c r="L33" i="4"/>
  <c r="L36" i="4" s="1"/>
  <c r="P32" i="4"/>
  <c r="L32" i="4"/>
  <c r="N29" i="4"/>
  <c r="P29" i="4" s="1"/>
  <c r="J29" i="4"/>
  <c r="H29" i="4"/>
  <c r="F29" i="4"/>
  <c r="P27" i="4"/>
  <c r="L27" i="4"/>
  <c r="P26" i="4"/>
  <c r="L26" i="4"/>
  <c r="L29" i="4" s="1"/>
  <c r="P25" i="4"/>
  <c r="L25" i="4"/>
  <c r="N22" i="4"/>
  <c r="J22" i="4"/>
  <c r="J55" i="4" s="1"/>
  <c r="H22" i="4"/>
  <c r="H52" i="4" s="1"/>
  <c r="F22" i="4"/>
  <c r="F52" i="4" s="1"/>
  <c r="P20" i="4"/>
  <c r="L20" i="4"/>
  <c r="P19" i="4"/>
  <c r="L19" i="4"/>
  <c r="L22" i="4" s="1"/>
  <c r="P18" i="4"/>
  <c r="L18" i="4"/>
  <c r="N55" i="4" l="1"/>
  <c r="P55" i="4" s="1"/>
  <c r="L55" i="4"/>
  <c r="F55" i="4"/>
  <c r="P22" i="4"/>
  <c r="L52" i="4"/>
  <c r="H55" i="4"/>
  <c r="N52" i="4"/>
  <c r="P52" i="4" s="1"/>
  <c r="M340" i="3" l="1"/>
  <c r="K349" i="3" l="1"/>
  <c r="Q221" i="3" l="1"/>
  <c r="O221" i="3"/>
  <c r="M221" i="3"/>
  <c r="K221" i="3"/>
  <c r="M432" i="3" l="1"/>
  <c r="K432" i="3"/>
  <c r="Q322" i="3" l="1"/>
  <c r="O322" i="3"/>
  <c r="M322" i="3"/>
  <c r="K322" i="3"/>
  <c r="Q391" i="3" l="1"/>
  <c r="O391" i="3"/>
  <c r="M391" i="3"/>
  <c r="K391" i="3"/>
  <c r="Q385" i="3"/>
  <c r="O385" i="3"/>
  <c r="M385" i="3"/>
  <c r="K385" i="3"/>
  <c r="Q377" i="3"/>
  <c r="O377" i="3"/>
  <c r="M377" i="3"/>
  <c r="K377" i="3"/>
  <c r="Q371" i="3"/>
  <c r="O371" i="3"/>
  <c r="M371" i="3"/>
  <c r="K371" i="3"/>
  <c r="Q365" i="3"/>
  <c r="O365" i="3"/>
  <c r="M365" i="3"/>
  <c r="K365" i="3"/>
  <c r="Q355" i="3"/>
  <c r="O355" i="3"/>
  <c r="M355" i="3"/>
  <c r="K355" i="3"/>
  <c r="Q349" i="3"/>
  <c r="O349" i="3"/>
  <c r="M349" i="3"/>
  <c r="M406" i="3" l="1"/>
  <c r="Q242" i="3" l="1"/>
  <c r="O242" i="3"/>
  <c r="M242" i="3"/>
  <c r="K242" i="3"/>
  <c r="U242" i="3" l="1"/>
  <c r="S242" i="3"/>
  <c r="M261" i="3"/>
  <c r="M281" i="3"/>
  <c r="Q261" i="3"/>
  <c r="O281" i="3"/>
  <c r="Q281" i="3"/>
  <c r="K281" i="3"/>
  <c r="O261" i="3"/>
  <c r="K261" i="3"/>
  <c r="U281" i="3" l="1"/>
  <c r="S281" i="3"/>
  <c r="O211" i="3" l="1"/>
  <c r="M211" i="3"/>
  <c r="Q182" i="3"/>
  <c r="K211" i="3"/>
  <c r="Q211" i="3"/>
  <c r="O182" i="3"/>
  <c r="M182" i="3"/>
  <c r="K182" i="3"/>
  <c r="U211" i="3" l="1"/>
  <c r="U182" i="3"/>
  <c r="S211" i="3"/>
  <c r="S182" i="3"/>
  <c r="Q404" i="3" l="1"/>
  <c r="Q403" i="3"/>
  <c r="Q402" i="3"/>
  <c r="Q401" i="3"/>
  <c r="Q400" i="3"/>
  <c r="Q399" i="3"/>
  <c r="Q398" i="3"/>
  <c r="Q406" i="3" l="1"/>
  <c r="K204" i="3" l="1"/>
  <c r="M204" i="3"/>
  <c r="O204" i="3"/>
  <c r="Q204" i="3"/>
  <c r="K124" i="3"/>
  <c r="O132" i="3"/>
  <c r="K155" i="3"/>
  <c r="Q196" i="3"/>
  <c r="Q340" i="3"/>
  <c r="K116" i="3"/>
  <c r="O155" i="3"/>
  <c r="M116" i="3"/>
  <c r="Q124" i="3"/>
  <c r="M147" i="3"/>
  <c r="Q155" i="3"/>
  <c r="M132" i="3"/>
  <c r="Q116" i="3"/>
  <c r="M140" i="3"/>
  <c r="M124" i="3"/>
  <c r="Q132" i="3"/>
  <c r="M155" i="3"/>
  <c r="M46" i="3"/>
  <c r="K77" i="3"/>
  <c r="K254" i="3"/>
  <c r="K235" i="3"/>
  <c r="M254" i="3"/>
  <c r="K274" i="3"/>
  <c r="K61" i="3"/>
  <c r="O77" i="3"/>
  <c r="O116" i="3"/>
  <c r="K140" i="3"/>
  <c r="O147" i="3"/>
  <c r="M235" i="3"/>
  <c r="O254" i="3"/>
  <c r="M274" i="3"/>
  <c r="M61" i="3"/>
  <c r="Q77" i="3"/>
  <c r="K196" i="3"/>
  <c r="O235" i="3"/>
  <c r="Q254" i="3"/>
  <c r="O274" i="3"/>
  <c r="K132" i="3"/>
  <c r="O140" i="3"/>
  <c r="M196" i="3"/>
  <c r="Q235" i="3"/>
  <c r="Q274" i="3"/>
  <c r="O196" i="3"/>
  <c r="O340" i="3"/>
  <c r="K340" i="3"/>
  <c r="O61" i="3"/>
  <c r="M77" i="3"/>
  <c r="K147" i="3"/>
  <c r="M108" i="3"/>
  <c r="M175" i="3"/>
  <c r="K108" i="3"/>
  <c r="K30" i="3"/>
  <c r="O108" i="3"/>
  <c r="Q108" i="3"/>
  <c r="Q175" i="3"/>
  <c r="M30" i="3"/>
  <c r="Q393" i="3"/>
  <c r="O393" i="3"/>
  <c r="Q30" i="3"/>
  <c r="K393" i="3"/>
  <c r="Q93" i="3"/>
  <c r="O30" i="3"/>
  <c r="K175" i="3"/>
  <c r="Q147" i="3"/>
  <c r="O124" i="3"/>
  <c r="Q140" i="3"/>
  <c r="Q61" i="3"/>
  <c r="O46" i="3"/>
  <c r="Q46" i="3"/>
  <c r="K93" i="3"/>
  <c r="M93" i="3"/>
  <c r="K46" i="3"/>
  <c r="O93" i="3"/>
  <c r="O175" i="3"/>
  <c r="U261" i="3"/>
  <c r="M285" i="3" l="1"/>
  <c r="O285" i="3"/>
  <c r="Q285" i="3"/>
  <c r="K285" i="3"/>
  <c r="M157" i="3"/>
  <c r="O95" i="3"/>
  <c r="Q95" i="3"/>
  <c r="Q157" i="3"/>
  <c r="O157" i="3"/>
  <c r="S393" i="3"/>
  <c r="K157" i="3"/>
  <c r="M95" i="3"/>
  <c r="K95" i="3"/>
  <c r="S322" i="3"/>
  <c r="S340" i="3"/>
  <c r="M393" i="3"/>
  <c r="S261" i="3"/>
  <c r="S196" i="3"/>
  <c r="S93" i="3"/>
  <c r="S77" i="3"/>
  <c r="S61" i="3"/>
  <c r="S46" i="3"/>
  <c r="S30" i="3"/>
  <c r="S108" i="3"/>
  <c r="S116" i="3"/>
  <c r="S132" i="3"/>
  <c r="U132" i="3"/>
  <c r="S140" i="3"/>
  <c r="S147" i="3"/>
  <c r="S155" i="3"/>
  <c r="U155" i="3"/>
  <c r="S175" i="3"/>
  <c r="S204" i="3"/>
  <c r="S235" i="3"/>
  <c r="S254" i="3"/>
  <c r="U221" i="3"/>
  <c r="S221" i="3"/>
  <c r="S274" i="3"/>
  <c r="U61" i="3"/>
  <c r="U77" i="3"/>
  <c r="U93" i="3"/>
  <c r="U108" i="3"/>
  <c r="U116" i="3"/>
  <c r="U140" i="3"/>
  <c r="U147" i="3"/>
  <c r="U175" i="3"/>
  <c r="U196" i="3"/>
  <c r="U204" i="3"/>
  <c r="U235" i="3"/>
  <c r="U254" i="3"/>
  <c r="U274" i="3"/>
  <c r="U30" i="3"/>
  <c r="U46" i="3"/>
  <c r="M409" i="3" l="1"/>
  <c r="M435" i="3" s="1"/>
  <c r="Q409" i="3"/>
  <c r="Q435" i="3" s="1"/>
  <c r="K409" i="3"/>
  <c r="K435" i="3" s="1"/>
  <c r="O409" i="3"/>
  <c r="O435" i="3" s="1"/>
  <c r="S157" i="3"/>
  <c r="S95" i="3"/>
  <c r="S285" i="3"/>
</calcChain>
</file>

<file path=xl/sharedStrings.xml><?xml version="1.0" encoding="utf-8"?>
<sst xmlns="http://schemas.openxmlformats.org/spreadsheetml/2006/main" count="966" uniqueCount="336">
  <si>
    <t>NET</t>
  </si>
  <si>
    <t>BOOK</t>
  </si>
  <si>
    <t xml:space="preserve">CALCULATED ANNUAL </t>
  </si>
  <si>
    <t>COMPOSITE</t>
  </si>
  <si>
    <t>SURVIVOR</t>
  </si>
  <si>
    <t>SALVAGE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</si>
  <si>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</si>
  <si>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</si>
  <si>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</si>
  <si>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</si>
  <si>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</si>
  <si>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</si>
  <si>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</si>
  <si>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</si>
  <si>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RESERVE</t>
  </si>
  <si>
    <t>ACCRUALS</t>
  </si>
  <si>
    <t>AMOUNT</t>
  </si>
  <si>
    <t>RATE</t>
  </si>
  <si>
    <t>LIFE</t>
  </si>
  <si>
    <t xml:space="preserve">ELECTRIC PLANT </t>
  </si>
  <si>
    <t xml:space="preserve">STEAM PRODUCTION PLANT </t>
  </si>
  <si>
    <t xml:space="preserve">    TOTAL STEAM PRODUCTION PLANT </t>
  </si>
  <si>
    <t>OTHER PRODUCTION PLANT</t>
  </si>
  <si>
    <t>STRUCTURES AND IMPROVEMENTS</t>
  </si>
  <si>
    <t xml:space="preserve">    TOTAL OTHER PRODUCTION PLANT </t>
  </si>
  <si>
    <t xml:space="preserve">TRANSMISSION PLANT </t>
  </si>
  <si>
    <t xml:space="preserve">    TOTAL TRANSMISSION PLANT </t>
  </si>
  <si>
    <t xml:space="preserve">DISTRIBUTION PLANT </t>
  </si>
  <si>
    <t xml:space="preserve">    TOTAL DISTRIBUTION PLANT </t>
  </si>
  <si>
    <t xml:space="preserve">GENERAL PLANT </t>
  </si>
  <si>
    <t xml:space="preserve">    TOTAL GENERAL PLANT </t>
  </si>
  <si>
    <t xml:space="preserve">    TOTAL ELECTRIC PLANT </t>
  </si>
  <si>
    <t xml:space="preserve">STRUCTURES AND IMPROVEMENTS         </t>
  </si>
  <si>
    <t xml:space="preserve">  COLSTRIP 1               </t>
  </si>
  <si>
    <t xml:space="preserve">  COLSTRIP 2               </t>
  </si>
  <si>
    <t xml:space="preserve">  COLSTRIP 1-2             </t>
  </si>
  <si>
    <t>BOILER PLANT EQUIPMENT</t>
  </si>
  <si>
    <t xml:space="preserve">  COLSTRIP 1          </t>
  </si>
  <si>
    <t xml:space="preserve">  COLSTRIP 2          </t>
  </si>
  <si>
    <t xml:space="preserve">  COLSTRIP 1-2        </t>
  </si>
  <si>
    <t>TURBOGENERATOR UNITS</t>
  </si>
  <si>
    <t xml:space="preserve">  COLSTRIP 1        </t>
  </si>
  <si>
    <t xml:space="preserve">  COLSTRIP 2        </t>
  </si>
  <si>
    <t xml:space="preserve">  COLSTRIP 1-2      </t>
  </si>
  <si>
    <t>ACCESSORY ELECTRIC EQUIPMENT</t>
  </si>
  <si>
    <t xml:space="preserve">  COLSTRIP 1                </t>
  </si>
  <si>
    <t xml:space="preserve">  COLSTRIP 2                </t>
  </si>
  <si>
    <t xml:space="preserve">  COLSTRIP 1-2              </t>
  </si>
  <si>
    <t xml:space="preserve">  ENCOGEN                   </t>
  </si>
  <si>
    <t>MISCELLANEOUS POWER PLANT EQUIPMENT</t>
  </si>
  <si>
    <t xml:space="preserve">  COLSTRIP 1                       </t>
  </si>
  <si>
    <t xml:space="preserve">  COLSTRIP 2                       </t>
  </si>
  <si>
    <t xml:space="preserve">  COLSTRIP 1-2                     </t>
  </si>
  <si>
    <t xml:space="preserve">  ENCOGEN                          </t>
  </si>
  <si>
    <t xml:space="preserve">   LOWER BAKER              </t>
  </si>
  <si>
    <t xml:space="preserve">   UPPER BAKER              </t>
  </si>
  <si>
    <t xml:space="preserve">   SNOQUALMIE #1            </t>
  </si>
  <si>
    <t xml:space="preserve">   SNOQUALMIE #2            </t>
  </si>
  <si>
    <t xml:space="preserve">  LOWER BAKER              </t>
  </si>
  <si>
    <t xml:space="preserve">  UPPER BAKER              </t>
  </si>
  <si>
    <t xml:space="preserve">  SNOQUALMIE #1            </t>
  </si>
  <si>
    <t xml:space="preserve">  SNOQUALMIE #2            </t>
  </si>
  <si>
    <t xml:space="preserve">  LOWER BAKER                      </t>
  </si>
  <si>
    <t xml:space="preserve">  UPPER BAKER                      </t>
  </si>
  <si>
    <t xml:space="preserve">  SNOQUALMIE #1                    </t>
  </si>
  <si>
    <t xml:space="preserve">  SNOQUALMIE #2                    </t>
  </si>
  <si>
    <t xml:space="preserve">  LOWER BAKER               </t>
  </si>
  <si>
    <t xml:space="preserve">  SNOQUALMIE #1             </t>
  </si>
  <si>
    <t xml:space="preserve">  SNOQUALMIE #2             </t>
  </si>
  <si>
    <t>MISCELLANEOUS TOOLS</t>
  </si>
  <si>
    <t xml:space="preserve">  LOWER BAKER      </t>
  </si>
  <si>
    <t xml:space="preserve">  UPPER BAKER      </t>
  </si>
  <si>
    <t xml:space="preserve">  SNOQUALMIE #1    </t>
  </si>
  <si>
    <t xml:space="preserve">  SNOQUALMIE #2    </t>
  </si>
  <si>
    <t xml:space="preserve">  ENCOGEN                  </t>
  </si>
  <si>
    <t xml:space="preserve">  CRYSTAL MOUNTAIN         </t>
  </si>
  <si>
    <t xml:space="preserve">  FREDONIA                 </t>
  </si>
  <si>
    <t xml:space="preserve">  FREDERICKSON             </t>
  </si>
  <si>
    <t xml:space="preserve">  WHITEHORN 2-3            </t>
  </si>
  <si>
    <t xml:space="preserve">  ENCOGEN                            </t>
  </si>
  <si>
    <t xml:space="preserve">  CRYSTAL MOUNTAIN                   </t>
  </si>
  <si>
    <t xml:space="preserve">  FREDONIA                           </t>
  </si>
  <si>
    <t xml:space="preserve">  FREDERICKSON                       </t>
  </si>
  <si>
    <t xml:space="preserve">  WHITEHORN 2-3                      </t>
  </si>
  <si>
    <t xml:space="preserve">GENERATORS        </t>
  </si>
  <si>
    <t xml:space="preserve">  CRYSTAL MOUNTAIN</t>
  </si>
  <si>
    <t xml:space="preserve">  FREDONIA        </t>
  </si>
  <si>
    <t xml:space="preserve">  FREDERICKSON    </t>
  </si>
  <si>
    <t xml:space="preserve">  WHITEHORN 2-3   </t>
  </si>
  <si>
    <t xml:space="preserve">  CRYSTAL MOUNTAIN          </t>
  </si>
  <si>
    <t xml:space="preserve">  FREDONIA                  </t>
  </si>
  <si>
    <t xml:space="preserve">  FREDERICKSON              </t>
  </si>
  <si>
    <t xml:space="preserve">  WHITEHORN 2-3             </t>
  </si>
  <si>
    <t xml:space="preserve">  FREDONIA                         </t>
  </si>
  <si>
    <t xml:space="preserve">  FREDERICKSON                     </t>
  </si>
  <si>
    <t xml:space="preserve">  ENCOGEN          </t>
  </si>
  <si>
    <t xml:space="preserve">STATION EQUIPMENT                   </t>
  </si>
  <si>
    <t xml:space="preserve">TOWERS AND FIXTURES                 </t>
  </si>
  <si>
    <t xml:space="preserve">POLES AND FIXTURES                  </t>
  </si>
  <si>
    <t xml:space="preserve">OVERHEAD CONDUCTORS AND DEVICES     </t>
  </si>
  <si>
    <t xml:space="preserve">UNDERGROUND CONDUCTORS AND DEVICES  </t>
  </si>
  <si>
    <t xml:space="preserve">ROADS AND TRAILS                    </t>
  </si>
  <si>
    <t xml:space="preserve">POLES, TOWERS AND FIXTURES          </t>
  </si>
  <si>
    <t xml:space="preserve">UNDERGROUND CONDUIT                 </t>
  </si>
  <si>
    <t xml:space="preserve">LINE TRANSFORMERS                   </t>
  </si>
  <si>
    <t xml:space="preserve">SERVICES                            </t>
  </si>
  <si>
    <t xml:space="preserve">STREET LIGHTING AND SIGNAL SYSTEMS  </t>
  </si>
  <si>
    <t xml:space="preserve">TRANSPORTATION EQUIPMENT       </t>
  </si>
  <si>
    <t xml:space="preserve">STORES EQUIPMENT               </t>
  </si>
  <si>
    <t xml:space="preserve">LABORATORY EQUIPMENT           </t>
  </si>
  <si>
    <t xml:space="preserve">POWER OPERATED EQUIPMENT       </t>
  </si>
  <si>
    <t xml:space="preserve">COMMUNICATION EQUIPMENT        </t>
  </si>
  <si>
    <t xml:space="preserve">MISCELLANEOUS EQUIPMENT        </t>
  </si>
  <si>
    <t>*</t>
  </si>
  <si>
    <t xml:space="preserve">HYDROELECTRIC PRODUCTION PLANT </t>
  </si>
  <si>
    <t>TOTAL STRUCTURES AND IMPROVEMENTS</t>
  </si>
  <si>
    <t>TOTAL ACCESSORY ELECTRIC EQUIPMENT</t>
  </si>
  <si>
    <t>TOTAL MISCELLANEOUS POWER PLANT EQUIPMENT</t>
  </si>
  <si>
    <t>TOTAL MISCELLANEOUS TOOLS</t>
  </si>
  <si>
    <t xml:space="preserve">    TOTAL HYDROELECTRIC PRODUCTION PLANT </t>
  </si>
  <si>
    <t>TOTAL GENERATORS</t>
  </si>
  <si>
    <t>*  LIFE SPAN PROCEDURE USED.  CURVE SHOWN IS INTERIM SURVIVOR CURVE.</t>
  </si>
  <si>
    <t xml:space="preserve"> </t>
  </si>
  <si>
    <t xml:space="preserve">STRUCTURES AND IMPROVEMENTS          </t>
  </si>
  <si>
    <t xml:space="preserve">STRUCTURES AND IMPROVEMENTS      </t>
  </si>
  <si>
    <t xml:space="preserve">  GOLDENDALE</t>
  </si>
  <si>
    <t xml:space="preserve">  MINT FARM</t>
  </si>
  <si>
    <t xml:space="preserve">  SUMAS</t>
  </si>
  <si>
    <t xml:space="preserve">  ENCOGEN</t>
  </si>
  <si>
    <t>GENERATORS - COMBINED CYCLE</t>
  </si>
  <si>
    <t>TOTAL GENERATORS - COMBINED CYCLE</t>
  </si>
  <si>
    <t>TOTAL BOILER PLANT EQUIPMENT</t>
  </si>
  <si>
    <t>TOTAL TURBOGENERATOR UNITS</t>
  </si>
  <si>
    <t>RESERVOIRS, DAMS AND WATERWAYS</t>
  </si>
  <si>
    <t>TOTAL RESERVOIRS, DAMS AND WATERWAYS</t>
  </si>
  <si>
    <t>WATER WHEELS, TURBINES AND GENERATORS</t>
  </si>
  <si>
    <t>TOTAL WATER WHEELS, TURBINES AND GENERATORS</t>
  </si>
  <si>
    <t>ROADS, RAILROADS AND BRIDGES</t>
  </si>
  <si>
    <t>TOTAL ROADS, RAILROADS AND BRIDGES</t>
  </si>
  <si>
    <t>FUEL HOLDERS, PRODUCERS AND ACCESSORIES</t>
  </si>
  <si>
    <t>TOTAL FUEL HOLDERS, PRODUCERS AND ACCESSORIES</t>
  </si>
  <si>
    <t xml:space="preserve">OFFICE FURNITURE AND EQUIPMENT   </t>
  </si>
  <si>
    <t xml:space="preserve">OFFICE FURNITURE AND EQUIPMENT - COMPUTERS  </t>
  </si>
  <si>
    <t>TOOLS, SHOP AND GARAGE EQUIPMENT</t>
  </si>
  <si>
    <t>STRUCTURES AND IMPROVEMENTS - LEASEHOLDS</t>
  </si>
  <si>
    <t>ORGANIZATION</t>
  </si>
  <si>
    <t>FRANCHISES AND CONSENTS</t>
  </si>
  <si>
    <t>MISCELLANEOUS INTANGIBLES</t>
  </si>
  <si>
    <t>LAND AND LAND RIGHTS</t>
  </si>
  <si>
    <t>EASEMENTS</t>
  </si>
  <si>
    <t>SQUARE</t>
  </si>
  <si>
    <t xml:space="preserve">  SKAGIT</t>
  </si>
  <si>
    <t xml:space="preserve">  OTHER STRUCTURES</t>
  </si>
  <si>
    <t>STRUCTURES AND IMPROVEMENTS - SUBTRANSMISSION</t>
  </si>
  <si>
    <t>STATION EQUIPMENT - SUBTRANSMISSION</t>
  </si>
  <si>
    <t xml:space="preserve">STATION EQUIPMENT - GIF  </t>
  </si>
  <si>
    <t xml:space="preserve">TOWERS AND FIXTURES - GIF                 </t>
  </si>
  <si>
    <t xml:space="preserve">POLES AND FIXTURES - GIF                  </t>
  </si>
  <si>
    <t xml:space="preserve">OVERHEAD CONDUCTORS AND DEVICES - GIF     </t>
  </si>
  <si>
    <t xml:space="preserve">UNDERGROUND CONDUCTORS AND DEVICES - GIF </t>
  </si>
  <si>
    <t xml:space="preserve">ROADS AND TRAILS - GIF                  </t>
  </si>
  <si>
    <t>EASEMENTS - SUBTRANSMISSION</t>
  </si>
  <si>
    <t>EASEMENTS - GIF</t>
  </si>
  <si>
    <t>UNRECOVERED RESERVE TO BE AMORTIZED</t>
  </si>
  <si>
    <t xml:space="preserve">    TOTAL UNRECOVERED RESERVE TO BE AMORTIZED</t>
  </si>
  <si>
    <t xml:space="preserve">    TOTAL DEPRECIABLE PLANT</t>
  </si>
  <si>
    <t xml:space="preserve">  FERNDALE</t>
  </si>
  <si>
    <t xml:space="preserve">  SNOQUALMIE #1</t>
  </si>
  <si>
    <t>GENERATORS - WIND</t>
  </si>
  <si>
    <t xml:space="preserve">  HOPKINS RIDGE</t>
  </si>
  <si>
    <t xml:space="preserve">  WILD HORSE</t>
  </si>
  <si>
    <t>STRUCTURES AND IMPROVEMENTS - WIND</t>
  </si>
  <si>
    <t>TOTAL STRUCTURES AND IMPROVEMENTS - WIND</t>
  </si>
  <si>
    <t>TOTAL GENERATORS - WIND</t>
  </si>
  <si>
    <t>MISCELLANEOUS POWER PLANT EQUIPMENT - WIND</t>
  </si>
  <si>
    <t>MISCELLANEOUS TOOLS - WIND</t>
  </si>
  <si>
    <t>TOTAL MISCELLANEOUS TOOLS - WIND</t>
  </si>
  <si>
    <t>TOTAL MISCELLANEOUS POWER PLANT EQUIPMENT - WIND</t>
  </si>
  <si>
    <t>ACCESSORY ELECTRIC EQUIPMENT - WIND</t>
  </si>
  <si>
    <t>TOTAL ACCESSORY ELECTRIC EQUIPMENT - WIND</t>
  </si>
  <si>
    <t>FULLY ACCRUED</t>
  </si>
  <si>
    <t xml:space="preserve">  FULLY ACCRUED</t>
  </si>
  <si>
    <t xml:space="preserve">  AMORTIZED</t>
  </si>
  <si>
    <t xml:space="preserve">TOTAL STORES EQUIPMENT   </t>
  </si>
  <si>
    <t xml:space="preserve">TOTAL TOOLS, SHOP AND GARAGE EQUIPMENT   </t>
  </si>
  <si>
    <t xml:space="preserve">TOTAL LABORATORY EQUIPMENT   </t>
  </si>
  <si>
    <t xml:space="preserve">TOTAL COMMUNICATION EQUIPMENT   </t>
  </si>
  <si>
    <t xml:space="preserve">TOTAL MISCELLANEOUS EQUIPMENT   </t>
  </si>
  <si>
    <t>TOTAL OFFICE FURNITURE AND EQUIPMENT</t>
  </si>
  <si>
    <t>TOTAL NONDEPRECIABLE PLANT</t>
  </si>
  <si>
    <t>RETIREMENT</t>
  </si>
  <si>
    <t>DATE</t>
  </si>
  <si>
    <t xml:space="preserve">  LOWER SNAKE RIVER</t>
  </si>
  <si>
    <t>(9)=(8)/(5)</t>
  </si>
  <si>
    <t>(10)=(7)/(8)</t>
  </si>
  <si>
    <t>90-R2</t>
  </si>
  <si>
    <t>45-R1.5</t>
  </si>
  <si>
    <t>60-S2</t>
  </si>
  <si>
    <t>50-R1.5</t>
  </si>
  <si>
    <t>90-R1.5</t>
  </si>
  <si>
    <t>60-R2.5</t>
  </si>
  <si>
    <t>45-S1</t>
  </si>
  <si>
    <t>18-S4</t>
  </si>
  <si>
    <t>55-R4</t>
  </si>
  <si>
    <t>45-R3</t>
  </si>
  <si>
    <t>60-R3</t>
  </si>
  <si>
    <t>40-R2.5</t>
  </si>
  <si>
    <t>12-L0.5</t>
  </si>
  <si>
    <t>45-S1.5</t>
  </si>
  <si>
    <t>50-R2.5</t>
  </si>
  <si>
    <t>75-R4</t>
  </si>
  <si>
    <t>65-R4</t>
  </si>
  <si>
    <t>60-R2</t>
  </si>
  <si>
    <t>46-R1.5</t>
  </si>
  <si>
    <t>38-R2.5</t>
  </si>
  <si>
    <t>55-R3</t>
  </si>
  <si>
    <t>31-S0.5</t>
  </si>
  <si>
    <t>75-S1.5</t>
  </si>
  <si>
    <t>20-SQ</t>
  </si>
  <si>
    <t>5-SQ</t>
  </si>
  <si>
    <t>12-L3</t>
  </si>
  <si>
    <t>14-L3</t>
  </si>
  <si>
    <t>15-SQ</t>
  </si>
  <si>
    <t>ARO</t>
  </si>
  <si>
    <t xml:space="preserve">  FREDERICKSON 1/EPCOR</t>
  </si>
  <si>
    <t>EASEMENTS - HVD RECLASS</t>
  </si>
  <si>
    <t>STRUCTURES AND IMPROVEMENTS - HVD RECLASS</t>
  </si>
  <si>
    <t>STRUCTURES AND IMPROVEMENTS - GIF</t>
  </si>
  <si>
    <t>STATION EQUIPMENT - HVD RECLASS</t>
  </si>
  <si>
    <t>NONDEPRECIABLE PLANT AND ACCOUNTS NOT STUDIED</t>
  </si>
  <si>
    <t>ORIGINAL COST</t>
  </si>
  <si>
    <t>AS OF</t>
  </si>
  <si>
    <t>STATION EQUIPMENT - LIF</t>
  </si>
  <si>
    <t xml:space="preserve">POLES AND FIXTURES - SUBTRANSMISSION </t>
  </si>
  <si>
    <t xml:space="preserve">POLES AND FIXTURES - HVD RECLASS                  </t>
  </si>
  <si>
    <t>OVERHEAD CONDUCTORS AND DEVICES - SUBTRANSMISSION</t>
  </si>
  <si>
    <t xml:space="preserve">OVERHEAD CONDUCTORS AND DEVICES - HVD RECLASS    </t>
  </si>
  <si>
    <t>TOWERS AND FIXTURES - HVD RECLASS</t>
  </si>
  <si>
    <t>UNDERGROUND CONDUCTORS AND DEVICES - HVD RECLASS</t>
  </si>
  <si>
    <t xml:space="preserve">ROADS AND TRAILS - HVD RECLASS                   </t>
  </si>
  <si>
    <t>UNDERGROUND CONDUIT - HVD RECLASS</t>
  </si>
  <si>
    <t xml:space="preserve">COMMUNICATION EQUIPMENT </t>
  </si>
  <si>
    <t>***</t>
  </si>
  <si>
    <t>***  5-YEAR AMORTIZATION OF UNRECOVERED RESERVE RELATED TO AMORTIZATION ACCOUNTING.</t>
  </si>
  <si>
    <t>**</t>
  </si>
  <si>
    <t>** FOR NEW ADDITIONS FOR AMI METERS, THE RECOMMENDATION IS A 20-S2.5 SURVIVOR CURVE, (10) NET SALVAGE AND A 5.50% DEPRECIATION RATE.</t>
  </si>
  <si>
    <t>NOTE: FOR NEW ASSETS FOR THE COMPANY'S EQUIPMENT LEASE PROGRAM, THE FOLLOWING ESTIMATES AND DEPRECIATION RATES ARE RECOMMENDED:</t>
  </si>
  <si>
    <t>NET SALVAGE</t>
  </si>
  <si>
    <t>RESIDENTIAL HEAT PUMPS</t>
  </si>
  <si>
    <t>18-S3</t>
  </si>
  <si>
    <t>RESIDENTIAL WATER HEATERS</t>
  </si>
  <si>
    <t>15-L3</t>
  </si>
  <si>
    <t>COMMERCIAL WATER HEATERS</t>
  </si>
  <si>
    <t>10-L3</t>
  </si>
  <si>
    <t>SEPTEMBER 30, 2016</t>
  </si>
  <si>
    <t>75-S0</t>
  </si>
  <si>
    <t>75-S1</t>
  </si>
  <si>
    <t>75-S0.5</t>
  </si>
  <si>
    <t>15-L4</t>
  </si>
  <si>
    <t>43-R1</t>
  </si>
  <si>
    <t>UNDERGROUND CONDUIT - GIF</t>
  </si>
  <si>
    <t>52-S0</t>
  </si>
  <si>
    <t>BATTERY STORAGE EQUIPMENT</t>
  </si>
  <si>
    <t>20-S3</t>
  </si>
  <si>
    <t>44-R2</t>
  </si>
  <si>
    <t xml:space="preserve">          </t>
  </si>
  <si>
    <t>METERS</t>
  </si>
  <si>
    <t>ENERGY STORAGE EQUIPMENT</t>
  </si>
  <si>
    <t>20-L1</t>
  </si>
  <si>
    <t>THEORETICAL RESERVE</t>
  </si>
  <si>
    <t>THEORETICAL</t>
  </si>
  <si>
    <t>IMBALANCE</t>
  </si>
  <si>
    <t>WHOLE LIFE ANNUAL ACCRUAL</t>
  </si>
  <si>
    <t>(5)=(3)-(4)</t>
  </si>
  <si>
    <t xml:space="preserve">311.00 41           </t>
  </si>
  <si>
    <t xml:space="preserve">311.00 42           </t>
  </si>
  <si>
    <t xml:space="preserve">311.00 45           </t>
  </si>
  <si>
    <t xml:space="preserve">312.00 41           </t>
  </si>
  <si>
    <t xml:space="preserve">312.00 42           </t>
  </si>
  <si>
    <t xml:space="preserve">312.00 45           </t>
  </si>
  <si>
    <t xml:space="preserve">314.00 41           </t>
  </si>
  <si>
    <t xml:space="preserve">314.00 42           </t>
  </si>
  <si>
    <t xml:space="preserve">314.00 45           </t>
  </si>
  <si>
    <t xml:space="preserve">315.00 41           </t>
  </si>
  <si>
    <t xml:space="preserve">315.00 42           </t>
  </si>
  <si>
    <t xml:space="preserve">315.00 45           </t>
  </si>
  <si>
    <t xml:space="preserve">316.00 41           </t>
  </si>
  <si>
    <t xml:space="preserve">316.00 42           </t>
  </si>
  <si>
    <t xml:space="preserve">316.00 45           </t>
  </si>
  <si>
    <t>FERC</t>
  </si>
  <si>
    <t>Docket Nos. UE-170033 and UG-170034</t>
  </si>
  <si>
    <t>(NOTE 1)</t>
  </si>
  <si>
    <t>LINE</t>
  </si>
  <si>
    <t>NO.</t>
  </si>
  <si>
    <t>DESCRIPTION</t>
  </si>
  <si>
    <t>TEST YEAR</t>
  </si>
  <si>
    <t>RESTATED</t>
  </si>
  <si>
    <t>ADJUSTMENT</t>
  </si>
  <si>
    <t>403 ELEC. DEPRECIATION EXPENSE</t>
  </si>
  <si>
    <t>403 ELEC. PORTION OF COMMON</t>
  </si>
  <si>
    <t>403 DEPR. EXP. ON ASSETS NOT INCLUDED IN STUDY</t>
  </si>
  <si>
    <t>404 DEPR. EXP. ON ASSETS NOT INCLUDED IN STUDY</t>
  </si>
  <si>
    <t>SUBTOTAL DEPRECIATION EXPENSE 403</t>
  </si>
  <si>
    <t>403.1 DEPR. EXP- FAS 143 (RECOVERED IN RATES)</t>
  </si>
  <si>
    <t>403.1 DEPR. EXP - FAS 143 (NOT RECOVERED IN RATES)</t>
  </si>
  <si>
    <t>SUBTOTAL DEPRECIATION EXPENSE 403.1</t>
  </si>
  <si>
    <t>TOTAL DEPRECIATION EXPENSE</t>
  </si>
  <si>
    <t>AMORTIZATION EXPENSE</t>
  </si>
  <si>
    <t>411.10 ACCRETION EXP. - ASC 410 (RECOVERED IN RATES)</t>
  </si>
  <si>
    <t>411.10 ACCRETION EXP. - ASC 410 (NOT RECOVERED IN RATES)</t>
  </si>
  <si>
    <t>SUBTOTAL ACCRETION EXPENSE 411.10</t>
  </si>
  <si>
    <t>DEPRECIATION EXPENSE 403 ASSOCIATED WITH FLEET</t>
  </si>
  <si>
    <t>INCREASE (DECREASE) EXPENSE</t>
  </si>
  <si>
    <t>INCREASE (DECREASE) FIT</t>
  </si>
  <si>
    <t>INCREASE (DECREASE) NOI</t>
  </si>
  <si>
    <t>(except Colstrip Units 1&amp;2)</t>
  </si>
  <si>
    <t>Approved Electric Plant Depreciation Rates</t>
  </si>
  <si>
    <t>Table 1.  Summary of Estimated Survivor Curves, Net Salvage Percent, Original Cost, Book Depreciation Reserve</t>
  </si>
  <si>
    <t>and Calculated Annual Depreciation Rates as of September 30, 2016</t>
  </si>
  <si>
    <t xml:space="preserve">  COLSTRIP 3-4  (NOTE 2)</t>
  </si>
  <si>
    <t xml:space="preserve">  COLSTRIP 4  (NOTE 2)</t>
  </si>
  <si>
    <t xml:space="preserve">  COLSTRIP 3  (NOTE 2)</t>
  </si>
  <si>
    <t xml:space="preserve">  COLSTRIP 3  (NOTE 2)            </t>
  </si>
  <si>
    <t xml:space="preserve">  COLSTRIP 4  (NOTE 2)            </t>
  </si>
  <si>
    <t xml:space="preserve">  COLSTRIP 1-4  (NOTE 2)            </t>
  </si>
  <si>
    <t>Exhibit B to the Multiparty Settlement Stipulation and Agreement</t>
  </si>
  <si>
    <t>Electric Depreciation Study Adjustment</t>
  </si>
  <si>
    <t>Approved Depreciation Rates for Colstrip Units 1 and 2</t>
  </si>
  <si>
    <t>Summary of Estimated Suvivor Curves, Original Cost, Book Reserve, Theoretical Reserve and</t>
  </si>
  <si>
    <t>Whole Life Depreciation Accruals and Rates as of September 30, 2016</t>
  </si>
  <si>
    <t>(NOTE 1)  Depreciation Rates for Colstrip Units 1 and 2 were determined separately - see pages 12 and 13 of this Exhibit B for the information used to calculated the depreciation rates for Colstrip Units 1 and 2.
(NOTE 2)  Please see paragraph 27 of Settlement Stipulation and Agreement with resepect to Colstrip Units 3 and 4.</t>
  </si>
  <si>
    <t>PROBABLE</t>
  </si>
  <si>
    <t>ADJUSTMENT TO RATE BASE</t>
  </si>
  <si>
    <t>ADJUSTMENT TO ACCUM. DEPREC. AT 50% DEPREC. EXP. LINE 21</t>
  </si>
  <si>
    <t>DFIT</t>
  </si>
  <si>
    <t>TOTAL  ADJUSTMENT TO RATEBASE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</si>
</sst>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_(* #,##0_);_(* \(#,##0\);_(* &quot;-&quot;??_);_(@_)"/>
    <numFmt numFmtId="167" formatCode="mm\-yyyy"/>
    <numFmt numFmtId="168" formatCode="[$-409]mmmm\ d\,\ yyyy;@"/>
    <numFmt numFmtId="169" formatCode="_(&quot;$&quot;* #,##0_);_(&quot;$&quot;* \(#,##0\);_(&quot;$&quot;* &quot;-&quot;??_);_(@_)"/>
  </numFmts>
  <fonts count="15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72">
    <xf numFmtId="0" fontId="0" fillId="0" borderId="0" xfId="0" applyAlignment="1"/>
    <xf numFmtId="3" fontId="4" fillId="0" borderId="0" xfId="0" applyNumberFormat="1" applyFont="1" applyAlignment="1"/>
    <xf numFmtId="0" fontId="6" fillId="0" borderId="0" xfId="0" applyNumberFormat="1" applyFont="1" applyFill="1" applyAlignment="1"/>
    <xf numFmtId="0" fontId="7" fillId="0" borderId="0" xfId="0" applyNumberFormat="1" applyFont="1" applyFill="1" applyAlignment="1"/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5" fontId="6" fillId="0" borderId="0" xfId="0" applyNumberFormat="1" applyFont="1" applyFill="1" applyAlignment="1">
      <alignment horizontal="centerContinuous"/>
    </xf>
    <xf numFmtId="18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Continuous"/>
    </xf>
    <xf numFmtId="0" fontId="7" fillId="0" borderId="0" xfId="0" applyNumberFormat="1" applyFont="1" applyFill="1" applyAlignment="1">
      <alignment horizontal="fill"/>
    </xf>
    <xf numFmtId="0" fontId="7" fillId="0" borderId="0" xfId="0" applyNumberFormat="1" applyFont="1" applyFill="1" applyAlignment="1">
      <alignment horizontal="left"/>
    </xf>
    <xf numFmtId="42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42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4" xfId="0" applyNumberFormat="1" applyFont="1" applyFill="1" applyBorder="1" applyAlignment="1" applyProtection="1">
      <alignment horizontal="right"/>
      <protection locked="0"/>
    </xf>
    <xf numFmtId="41" fontId="7" fillId="0" borderId="4" xfId="0" applyNumberFormat="1" applyFont="1" applyFill="1" applyBorder="1" applyAlignment="1">
      <alignment horizontal="right"/>
    </xf>
    <xf numFmtId="41" fontId="7" fillId="0" borderId="2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/>
    <xf numFmtId="9" fontId="7" fillId="0" borderId="0" xfId="0" applyNumberFormat="1" applyFont="1" applyFill="1" applyAlignment="1"/>
    <xf numFmtId="41" fontId="7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37" fontId="7" fillId="0" borderId="0" xfId="0" applyNumberFormat="1" applyFont="1" applyFill="1" applyAlignment="1"/>
    <xf numFmtId="41" fontId="7" fillId="0" borderId="2" xfId="0" applyNumberFormat="1" applyFont="1" applyFill="1" applyBorder="1" applyAlignment="1"/>
    <xf numFmtId="0" fontId="7" fillId="0" borderId="0" xfId="6" applyFont="1" applyFill="1" applyAlignment="1"/>
    <xf numFmtId="37" fontId="7" fillId="0" borderId="4" xfId="0" applyNumberFormat="1" applyFont="1" applyFill="1" applyBorder="1" applyAlignment="1"/>
    <xf numFmtId="169" fontId="7" fillId="0" borderId="5" xfId="5" applyNumberFormat="1" applyFont="1" applyFill="1" applyBorder="1" applyAlignment="1"/>
    <xf numFmtId="0" fontId="4" fillId="0" borderId="0" xfId="0" applyFont="1" applyAlignment="1"/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4" fillId="0" borderId="0" xfId="0" applyFont="1" applyFill="1"/>
    <xf numFmtId="0" fontId="4" fillId="0" borderId="0" xfId="0" applyFont="1" applyFill="1" applyAlignment="1"/>
    <xf numFmtId="0" fontId="9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Continuous"/>
    </xf>
    <xf numFmtId="37" fontId="4" fillId="0" borderId="0" xfId="0" applyNumberFormat="1" applyFont="1" applyFill="1" applyAlignment="1">
      <alignment horizontal="centerContinuous"/>
    </xf>
    <xf numFmtId="37" fontId="4" fillId="0" borderId="0" xfId="0" applyNumberFormat="1" applyFont="1" applyFill="1" applyAlignment="1"/>
    <xf numFmtId="0" fontId="9" fillId="0" borderId="0" xfId="0" applyFont="1" applyFill="1" applyAlignment="1"/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9" fillId="0" borderId="0" xfId="0" applyNumberFormat="1" applyFont="1" applyFill="1" applyAlignment="1">
      <alignment horizontal="center"/>
    </xf>
    <xf numFmtId="37" fontId="9" fillId="0" borderId="0" xfId="0" applyNumberFormat="1" applyFont="1" applyFill="1" applyAlignment="1">
      <alignment horizontal="center"/>
    </xf>
    <xf numFmtId="37" fontId="9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37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8" fontId="9" fillId="0" borderId="0" xfId="0" quotePrefix="1" applyNumberFormat="1" applyFont="1" applyAlignment="1">
      <alignment horizontal="center"/>
    </xf>
    <xf numFmtId="3" fontId="9" fillId="0" borderId="0" xfId="0" applyNumberFormat="1" applyFont="1" applyFill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/>
    <xf numFmtId="37" fontId="4" fillId="0" borderId="0" xfId="0" applyNumberFormat="1" applyFont="1" applyFill="1"/>
    <xf numFmtId="2" fontId="4" fillId="0" borderId="0" xfId="0" applyNumberFormat="1" applyFont="1" applyFill="1"/>
    <xf numFmtId="164" fontId="4" fillId="0" borderId="0" xfId="0" applyNumberFormat="1" applyFont="1" applyFill="1"/>
    <xf numFmtId="2" fontId="4" fillId="0" borderId="0" xfId="0" applyNumberFormat="1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37" fontId="4" fillId="0" borderId="0" xfId="0" applyNumberFormat="1" applyFont="1" applyFill="1" applyBorder="1"/>
    <xf numFmtId="0" fontId="4" fillId="0" borderId="0" xfId="0" applyNumberFormat="1" applyFont="1" applyFill="1" applyBorder="1" applyAlignment="1"/>
    <xf numFmtId="167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1" fontId="4" fillId="0" borderId="0" xfId="1" applyNumberFormat="1" applyFont="1" applyFill="1" applyBorder="1"/>
    <xf numFmtId="0" fontId="4" fillId="0" borderId="0" xfId="1" applyFont="1" applyFill="1" applyBorder="1"/>
    <xf numFmtId="37" fontId="4" fillId="0" borderId="0" xfId="1" applyNumberFormat="1" applyFont="1" applyFill="1" applyBorder="1"/>
    <xf numFmtId="41" fontId="4" fillId="0" borderId="2" xfId="1" applyNumberFormat="1" applyFont="1" applyFill="1" applyBorder="1"/>
    <xf numFmtId="37" fontId="4" fillId="0" borderId="2" xfId="1" applyNumberFormat="1" applyFont="1" applyFill="1" applyBorder="1"/>
    <xf numFmtId="0" fontId="11" fillId="0" borderId="0" xfId="0" applyNumberFormat="1" applyFont="1" applyFill="1" applyBorder="1" applyAlignment="1"/>
    <xf numFmtId="0" fontId="4" fillId="0" borderId="0" xfId="0" applyNumberFormat="1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Alignment="1">
      <alignment horizontal="center"/>
    </xf>
    <xf numFmtId="41" fontId="9" fillId="0" borderId="0" xfId="1" applyNumberFormat="1" applyFont="1" applyFill="1" applyBorder="1"/>
    <xf numFmtId="0" fontId="9" fillId="0" borderId="0" xfId="0" applyFont="1" applyFill="1" applyBorder="1" applyAlignment="1"/>
    <xf numFmtId="37" fontId="9" fillId="0" borderId="0" xfId="1" applyNumberFormat="1" applyFont="1" applyFill="1" applyBorder="1"/>
    <xf numFmtId="37" fontId="9" fillId="0" borderId="0" xfId="0" applyNumberFormat="1" applyFont="1" applyFill="1" applyBorder="1" applyAlignment="1"/>
    <xf numFmtId="2" fontId="9" fillId="0" borderId="0" xfId="0" applyNumberFormat="1" applyFont="1" applyFill="1"/>
    <xf numFmtId="41" fontId="4" fillId="0" borderId="0" xfId="1" applyNumberFormat="1" applyFont="1" applyFill="1"/>
    <xf numFmtId="37" fontId="9" fillId="0" borderId="0" xfId="0" applyNumberFormat="1" applyFont="1" applyFill="1" applyAlignment="1"/>
    <xf numFmtId="0" fontId="9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/>
    </xf>
    <xf numFmtId="164" fontId="9" fillId="0" borderId="0" xfId="0" applyNumberFormat="1" applyFont="1" applyFill="1"/>
    <xf numFmtId="0" fontId="9" fillId="0" borderId="0" xfId="0" applyFont="1" applyFill="1"/>
    <xf numFmtId="41" fontId="9" fillId="0" borderId="0" xfId="1" applyNumberFormat="1" applyFont="1" applyFill="1"/>
    <xf numFmtId="0" fontId="4" fillId="0" borderId="1" xfId="0" applyFont="1" applyFill="1" applyBorder="1"/>
    <xf numFmtId="164" fontId="4" fillId="0" borderId="0" xfId="0" applyNumberFormat="1" applyFont="1" applyFill="1" applyBorder="1"/>
    <xf numFmtId="2" fontId="4" fillId="0" borderId="0" xfId="0" quotePrefix="1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39" fontId="4" fillId="0" borderId="0" xfId="1" applyNumberFormat="1" applyFont="1" applyFill="1" applyBorder="1"/>
    <xf numFmtId="0" fontId="9" fillId="0" borderId="0" xfId="0" applyNumberFormat="1" applyFont="1" applyFill="1" applyAlignment="1"/>
    <xf numFmtId="37" fontId="4" fillId="0" borderId="2" xfId="0" applyNumberFormat="1" applyFont="1" applyFill="1" applyBorder="1"/>
    <xf numFmtId="37" fontId="4" fillId="0" borderId="1" xfId="0" applyNumberFormat="1" applyFont="1" applyFill="1" applyBorder="1"/>
    <xf numFmtId="164" fontId="9" fillId="0" borderId="0" xfId="0" applyNumberFormat="1" applyFont="1" applyFill="1" applyAlignment="1"/>
    <xf numFmtId="37" fontId="4" fillId="0" borderId="0" xfId="1" applyNumberFormat="1" applyFont="1" applyFill="1"/>
    <xf numFmtId="43" fontId="4" fillId="0" borderId="0" xfId="3" applyFont="1" applyFill="1"/>
    <xf numFmtId="43" fontId="4" fillId="0" borderId="0" xfId="3" applyFont="1" applyFill="1" applyAlignment="1"/>
    <xf numFmtId="41" fontId="4" fillId="0" borderId="0" xfId="0" applyNumberFormat="1" applyFont="1" applyFill="1" applyBorder="1" applyAlignment="1"/>
    <xf numFmtId="37" fontId="4" fillId="0" borderId="0" xfId="0" applyNumberFormat="1" applyFont="1" applyFill="1" applyBorder="1" applyAlignment="1"/>
    <xf numFmtId="0" fontId="11" fillId="0" borderId="0" xfId="0" applyNumberFormat="1" applyFont="1" applyFill="1" applyAlignment="1"/>
    <xf numFmtId="3" fontId="4" fillId="0" borderId="0" xfId="0" applyNumberFormat="1" applyFont="1" applyFill="1"/>
    <xf numFmtId="0" fontId="4" fillId="0" borderId="0" xfId="0" applyNumberFormat="1" applyFont="1" applyFill="1" applyAlignment="1"/>
    <xf numFmtId="3" fontId="4" fillId="0" borderId="0" xfId="0" applyNumberFormat="1" applyFont="1" applyFill="1" applyBorder="1"/>
    <xf numFmtId="41" fontId="9" fillId="0" borderId="2" xfId="1" applyNumberFormat="1" applyFont="1" applyFill="1" applyBorder="1"/>
    <xf numFmtId="37" fontId="9" fillId="0" borderId="2" xfId="1" applyNumberFormat="1" applyFont="1" applyFill="1" applyBorder="1"/>
    <xf numFmtId="166" fontId="4" fillId="0" borderId="0" xfId="2" applyNumberFormat="1" applyFont="1" applyFill="1"/>
    <xf numFmtId="37" fontId="4" fillId="0" borderId="2" xfId="0" applyNumberFormat="1" applyFont="1" applyFill="1" applyBorder="1" applyAlignment="1"/>
    <xf numFmtId="41" fontId="9" fillId="0" borderId="3" xfId="1" applyNumberFormat="1" applyFont="1" applyFill="1" applyBorder="1"/>
    <xf numFmtId="37" fontId="9" fillId="0" borderId="3" xfId="0" applyNumberFormat="1" applyFont="1" applyFill="1" applyBorder="1" applyAlignment="1"/>
    <xf numFmtId="166" fontId="4" fillId="0" borderId="0" xfId="3" applyNumberFormat="1" applyFont="1" applyFill="1" applyAlignment="1"/>
    <xf numFmtId="166" fontId="4" fillId="0" borderId="0" xfId="3" applyNumberFormat="1" applyFont="1" applyFill="1" applyBorder="1" applyAlignment="1"/>
    <xf numFmtId="0" fontId="9" fillId="0" borderId="2" xfId="0" applyFont="1" applyFill="1" applyBorder="1" applyAlignment="1"/>
    <xf numFmtId="39" fontId="4" fillId="0" borderId="0" xfId="1" applyNumberFormat="1" applyFont="1" applyFill="1"/>
    <xf numFmtId="39" fontId="4" fillId="0" borderId="0" xfId="0" applyNumberFormat="1" applyFont="1" applyFill="1" applyAlignment="1"/>
    <xf numFmtId="0" fontId="12" fillId="0" borderId="0" xfId="0" applyFont="1" applyFill="1"/>
    <xf numFmtId="2" fontId="4" fillId="0" borderId="0" xfId="0" applyNumberFormat="1" applyFont="1" applyFill="1" applyAlignment="1">
      <alignment horizontal="center"/>
    </xf>
    <xf numFmtId="0" fontId="12" fillId="0" borderId="0" xfId="0" applyFont="1" applyFill="1" applyAlignment="1"/>
    <xf numFmtId="0" fontId="13" fillId="0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3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166" fontId="4" fillId="0" borderId="0" xfId="3" applyNumberFormat="1" applyFont="1" applyFill="1" applyAlignment="1">
      <alignment horizontal="centerContinuous"/>
    </xf>
    <xf numFmtId="2" fontId="9" fillId="0" borderId="0" xfId="0" applyNumberFormat="1" applyFont="1" applyFill="1" applyAlignment="1">
      <alignment horizontal="centerContinuous"/>
    </xf>
    <xf numFmtId="37" fontId="9" fillId="0" borderId="0" xfId="0" quotePrefix="1" applyNumberFormat="1" applyFont="1" applyFill="1" applyAlignment="1">
      <alignment horizontal="center"/>
    </xf>
    <xf numFmtId="166" fontId="9" fillId="0" borderId="0" xfId="3" applyNumberFormat="1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9" fillId="0" borderId="0" xfId="0" applyFont="1" applyBorder="1" applyAlignment="1">
      <alignment horizontal="centerContinuous"/>
    </xf>
    <xf numFmtId="166" fontId="9" fillId="0" borderId="2" xfId="3" applyNumberFormat="1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6" fontId="9" fillId="0" borderId="2" xfId="3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39" fontId="4" fillId="0" borderId="2" xfId="1" applyNumberFormat="1" applyFont="1" applyFill="1" applyBorder="1"/>
    <xf numFmtId="166" fontId="4" fillId="0" borderId="2" xfId="3" applyNumberFormat="1" applyFont="1" applyFill="1" applyBorder="1" applyAlignment="1"/>
    <xf numFmtId="2" fontId="4" fillId="0" borderId="0" xfId="0" applyNumberFormat="1" applyFont="1" applyFill="1" applyAlignment="1"/>
    <xf numFmtId="39" fontId="9" fillId="0" borderId="0" xfId="1" applyNumberFormat="1" applyFont="1" applyFill="1" applyBorder="1"/>
    <xf numFmtId="39" fontId="9" fillId="0" borderId="0" xfId="1" applyNumberFormat="1" applyFont="1" applyFill="1"/>
    <xf numFmtId="39" fontId="9" fillId="0" borderId="3" xfId="1" applyNumberFormat="1" applyFont="1" applyFill="1" applyBorder="1"/>
    <xf numFmtId="168" fontId="9" fillId="0" borderId="0" xfId="0" quotePrefix="1" applyNumberFormat="1" applyFont="1" applyFill="1" applyAlignment="1">
      <alignment horizontal="center"/>
    </xf>
    <xf numFmtId="167" fontId="4" fillId="0" borderId="0" xfId="0" quotePrefix="1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67" fontId="4" fillId="0" borderId="0" xfId="0" quotePrefix="1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14" fillId="0" borderId="0" xfId="6" applyFont="1" applyFill="1" applyAlignment="1"/>
    <xf numFmtId="37" fontId="6" fillId="0" borderId="0" xfId="0" applyNumberFormat="1" applyFont="1" applyFill="1" applyAlignment="1"/>
    <xf numFmtId="169" fontId="7" fillId="0" borderId="0" xfId="5" applyNumberFormat="1" applyFont="1" applyFill="1" applyBorder="1" applyAlignment="1"/>
    <xf numFmtId="0" fontId="7" fillId="0" borderId="0" xfId="6" applyFont="1" applyFill="1" applyAlignment="1">
      <alignment horizontal="left"/>
    </xf>
    <xf numFmtId="9" fontId="7" fillId="0" borderId="0" xfId="6" applyNumberFormat="1" applyFont="1" applyFill="1" applyAlignment="1"/>
    <xf numFmtId="41" fontId="7" fillId="0" borderId="0" xfId="7" applyNumberFormat="1" applyFont="1" applyFill="1" applyBorder="1" applyAlignment="1"/>
    <xf numFmtId="42" fontId="7" fillId="0" borderId="5" xfId="0" applyNumberFormat="1" applyFont="1" applyFill="1" applyBorder="1" applyAlignment="1"/>
    <xf numFmtId="2" fontId="4" fillId="0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8">
    <cellStyle name="Comma" xfId="2" builtinId="3"/>
    <cellStyle name="Comma 2" xfId="3"/>
    <cellStyle name="Currency" xfId="5" builtinId="4"/>
    <cellStyle name="Currency 2" xfId="7"/>
    <cellStyle name="Normal" xfId="0" builtinId="0"/>
    <cellStyle name="Normal 3" xfId="6"/>
    <cellStyle name="Normal 5" xfId="4"/>
    <cellStyle name="Normal_Iowa ASL GPAM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topLeftCell="A13" zoomScaleNormal="100" workbookViewId="0">
      <selection activeCell="E27" sqref="E27"/>
    </sheetView>
  </sheetViews>
  <sheetFormatPr defaultRowHeight="15.75" x14ac:dyDescent="0.25"/>
  <cols>
    <col min="1" max="1" width="3.88671875" style="35" bestFit="1" customWidth="1"/>
    <col min="2" max="2" width="44.5546875" style="35" customWidth="1"/>
    <col min="3" max="3" width="10.109375" style="35" customWidth="1"/>
    <col min="4" max="4" width="10.77734375" style="35" customWidth="1"/>
    <col min="5" max="5" width="10.109375" style="35" bestFit="1" customWidth="1"/>
    <col min="6" max="16384" width="8.88671875" style="35"/>
  </cols>
  <sheetData>
    <row r="1" spans="1:5" x14ac:dyDescent="0.25">
      <c r="A1" s="5" t="s">
        <v>325</v>
      </c>
      <c r="B1" s="6"/>
      <c r="C1" s="6"/>
      <c r="D1" s="6"/>
      <c r="E1" s="7"/>
    </row>
    <row r="2" spans="1:5" x14ac:dyDescent="0.25">
      <c r="A2" s="5" t="s">
        <v>290</v>
      </c>
      <c r="B2" s="6"/>
      <c r="C2" s="6"/>
      <c r="D2" s="6"/>
      <c r="E2" s="8"/>
    </row>
    <row r="3" spans="1:5" x14ac:dyDescent="0.25">
      <c r="A3" s="6" t="s">
        <v>326</v>
      </c>
      <c r="B3" s="6"/>
      <c r="C3" s="6"/>
      <c r="D3" s="6"/>
      <c r="E3" s="9"/>
    </row>
    <row r="4" spans="1:5" x14ac:dyDescent="0.25">
      <c r="A4" s="5"/>
      <c r="B4" s="6"/>
      <c r="C4" s="6"/>
      <c r="D4" s="5"/>
      <c r="E4" s="9"/>
    </row>
    <row r="5" spans="1:5" x14ac:dyDescent="0.25">
      <c r="A5" s="2"/>
      <c r="B5" s="10"/>
      <c r="C5" s="10"/>
      <c r="D5" s="4"/>
      <c r="E5" s="4"/>
    </row>
    <row r="6" spans="1:5" x14ac:dyDescent="0.25">
      <c r="A6" s="11" t="s">
        <v>292</v>
      </c>
      <c r="B6" s="4"/>
      <c r="C6" s="11"/>
      <c r="D6" s="4"/>
      <c r="E6" s="4"/>
    </row>
    <row r="7" spans="1:5" x14ac:dyDescent="0.25">
      <c r="A7" s="12" t="s">
        <v>293</v>
      </c>
      <c r="B7" s="13" t="s">
        <v>294</v>
      </c>
      <c r="C7" s="12" t="s">
        <v>295</v>
      </c>
      <c r="D7" s="12" t="s">
        <v>296</v>
      </c>
      <c r="E7" s="14" t="s">
        <v>297</v>
      </c>
    </row>
    <row r="8" spans="1:5" x14ac:dyDescent="0.25">
      <c r="A8" s="15"/>
      <c r="B8" s="16"/>
      <c r="C8" s="17"/>
      <c r="D8" s="17"/>
      <c r="E8" s="17"/>
    </row>
    <row r="9" spans="1:5" x14ac:dyDescent="0.25">
      <c r="A9" s="18">
        <v>1</v>
      </c>
      <c r="B9" s="3" t="s">
        <v>298</v>
      </c>
      <c r="C9" s="19">
        <v>249419038.22</v>
      </c>
      <c r="D9" s="19">
        <v>306097054.41814262</v>
      </c>
      <c r="E9" s="19">
        <f>D9-C9</f>
        <v>56678016.198142618</v>
      </c>
    </row>
    <row r="10" spans="1:5" x14ac:dyDescent="0.25">
      <c r="A10" s="18">
        <f t="shared" ref="A10:A38" si="0">A9+1</f>
        <v>2</v>
      </c>
      <c r="B10" s="16" t="s">
        <v>299</v>
      </c>
      <c r="C10" s="20">
        <v>15207047.519823998</v>
      </c>
      <c r="D10" s="20">
        <v>13232378.856776908</v>
      </c>
      <c r="E10" s="20">
        <f>+D10-C10</f>
        <v>-1974668.6630470902</v>
      </c>
    </row>
    <row r="11" spans="1:5" x14ac:dyDescent="0.25">
      <c r="A11" s="18">
        <f t="shared" si="0"/>
        <v>3</v>
      </c>
      <c r="B11" s="16" t="s">
        <v>300</v>
      </c>
      <c r="C11" s="20">
        <v>55937.910695999999</v>
      </c>
      <c r="D11" s="20">
        <v>55937.910695999999</v>
      </c>
      <c r="E11" s="20">
        <f>+D11-C11</f>
        <v>0</v>
      </c>
    </row>
    <row r="12" spans="1:5" x14ac:dyDescent="0.25">
      <c r="A12" s="18">
        <f t="shared" si="0"/>
        <v>4</v>
      </c>
      <c r="B12" s="16" t="s">
        <v>301</v>
      </c>
      <c r="C12" s="20">
        <v>29770695.186882004</v>
      </c>
      <c r="D12" s="20">
        <v>29770695.186882004</v>
      </c>
      <c r="E12" s="21">
        <f>+D12-C12</f>
        <v>0</v>
      </c>
    </row>
    <row r="13" spans="1:5" x14ac:dyDescent="0.25">
      <c r="A13" s="18">
        <f t="shared" si="0"/>
        <v>5</v>
      </c>
      <c r="B13" s="16" t="s">
        <v>302</v>
      </c>
      <c r="C13" s="22">
        <f>SUM(C9:C12)</f>
        <v>294452718.83740199</v>
      </c>
      <c r="D13" s="22">
        <f>SUM(D9:D12)</f>
        <v>349156066.37249756</v>
      </c>
      <c r="E13" s="22">
        <f>SUM(E9:E12)</f>
        <v>54703347.535095528</v>
      </c>
    </row>
    <row r="14" spans="1:5" x14ac:dyDescent="0.25">
      <c r="A14" s="18">
        <f t="shared" si="0"/>
        <v>6</v>
      </c>
      <c r="B14" s="16"/>
      <c r="C14" s="23"/>
      <c r="D14" s="23"/>
      <c r="E14" s="23"/>
    </row>
    <row r="15" spans="1:5" x14ac:dyDescent="0.25">
      <c r="A15" s="18">
        <f t="shared" si="0"/>
        <v>7</v>
      </c>
      <c r="B15" s="3" t="s">
        <v>303</v>
      </c>
      <c r="C15" s="20">
        <v>1352124.73</v>
      </c>
      <c r="D15" s="20">
        <v>1729703.0529516209</v>
      </c>
      <c r="E15" s="20">
        <f>D15-C15</f>
        <v>377578.32295162091</v>
      </c>
    </row>
    <row r="16" spans="1:5" x14ac:dyDescent="0.25">
      <c r="A16" s="18">
        <f t="shared" si="0"/>
        <v>8</v>
      </c>
      <c r="B16" s="16" t="s">
        <v>304</v>
      </c>
      <c r="C16" s="20">
        <v>1476016.7034779999</v>
      </c>
      <c r="D16" s="20">
        <v>0</v>
      </c>
      <c r="E16" s="24">
        <f>D16-C16</f>
        <v>-1476016.7034779999</v>
      </c>
    </row>
    <row r="17" spans="1:5" x14ac:dyDescent="0.25">
      <c r="A17" s="18">
        <f t="shared" si="0"/>
        <v>9</v>
      </c>
      <c r="B17" s="16" t="s">
        <v>305</v>
      </c>
      <c r="C17" s="22">
        <f>SUM(C15:C16)</f>
        <v>2828141.4334779996</v>
      </c>
      <c r="D17" s="22">
        <f>SUM(D15:D16)</f>
        <v>1729703.0529516209</v>
      </c>
      <c r="E17" s="22">
        <f>SUM(E15:E16)</f>
        <v>-1098438.380526379</v>
      </c>
    </row>
    <row r="18" spans="1:5" x14ac:dyDescent="0.25">
      <c r="A18" s="18">
        <f t="shared" si="0"/>
        <v>10</v>
      </c>
      <c r="B18" s="16"/>
      <c r="C18" s="25"/>
      <c r="D18" s="25"/>
      <c r="E18" s="26"/>
    </row>
    <row r="19" spans="1:5" x14ac:dyDescent="0.25">
      <c r="A19" s="18">
        <f t="shared" si="0"/>
        <v>11</v>
      </c>
      <c r="B19" s="16" t="s">
        <v>306</v>
      </c>
      <c r="C19" s="22">
        <f>C13+C17</f>
        <v>297280860.27087998</v>
      </c>
      <c r="D19" s="22">
        <f>D13+D17</f>
        <v>350885769.42544919</v>
      </c>
      <c r="E19" s="22">
        <f>E13+E17</f>
        <v>53604909.154569149</v>
      </c>
    </row>
    <row r="20" spans="1:5" x14ac:dyDescent="0.25">
      <c r="A20" s="18">
        <f t="shared" si="0"/>
        <v>12</v>
      </c>
      <c r="B20" s="16"/>
      <c r="C20" s="25"/>
      <c r="D20" s="27"/>
      <c r="E20" s="28"/>
    </row>
    <row r="21" spans="1:5" x14ac:dyDescent="0.25">
      <c r="A21" s="18">
        <f t="shared" si="0"/>
        <v>13</v>
      </c>
      <c r="B21" s="16" t="s">
        <v>307</v>
      </c>
      <c r="C21" s="25"/>
      <c r="D21" s="25"/>
      <c r="E21" s="29"/>
    </row>
    <row r="22" spans="1:5" x14ac:dyDescent="0.25">
      <c r="A22" s="18">
        <f t="shared" si="0"/>
        <v>14</v>
      </c>
      <c r="B22" s="16" t="s">
        <v>308</v>
      </c>
      <c r="C22" s="20">
        <v>1424661.0825685868</v>
      </c>
      <c r="D22" s="20">
        <v>2062091.0829833178</v>
      </c>
      <c r="E22" s="28">
        <f>D22-C22</f>
        <v>637430.00041473098</v>
      </c>
    </row>
    <row r="23" spans="1:5" x14ac:dyDescent="0.25">
      <c r="A23" s="18">
        <f t="shared" si="0"/>
        <v>15</v>
      </c>
      <c r="B23" s="30" t="s">
        <v>309</v>
      </c>
      <c r="C23" s="20">
        <v>1148003.003511413</v>
      </c>
      <c r="D23" s="20">
        <v>0</v>
      </c>
      <c r="E23" s="31">
        <f>D23-C23</f>
        <v>-1148003.003511413</v>
      </c>
    </row>
    <row r="24" spans="1:5" x14ac:dyDescent="0.25">
      <c r="A24" s="18">
        <f t="shared" si="0"/>
        <v>16</v>
      </c>
      <c r="B24" s="3" t="s">
        <v>310</v>
      </c>
      <c r="C24" s="22">
        <f>SUM(C22:C23)</f>
        <v>2572664.0860799998</v>
      </c>
      <c r="D24" s="22">
        <f>SUM(D22:D23)</f>
        <v>2062091.0829833178</v>
      </c>
      <c r="E24" s="22">
        <f>SUM(E22:E23)</f>
        <v>-510573.00309668202</v>
      </c>
    </row>
    <row r="25" spans="1:5" x14ac:dyDescent="0.25">
      <c r="A25" s="18">
        <f t="shared" si="0"/>
        <v>17</v>
      </c>
      <c r="B25" s="30"/>
      <c r="C25" s="30"/>
      <c r="D25" s="30"/>
      <c r="E25" s="30"/>
    </row>
    <row r="26" spans="1:5" x14ac:dyDescent="0.25">
      <c r="A26" s="18">
        <f t="shared" si="0"/>
        <v>18</v>
      </c>
      <c r="B26" s="32" t="s">
        <v>311</v>
      </c>
      <c r="C26" s="20">
        <v>846819.31998199993</v>
      </c>
      <c r="D26" s="20">
        <v>539848.88443131489</v>
      </c>
      <c r="E26" s="28">
        <f>D26-C26</f>
        <v>-306970.43555068504</v>
      </c>
    </row>
    <row r="27" spans="1:5" x14ac:dyDescent="0.25">
      <c r="A27" s="18">
        <f t="shared" si="0"/>
        <v>19</v>
      </c>
      <c r="B27" s="30"/>
      <c r="C27" s="33"/>
      <c r="D27" s="33"/>
      <c r="E27" s="33"/>
    </row>
    <row r="28" spans="1:5" x14ac:dyDescent="0.25">
      <c r="A28" s="18">
        <f t="shared" si="0"/>
        <v>20</v>
      </c>
      <c r="B28" s="30"/>
      <c r="C28" s="30"/>
      <c r="D28" s="30"/>
      <c r="E28" s="30"/>
    </row>
    <row r="29" spans="1:5" x14ac:dyDescent="0.25">
      <c r="A29" s="18">
        <f t="shared" si="0"/>
        <v>21</v>
      </c>
      <c r="B29" s="30" t="s">
        <v>312</v>
      </c>
      <c r="C29" s="30"/>
      <c r="D29" s="30"/>
      <c r="E29" s="20">
        <f>E19+E24+E26</f>
        <v>52787365.715921782</v>
      </c>
    </row>
    <row r="30" spans="1:5" x14ac:dyDescent="0.25">
      <c r="A30" s="18">
        <f t="shared" si="0"/>
        <v>22</v>
      </c>
      <c r="B30" s="30" t="s">
        <v>313</v>
      </c>
      <c r="C30" s="30"/>
      <c r="D30" s="30"/>
      <c r="E30" s="26">
        <f>-E29*0.35</f>
        <v>-18475578.000572622</v>
      </c>
    </row>
    <row r="31" spans="1:5" ht="16.5" thickBot="1" x14ac:dyDescent="0.3">
      <c r="A31" s="18">
        <f t="shared" si="0"/>
        <v>23</v>
      </c>
      <c r="B31" s="30" t="s">
        <v>314</v>
      </c>
      <c r="C31" s="30"/>
      <c r="D31" s="30"/>
      <c r="E31" s="34">
        <f>-E29-E30</f>
        <v>-34311787.71534916</v>
      </c>
    </row>
    <row r="32" spans="1:5" ht="16.5" thickTop="1" x14ac:dyDescent="0.25">
      <c r="A32" s="18">
        <f t="shared" si="0"/>
        <v>24</v>
      </c>
      <c r="B32" s="30"/>
      <c r="C32" s="30"/>
      <c r="D32" s="30"/>
      <c r="E32" s="30"/>
    </row>
    <row r="33" spans="1:5" x14ac:dyDescent="0.25">
      <c r="A33" s="18">
        <f t="shared" si="0"/>
        <v>25</v>
      </c>
      <c r="B33" s="163"/>
      <c r="C33" s="30"/>
      <c r="D33" s="30"/>
      <c r="E33" s="30"/>
    </row>
    <row r="34" spans="1:5" x14ac:dyDescent="0.25">
      <c r="A34" s="18">
        <f t="shared" si="0"/>
        <v>26</v>
      </c>
      <c r="B34" s="164" t="s">
        <v>332</v>
      </c>
      <c r="C34" s="30"/>
      <c r="D34" s="30"/>
      <c r="E34" s="30"/>
    </row>
    <row r="35" spans="1:5" x14ac:dyDescent="0.25">
      <c r="A35" s="18">
        <f t="shared" si="0"/>
        <v>27</v>
      </c>
      <c r="B35" s="30" t="s">
        <v>333</v>
      </c>
      <c r="C35" s="27">
        <v>0.5</v>
      </c>
      <c r="D35" s="30"/>
      <c r="E35" s="165">
        <f>-E29*C35</f>
        <v>-26393682.857960891</v>
      </c>
    </row>
    <row r="36" spans="1:5" x14ac:dyDescent="0.25">
      <c r="A36" s="18">
        <f t="shared" si="0"/>
        <v>28</v>
      </c>
      <c r="B36" s="166" t="s">
        <v>334</v>
      </c>
      <c r="C36" s="167"/>
      <c r="D36" s="32"/>
      <c r="E36" s="168">
        <v>9237789.0002863202</v>
      </c>
    </row>
    <row r="37" spans="1:5" x14ac:dyDescent="0.25">
      <c r="A37" s="18">
        <f t="shared" si="0"/>
        <v>29</v>
      </c>
      <c r="B37" s="166"/>
      <c r="C37" s="27"/>
      <c r="D37" s="30"/>
      <c r="E37" s="26"/>
    </row>
    <row r="38" spans="1:5" ht="16.5" thickBot="1" x14ac:dyDescent="0.3">
      <c r="A38" s="18">
        <f t="shared" si="0"/>
        <v>30</v>
      </c>
      <c r="B38" s="30" t="s">
        <v>335</v>
      </c>
      <c r="C38" s="30"/>
      <c r="D38" s="30"/>
      <c r="E38" s="169">
        <f>SUM(E35:E37)</f>
        <v>-17155893.857674569</v>
      </c>
    </row>
    <row r="39" spans="1:5" ht="16.5" thickTop="1" x14ac:dyDescent="0.25"/>
  </sheetData>
  <printOptions horizontalCentered="1"/>
  <pageMargins left="1" right="1" top="1" bottom="1" header="0.3" footer="0.3"/>
  <pageSetup scale="8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3"/>
  <sheetViews>
    <sheetView view="pageBreakPreview" zoomScale="60" zoomScaleNormal="75" workbookViewId="0">
      <pane xSplit="3" ySplit="10" topLeftCell="D416" activePane="bottomRight" state="frozen"/>
      <selection activeCell="B43" sqref="B43"/>
      <selection pane="topRight" activeCell="B43" sqref="B43"/>
      <selection pane="bottomLeft" activeCell="B43" sqref="B43"/>
      <selection pane="bottomRight" activeCell="K451" sqref="K451"/>
    </sheetView>
  </sheetViews>
  <sheetFormatPr defaultColWidth="9.77734375" defaultRowHeight="15.75" x14ac:dyDescent="0.25"/>
  <cols>
    <col min="1" max="1" width="9.77734375" style="39" customWidth="1"/>
    <col min="2" max="2" width="1.77734375" style="39" customWidth="1"/>
    <col min="3" max="3" width="31.88671875" style="39" customWidth="1"/>
    <col min="4" max="4" width="1.77734375" style="39" customWidth="1"/>
    <col min="5" max="5" width="12.77734375" style="53" bestFit="1" customWidth="1"/>
    <col min="6" max="6" width="1.77734375" style="39" customWidth="1"/>
    <col min="7" max="7" width="16" style="39" bestFit="1" customWidth="1"/>
    <col min="8" max="8" width="1.77734375" style="39" customWidth="1"/>
    <col min="9" max="9" width="11.77734375" style="67" customWidth="1"/>
    <col min="10" max="10" width="1.77734375" style="39" customWidth="1"/>
    <col min="11" max="11" width="19.88671875" style="39" bestFit="1" customWidth="1"/>
    <col min="12" max="12" width="1.77734375" style="39" customWidth="1"/>
    <col min="13" max="13" width="17.6640625" style="45" bestFit="1" customWidth="1"/>
    <col min="14" max="14" width="1.77734375" style="45" customWidth="1"/>
    <col min="15" max="15" width="17" style="45" bestFit="1" customWidth="1"/>
    <col min="16" max="16" width="1.77734375" style="45" customWidth="1"/>
    <col min="17" max="17" width="14.88671875" style="45" bestFit="1" customWidth="1"/>
    <col min="18" max="18" width="1.77734375" style="39" customWidth="1"/>
    <col min="19" max="19" width="9.88671875" style="39" bestFit="1" customWidth="1"/>
    <col min="20" max="20" width="1.77734375" style="39" customWidth="1"/>
    <col min="21" max="21" width="11.6640625" style="39" bestFit="1" customWidth="1"/>
    <col min="22" max="16384" width="9.77734375" style="39"/>
  </cols>
  <sheetData>
    <row r="1" spans="1:22" ht="18.75" x14ac:dyDescent="0.3">
      <c r="A1" s="36" t="s">
        <v>325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</row>
    <row r="2" spans="1:22" ht="18.75" x14ac:dyDescent="0.3">
      <c r="A2" s="36" t="s">
        <v>290</v>
      </c>
      <c r="B2" s="36"/>
      <c r="C2" s="36"/>
      <c r="D2" s="36"/>
      <c r="E2" s="36"/>
      <c r="F2" s="36"/>
      <c r="G2" s="3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</row>
    <row r="3" spans="1:22" ht="18.75" x14ac:dyDescent="0.3">
      <c r="A3" s="36" t="s">
        <v>316</v>
      </c>
      <c r="B3" s="36"/>
      <c r="C3" s="36"/>
      <c r="D3" s="36"/>
      <c r="E3" s="36"/>
      <c r="F3" s="36"/>
      <c r="G3" s="3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</row>
    <row r="4" spans="1:22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x14ac:dyDescent="0.25">
      <c r="A5" s="37" t="s">
        <v>317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8"/>
    </row>
    <row r="6" spans="1:22" x14ac:dyDescent="0.25">
      <c r="A6" s="37" t="s">
        <v>318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</row>
    <row r="7" spans="1:22" x14ac:dyDescent="0.25">
      <c r="A7" s="40"/>
      <c r="B7" s="41"/>
      <c r="C7" s="41"/>
      <c r="D7" s="41"/>
      <c r="E7" s="42"/>
      <c r="F7" s="41"/>
      <c r="G7" s="41"/>
      <c r="H7" s="41"/>
      <c r="I7" s="43"/>
      <c r="J7" s="41"/>
      <c r="K7" s="41"/>
      <c r="L7" s="41"/>
      <c r="M7" s="44"/>
      <c r="N7" s="44"/>
      <c r="O7" s="44"/>
      <c r="P7" s="44"/>
      <c r="V7" s="38"/>
    </row>
    <row r="8" spans="1:22" x14ac:dyDescent="0.25">
      <c r="A8" s="38"/>
      <c r="B8" s="46"/>
      <c r="C8" s="47"/>
      <c r="D8" s="48"/>
      <c r="E8" s="49" t="s">
        <v>331</v>
      </c>
      <c r="F8" s="48"/>
      <c r="G8" s="48"/>
      <c r="H8" s="48"/>
      <c r="I8" s="50" t="s">
        <v>0</v>
      </c>
      <c r="J8" s="48"/>
      <c r="K8" s="48" t="s">
        <v>230</v>
      </c>
      <c r="L8" s="48"/>
      <c r="M8" s="51" t="s">
        <v>1</v>
      </c>
      <c r="N8" s="51"/>
      <c r="O8" s="51"/>
      <c r="P8" s="51"/>
      <c r="Q8" s="52" t="s">
        <v>2</v>
      </c>
      <c r="R8" s="41"/>
      <c r="S8" s="41"/>
      <c r="T8" s="53"/>
      <c r="U8" s="48" t="s">
        <v>3</v>
      </c>
      <c r="V8" s="38"/>
    </row>
    <row r="9" spans="1:22" x14ac:dyDescent="0.25">
      <c r="A9" s="38"/>
      <c r="B9" s="46"/>
      <c r="C9" s="48"/>
      <c r="D9" s="48"/>
      <c r="E9" s="49" t="s">
        <v>190</v>
      </c>
      <c r="F9" s="48"/>
      <c r="G9" s="48" t="s">
        <v>4</v>
      </c>
      <c r="H9" s="48"/>
      <c r="I9" s="50" t="s">
        <v>5</v>
      </c>
      <c r="J9" s="48"/>
      <c r="K9" s="48" t="s">
        <v>231</v>
      </c>
      <c r="L9" s="48"/>
      <c r="M9" s="51" t="s">
        <v>6</v>
      </c>
      <c r="N9" s="51"/>
      <c r="O9" s="51" t="s">
        <v>7</v>
      </c>
      <c r="P9" s="51"/>
      <c r="Q9" s="54" t="s">
        <v>8</v>
      </c>
      <c r="R9" s="55"/>
      <c r="S9" s="56" t="s">
        <v>9</v>
      </c>
      <c r="T9" s="53"/>
      <c r="U9" s="48" t="s">
        <v>10</v>
      </c>
      <c r="V9" s="38"/>
    </row>
    <row r="10" spans="1:22" x14ac:dyDescent="0.25">
      <c r="A10" s="48" t="s">
        <v>289</v>
      </c>
      <c r="B10" s="46"/>
      <c r="C10" s="48" t="s">
        <v>11</v>
      </c>
      <c r="D10" s="48"/>
      <c r="E10" s="57" t="s">
        <v>191</v>
      </c>
      <c r="F10" s="48"/>
      <c r="G10" s="48" t="s">
        <v>12</v>
      </c>
      <c r="H10" s="48"/>
      <c r="I10" s="50" t="s">
        <v>13</v>
      </c>
      <c r="J10" s="48"/>
      <c r="K10" s="157" t="s">
        <v>254</v>
      </c>
      <c r="L10" s="48"/>
      <c r="M10" s="51" t="s">
        <v>14</v>
      </c>
      <c r="N10" s="51"/>
      <c r="O10" s="51" t="s">
        <v>15</v>
      </c>
      <c r="P10" s="51"/>
      <c r="Q10" s="51" t="s">
        <v>16</v>
      </c>
      <c r="R10" s="48"/>
      <c r="S10" s="47" t="s">
        <v>17</v>
      </c>
      <c r="T10" s="53"/>
      <c r="U10" s="48" t="s">
        <v>18</v>
      </c>
      <c r="V10" s="38"/>
    </row>
    <row r="11" spans="1:22" x14ac:dyDescent="0.25">
      <c r="A11" s="54"/>
      <c r="B11" s="46"/>
      <c r="C11" s="54">
        <v>-1</v>
      </c>
      <c r="D11" s="59"/>
      <c r="E11" s="54">
        <v>-2</v>
      </c>
      <c r="F11" s="59"/>
      <c r="G11" s="60">
        <v>-3</v>
      </c>
      <c r="H11" s="59"/>
      <c r="I11" s="54">
        <v>-4</v>
      </c>
      <c r="J11" s="59"/>
      <c r="K11" s="54">
        <v>-5</v>
      </c>
      <c r="L11" s="51"/>
      <c r="M11" s="54">
        <v>-6</v>
      </c>
      <c r="N11" s="51"/>
      <c r="O11" s="54">
        <v>-7</v>
      </c>
      <c r="Q11" s="54">
        <v>-8</v>
      </c>
      <c r="R11" s="59"/>
      <c r="S11" s="61" t="s">
        <v>193</v>
      </c>
      <c r="U11" s="61" t="s">
        <v>194</v>
      </c>
      <c r="V11" s="38"/>
    </row>
    <row r="12" spans="1:22" x14ac:dyDescent="0.25">
      <c r="A12" s="38"/>
      <c r="B12" s="46"/>
      <c r="C12" s="62"/>
      <c r="D12" s="59"/>
      <c r="E12" s="62"/>
      <c r="F12" s="59"/>
      <c r="G12" s="63"/>
      <c r="H12" s="59"/>
      <c r="I12" s="62"/>
      <c r="J12" s="59"/>
      <c r="K12" s="62"/>
      <c r="L12" s="51"/>
      <c r="M12" s="62"/>
      <c r="N12" s="51"/>
      <c r="O12" s="62"/>
      <c r="Q12" s="62"/>
      <c r="R12" s="59"/>
      <c r="S12" s="64" t="s">
        <v>315</v>
      </c>
      <c r="U12" s="65"/>
      <c r="V12" s="38"/>
    </row>
    <row r="13" spans="1:22" x14ac:dyDescent="0.25">
      <c r="A13" s="38"/>
      <c r="C13" s="66" t="s">
        <v>19</v>
      </c>
      <c r="M13" s="68"/>
      <c r="N13" s="68"/>
      <c r="O13" s="68"/>
      <c r="P13" s="68"/>
      <c r="Q13" s="68"/>
      <c r="S13" s="158" t="s">
        <v>291</v>
      </c>
      <c r="V13" s="38"/>
    </row>
    <row r="14" spans="1:22" x14ac:dyDescent="0.25">
      <c r="A14" s="38"/>
      <c r="C14" s="66"/>
      <c r="M14" s="68"/>
      <c r="N14" s="68"/>
      <c r="O14" s="68"/>
      <c r="P14" s="68"/>
      <c r="Q14" s="68"/>
      <c r="S14" s="64"/>
      <c r="V14" s="38"/>
    </row>
    <row r="15" spans="1:22" x14ac:dyDescent="0.25">
      <c r="A15" s="38"/>
      <c r="C15" s="47" t="s">
        <v>20</v>
      </c>
      <c r="M15" s="68"/>
      <c r="N15" s="68"/>
      <c r="O15" s="68"/>
      <c r="P15" s="68"/>
      <c r="Q15" s="68"/>
      <c r="U15" s="69"/>
      <c r="V15" s="38"/>
    </row>
    <row r="16" spans="1:22" x14ac:dyDescent="0.25">
      <c r="A16" s="38"/>
      <c r="C16" s="56"/>
      <c r="M16" s="68"/>
      <c r="N16" s="68"/>
      <c r="O16" s="68"/>
      <c r="P16" s="68"/>
      <c r="Q16" s="68"/>
      <c r="S16" s="70"/>
      <c r="U16" s="69"/>
      <c r="V16" s="38"/>
    </row>
    <row r="17" spans="1:22" x14ac:dyDescent="0.25">
      <c r="A17" s="71">
        <v>311</v>
      </c>
      <c r="B17" s="72"/>
      <c r="C17" s="72" t="s">
        <v>23</v>
      </c>
      <c r="D17" s="72"/>
      <c r="E17" s="73"/>
      <c r="F17" s="72"/>
      <c r="G17" s="72"/>
      <c r="H17" s="72"/>
      <c r="I17" s="74"/>
      <c r="J17" s="72"/>
      <c r="K17" s="72"/>
      <c r="L17" s="72"/>
      <c r="M17" s="75"/>
      <c r="N17" s="75"/>
      <c r="O17" s="75"/>
      <c r="P17" s="75"/>
      <c r="Q17" s="75"/>
      <c r="V17" s="38"/>
    </row>
    <row r="18" spans="1:22" x14ac:dyDescent="0.25">
      <c r="A18" s="71"/>
      <c r="B18" s="72"/>
      <c r="C18" s="76" t="s">
        <v>33</v>
      </c>
      <c r="D18" s="72"/>
      <c r="E18" s="158" t="s">
        <v>291</v>
      </c>
      <c r="F18" s="72"/>
      <c r="G18" s="158" t="s">
        <v>291</v>
      </c>
      <c r="H18" s="78" t="s">
        <v>113</v>
      </c>
      <c r="I18" s="158" t="s">
        <v>291</v>
      </c>
      <c r="J18" s="72"/>
      <c r="K18" s="80">
        <f>'Exhibit B, p. 12-13'!F18</f>
        <v>9209467.8399999999</v>
      </c>
      <c r="L18" s="82"/>
      <c r="M18" s="161" t="s">
        <v>291</v>
      </c>
      <c r="N18" s="82"/>
      <c r="O18" s="161" t="s">
        <v>291</v>
      </c>
      <c r="P18" s="82"/>
      <c r="Q18" s="82">
        <f>'Exhibit B, p. 12-13'!N18</f>
        <v>447725</v>
      </c>
      <c r="S18" s="69">
        <f>'Exhibit B, p. 12-13'!P18</f>
        <v>4.8600000000000003</v>
      </c>
      <c r="U18" s="161" t="s">
        <v>291</v>
      </c>
      <c r="V18" s="38"/>
    </row>
    <row r="19" spans="1:22" x14ac:dyDescent="0.25">
      <c r="A19" s="71"/>
      <c r="B19" s="72"/>
      <c r="C19" s="76" t="s">
        <v>34</v>
      </c>
      <c r="D19" s="72"/>
      <c r="E19" s="158" t="s">
        <v>291</v>
      </c>
      <c r="F19" s="72"/>
      <c r="G19" s="158" t="s">
        <v>291</v>
      </c>
      <c r="H19" s="78" t="s">
        <v>113</v>
      </c>
      <c r="I19" s="158" t="s">
        <v>291</v>
      </c>
      <c r="J19" s="72"/>
      <c r="K19" s="80">
        <f>'Exhibit B, p. 12-13'!F19</f>
        <v>4336957.28</v>
      </c>
      <c r="L19" s="82"/>
      <c r="M19" s="161" t="s">
        <v>291</v>
      </c>
      <c r="N19" s="82"/>
      <c r="O19" s="161" t="s">
        <v>291</v>
      </c>
      <c r="P19" s="82"/>
      <c r="Q19" s="82">
        <f>'Exhibit B, p. 12-13'!N19</f>
        <v>321879</v>
      </c>
      <c r="S19" s="69">
        <f>'Exhibit B, p. 12-13'!P19</f>
        <v>7.42</v>
      </c>
      <c r="U19" s="161" t="s">
        <v>291</v>
      </c>
      <c r="V19" s="38"/>
    </row>
    <row r="20" spans="1:22" x14ac:dyDescent="0.25">
      <c r="A20" s="71"/>
      <c r="B20" s="72"/>
      <c r="C20" s="76" t="s">
        <v>321</v>
      </c>
      <c r="D20" s="72"/>
      <c r="E20" s="77">
        <v>46752</v>
      </c>
      <c r="F20" s="72"/>
      <c r="G20" s="78" t="s">
        <v>195</v>
      </c>
      <c r="H20" s="78" t="s">
        <v>113</v>
      </c>
      <c r="I20" s="79">
        <v>-10</v>
      </c>
      <c r="J20" s="72"/>
      <c r="K20" s="80">
        <v>29664979.16</v>
      </c>
      <c r="L20" s="81"/>
      <c r="M20" s="82">
        <v>21454594.690000001</v>
      </c>
      <c r="N20" s="82"/>
      <c r="O20" s="82">
        <v>11176882</v>
      </c>
      <c r="P20" s="82"/>
      <c r="Q20" s="82">
        <v>1012631</v>
      </c>
      <c r="S20" s="69">
        <v>3.41</v>
      </c>
      <c r="U20" s="162">
        <v>11</v>
      </c>
      <c r="V20" s="38"/>
    </row>
    <row r="21" spans="1:22" x14ac:dyDescent="0.25">
      <c r="A21" s="71"/>
      <c r="B21" s="72"/>
      <c r="C21" s="76" t="s">
        <v>320</v>
      </c>
      <c r="D21" s="72"/>
      <c r="E21" s="77">
        <v>46752</v>
      </c>
      <c r="F21" s="72"/>
      <c r="G21" s="78" t="s">
        <v>195</v>
      </c>
      <c r="H21" s="78" t="s">
        <v>113</v>
      </c>
      <c r="I21" s="79">
        <v>-10</v>
      </c>
      <c r="J21" s="72"/>
      <c r="K21" s="80">
        <v>27862834.57</v>
      </c>
      <c r="L21" s="81"/>
      <c r="M21" s="82">
        <v>19334080.890000001</v>
      </c>
      <c r="N21" s="82"/>
      <c r="O21" s="82">
        <v>11315037</v>
      </c>
      <c r="P21" s="82"/>
      <c r="Q21" s="82">
        <v>1024406</v>
      </c>
      <c r="S21" s="69">
        <v>3.68</v>
      </c>
      <c r="U21" s="162">
        <v>11</v>
      </c>
      <c r="V21" s="38"/>
    </row>
    <row r="22" spans="1:22" x14ac:dyDescent="0.25">
      <c r="A22" s="71"/>
      <c r="B22" s="72"/>
      <c r="C22" s="76" t="s">
        <v>35</v>
      </c>
      <c r="D22" s="72"/>
      <c r="E22" s="158" t="s">
        <v>291</v>
      </c>
      <c r="F22" s="72"/>
      <c r="G22" s="158" t="s">
        <v>291</v>
      </c>
      <c r="H22" s="78" t="s">
        <v>113</v>
      </c>
      <c r="I22" s="158" t="s">
        <v>291</v>
      </c>
      <c r="J22" s="72"/>
      <c r="K22" s="80">
        <f>'Exhibit B, p. 12-13'!F20</f>
        <v>30934199.879999999</v>
      </c>
      <c r="L22" s="81"/>
      <c r="M22" s="161" t="s">
        <v>291</v>
      </c>
      <c r="N22" s="82"/>
      <c r="O22" s="161" t="s">
        <v>291</v>
      </c>
      <c r="P22" s="82"/>
      <c r="Q22" s="82">
        <f>'Exhibit B, p. 12-13'!N20</f>
        <v>808539</v>
      </c>
      <c r="S22" s="69">
        <f>'Exhibit B, p. 12-13'!P20</f>
        <v>2.61</v>
      </c>
      <c r="U22" s="161" t="s">
        <v>291</v>
      </c>
      <c r="V22" s="38"/>
    </row>
    <row r="23" spans="1:22" x14ac:dyDescent="0.25">
      <c r="A23" s="71"/>
      <c r="B23" s="72"/>
      <c r="C23" s="76" t="s">
        <v>319</v>
      </c>
      <c r="D23" s="72"/>
      <c r="E23" s="77">
        <v>46752</v>
      </c>
      <c r="F23" s="72"/>
      <c r="G23" s="78" t="s">
        <v>195</v>
      </c>
      <c r="H23" s="78" t="s">
        <v>113</v>
      </c>
      <c r="I23" s="79">
        <v>-10</v>
      </c>
      <c r="J23" s="72"/>
      <c r="K23" s="80">
        <v>70065640.599999994</v>
      </c>
      <c r="L23" s="81"/>
      <c r="M23" s="82">
        <v>52568883.729999997</v>
      </c>
      <c r="N23" s="82"/>
      <c r="O23" s="82">
        <v>24503321</v>
      </c>
      <c r="P23" s="82"/>
      <c r="Q23" s="82">
        <v>2222796</v>
      </c>
      <c r="S23" s="69">
        <v>3.17</v>
      </c>
      <c r="U23" s="162">
        <v>11</v>
      </c>
      <c r="V23" s="38"/>
    </row>
    <row r="24" spans="1:22" x14ac:dyDescent="0.25">
      <c r="A24" s="71"/>
      <c r="B24" s="72"/>
      <c r="C24" s="76" t="s">
        <v>224</v>
      </c>
      <c r="D24" s="72"/>
      <c r="E24" s="77">
        <v>52047</v>
      </c>
      <c r="F24" s="72"/>
      <c r="G24" s="78" t="s">
        <v>195</v>
      </c>
      <c r="H24" s="78" t="s">
        <v>113</v>
      </c>
      <c r="I24" s="79">
        <v>-5</v>
      </c>
      <c r="J24" s="72"/>
      <c r="K24" s="80">
        <v>403636</v>
      </c>
      <c r="L24" s="81"/>
      <c r="M24" s="82">
        <v>8557.1200000000008</v>
      </c>
      <c r="N24" s="82"/>
      <c r="O24" s="82">
        <v>415261</v>
      </c>
      <c r="P24" s="82"/>
      <c r="Q24" s="82">
        <v>16597</v>
      </c>
      <c r="S24" s="69">
        <v>4.1100000000000003</v>
      </c>
      <c r="U24" s="162">
        <v>25</v>
      </c>
      <c r="V24" s="38"/>
    </row>
    <row r="25" spans="1:22" x14ac:dyDescent="0.25">
      <c r="A25" s="71"/>
      <c r="B25" s="72"/>
      <c r="C25" s="76" t="s">
        <v>125</v>
      </c>
      <c r="D25" s="72"/>
      <c r="E25" s="77">
        <v>52778</v>
      </c>
      <c r="F25" s="72"/>
      <c r="G25" s="78" t="s">
        <v>195</v>
      </c>
      <c r="H25" s="78" t="s">
        <v>113</v>
      </c>
      <c r="I25" s="79">
        <v>-5</v>
      </c>
      <c r="J25" s="72"/>
      <c r="K25" s="80">
        <v>2131451.9700000002</v>
      </c>
      <c r="L25" s="81"/>
      <c r="M25" s="82">
        <v>1475543.82</v>
      </c>
      <c r="N25" s="82"/>
      <c r="O25" s="82">
        <v>762481</v>
      </c>
      <c r="P25" s="82"/>
      <c r="Q25" s="82">
        <v>28273</v>
      </c>
      <c r="S25" s="69">
        <v>1.33</v>
      </c>
      <c r="U25" s="162">
        <v>27</v>
      </c>
      <c r="V25" s="38"/>
    </row>
    <row r="26" spans="1:22" x14ac:dyDescent="0.25">
      <c r="A26" s="71"/>
      <c r="B26" s="72"/>
      <c r="C26" s="76" t="s">
        <v>126</v>
      </c>
      <c r="D26" s="72"/>
      <c r="E26" s="77">
        <v>53873</v>
      </c>
      <c r="F26" s="72"/>
      <c r="G26" s="78" t="s">
        <v>195</v>
      </c>
      <c r="H26" s="78" t="s">
        <v>113</v>
      </c>
      <c r="I26" s="79">
        <v>-5</v>
      </c>
      <c r="J26" s="72"/>
      <c r="K26" s="80">
        <v>458042</v>
      </c>
      <c r="L26" s="81"/>
      <c r="M26" s="82">
        <v>117385.54</v>
      </c>
      <c r="N26" s="82"/>
      <c r="O26" s="82">
        <v>363559</v>
      </c>
      <c r="P26" s="82"/>
      <c r="Q26" s="82">
        <v>12208</v>
      </c>
      <c r="S26" s="69">
        <v>2.67</v>
      </c>
      <c r="U26" s="162">
        <v>29.8</v>
      </c>
      <c r="V26" s="38"/>
    </row>
    <row r="27" spans="1:22" x14ac:dyDescent="0.25">
      <c r="A27" s="71"/>
      <c r="B27" s="72"/>
      <c r="C27" s="76" t="s">
        <v>127</v>
      </c>
      <c r="D27" s="72"/>
      <c r="E27" s="77">
        <v>48760</v>
      </c>
      <c r="F27" s="72"/>
      <c r="G27" s="78" t="s">
        <v>195</v>
      </c>
      <c r="H27" s="78" t="s">
        <v>113</v>
      </c>
      <c r="I27" s="79">
        <v>-5</v>
      </c>
      <c r="J27" s="72"/>
      <c r="K27" s="80">
        <v>1492711.69</v>
      </c>
      <c r="L27" s="81"/>
      <c r="M27" s="82">
        <v>1197365.06</v>
      </c>
      <c r="N27" s="82"/>
      <c r="O27" s="82">
        <v>369982</v>
      </c>
      <c r="P27" s="82"/>
      <c r="Q27" s="82">
        <v>22408</v>
      </c>
      <c r="S27" s="69">
        <v>1.5</v>
      </c>
      <c r="U27" s="162">
        <v>16.5</v>
      </c>
      <c r="V27" s="38"/>
    </row>
    <row r="28" spans="1:22" x14ac:dyDescent="0.25">
      <c r="A28" s="71"/>
      <c r="B28" s="72"/>
      <c r="C28" s="76" t="s">
        <v>166</v>
      </c>
      <c r="D28" s="72"/>
      <c r="E28" s="77">
        <v>49125</v>
      </c>
      <c r="F28" s="72"/>
      <c r="G28" s="78" t="s">
        <v>195</v>
      </c>
      <c r="H28" s="78" t="s">
        <v>113</v>
      </c>
      <c r="I28" s="79">
        <v>-5</v>
      </c>
      <c r="J28" s="72"/>
      <c r="K28" s="83">
        <v>571513.38</v>
      </c>
      <c r="L28" s="81"/>
      <c r="M28" s="84">
        <v>367245.85</v>
      </c>
      <c r="N28" s="82"/>
      <c r="O28" s="84">
        <v>232843</v>
      </c>
      <c r="P28" s="82"/>
      <c r="Q28" s="84">
        <v>13296</v>
      </c>
      <c r="S28" s="69">
        <v>2.33</v>
      </c>
      <c r="U28" s="162">
        <v>17.5</v>
      </c>
      <c r="V28" s="38"/>
    </row>
    <row r="29" spans="1:22" x14ac:dyDescent="0.25">
      <c r="A29" s="71"/>
      <c r="B29" s="72"/>
      <c r="C29" s="76"/>
      <c r="D29" s="72"/>
      <c r="E29" s="77"/>
      <c r="F29" s="72"/>
      <c r="G29" s="78"/>
      <c r="H29" s="78"/>
      <c r="I29" s="79"/>
      <c r="J29" s="72"/>
      <c r="K29" s="80"/>
      <c r="L29" s="81"/>
      <c r="M29" s="82"/>
      <c r="N29" s="82"/>
      <c r="O29" s="82"/>
      <c r="P29" s="82"/>
      <c r="Q29" s="82"/>
      <c r="S29" s="69"/>
      <c r="U29" s="162"/>
      <c r="V29" s="38"/>
    </row>
    <row r="30" spans="1:22" x14ac:dyDescent="0.25">
      <c r="A30" s="71"/>
      <c r="B30" s="72"/>
      <c r="C30" s="85" t="s">
        <v>115</v>
      </c>
      <c r="D30" s="72"/>
      <c r="E30" s="73"/>
      <c r="F30" s="72"/>
      <c r="G30" s="78"/>
      <c r="H30" s="78"/>
      <c r="I30" s="79"/>
      <c r="J30" s="72"/>
      <c r="K30" s="80">
        <f>+SUBTOTAL(9,K18:K28)</f>
        <v>177131434.36999997</v>
      </c>
      <c r="L30" s="81"/>
      <c r="M30" s="82">
        <f>+SUBTOTAL(9,M18:M28)</f>
        <v>96523656.700000003</v>
      </c>
      <c r="N30" s="82"/>
      <c r="O30" s="82">
        <f>+SUBTOTAL(9,O18:O28)</f>
        <v>49139366</v>
      </c>
      <c r="P30" s="82"/>
      <c r="Q30" s="82">
        <f>+SUBTOTAL(9,Q18:Q28)</f>
        <v>5930758</v>
      </c>
      <c r="S30" s="69">
        <f t="shared" ref="S30:S77" si="0">Q30/K30*100</f>
        <v>3.3482244532676058</v>
      </c>
      <c r="U30" s="162">
        <f t="shared" ref="U30:U77" si="1">ROUND(O30/Q30,1)</f>
        <v>8.3000000000000007</v>
      </c>
      <c r="V30" s="38"/>
    </row>
    <row r="31" spans="1:22" x14ac:dyDescent="0.25">
      <c r="A31" s="71"/>
      <c r="B31" s="72"/>
      <c r="C31" s="76"/>
      <c r="D31" s="72"/>
      <c r="E31" s="73"/>
      <c r="F31" s="72"/>
      <c r="G31" s="78"/>
      <c r="H31" s="78"/>
      <c r="I31" s="79"/>
      <c r="J31" s="72"/>
      <c r="K31" s="80"/>
      <c r="L31" s="81"/>
      <c r="M31" s="82"/>
      <c r="N31" s="82"/>
      <c r="O31" s="82"/>
      <c r="P31" s="82"/>
      <c r="Q31" s="82"/>
      <c r="S31" s="69"/>
      <c r="U31" s="162"/>
      <c r="V31" s="38"/>
    </row>
    <row r="32" spans="1:22" x14ac:dyDescent="0.25">
      <c r="A32" s="71">
        <v>312</v>
      </c>
      <c r="B32" s="72"/>
      <c r="C32" s="76" t="s">
        <v>36</v>
      </c>
      <c r="D32" s="72"/>
      <c r="E32" s="73"/>
      <c r="F32" s="72"/>
      <c r="G32" s="78"/>
      <c r="H32" s="78"/>
      <c r="I32" s="79"/>
      <c r="J32" s="72"/>
      <c r="K32" s="80"/>
      <c r="L32" s="81"/>
      <c r="M32" s="82"/>
      <c r="N32" s="82"/>
      <c r="O32" s="82"/>
      <c r="P32" s="82"/>
      <c r="Q32" s="82"/>
      <c r="S32" s="69"/>
      <c r="U32" s="162"/>
      <c r="V32" s="38"/>
    </row>
    <row r="33" spans="1:22" x14ac:dyDescent="0.25">
      <c r="A33" s="71"/>
      <c r="B33" s="72"/>
      <c r="C33" s="76" t="s">
        <v>37</v>
      </c>
      <c r="D33" s="72"/>
      <c r="E33" s="158" t="s">
        <v>291</v>
      </c>
      <c r="F33" s="72"/>
      <c r="G33" s="158" t="s">
        <v>291</v>
      </c>
      <c r="H33" s="78" t="s">
        <v>113</v>
      </c>
      <c r="I33" s="158" t="s">
        <v>291</v>
      </c>
      <c r="J33" s="72"/>
      <c r="K33" s="80">
        <f>'Exhibit B, p. 12-13'!F25</f>
        <v>88145747.640000001</v>
      </c>
      <c r="L33" s="81"/>
      <c r="M33" s="161" t="s">
        <v>291</v>
      </c>
      <c r="N33" s="82"/>
      <c r="O33" s="161" t="s">
        <v>291</v>
      </c>
      <c r="P33" s="82"/>
      <c r="Q33" s="82">
        <f>'Exhibit B, p. 12-13'!N25</f>
        <v>5451528</v>
      </c>
      <c r="S33" s="69">
        <f>'Exhibit B, p. 12-13'!P25</f>
        <v>6.18</v>
      </c>
      <c r="U33" s="161" t="s">
        <v>291</v>
      </c>
      <c r="V33" s="38"/>
    </row>
    <row r="34" spans="1:22" x14ac:dyDescent="0.25">
      <c r="A34" s="71"/>
      <c r="B34" s="72"/>
      <c r="C34" s="76" t="s">
        <v>38</v>
      </c>
      <c r="D34" s="72"/>
      <c r="E34" s="158" t="s">
        <v>291</v>
      </c>
      <c r="F34" s="72"/>
      <c r="G34" s="158" t="s">
        <v>291</v>
      </c>
      <c r="H34" s="78" t="s">
        <v>113</v>
      </c>
      <c r="I34" s="158" t="s">
        <v>291</v>
      </c>
      <c r="J34" s="72"/>
      <c r="K34" s="80">
        <f>'Exhibit B, p. 12-13'!F26</f>
        <v>88368523.219999999</v>
      </c>
      <c r="L34" s="81"/>
      <c r="M34" s="161" t="s">
        <v>291</v>
      </c>
      <c r="N34" s="82"/>
      <c r="O34" s="161" t="s">
        <v>291</v>
      </c>
      <c r="P34" s="82"/>
      <c r="Q34" s="82">
        <f>'Exhibit B, p. 12-13'!N26</f>
        <v>5914163</v>
      </c>
      <c r="S34" s="69">
        <f>'Exhibit B, p. 12-13'!P26</f>
        <v>6.69</v>
      </c>
      <c r="U34" s="161" t="s">
        <v>291</v>
      </c>
      <c r="V34" s="38"/>
    </row>
    <row r="35" spans="1:22" x14ac:dyDescent="0.25">
      <c r="A35" s="71"/>
      <c r="B35" s="72"/>
      <c r="C35" s="76" t="s">
        <v>321</v>
      </c>
      <c r="D35" s="72"/>
      <c r="E35" s="77">
        <v>46752</v>
      </c>
      <c r="F35" s="72"/>
      <c r="G35" s="78" t="s">
        <v>255</v>
      </c>
      <c r="H35" s="78" t="s">
        <v>113</v>
      </c>
      <c r="I35" s="79">
        <v>-10</v>
      </c>
      <c r="J35" s="72"/>
      <c r="K35" s="80">
        <v>137645881.58000001</v>
      </c>
      <c r="L35" s="81"/>
      <c r="M35" s="82">
        <v>88664394.599999994</v>
      </c>
      <c r="N35" s="82"/>
      <c r="O35" s="82">
        <v>62746075</v>
      </c>
      <c r="P35" s="82"/>
      <c r="Q35" s="82">
        <v>5786628</v>
      </c>
      <c r="S35" s="69">
        <v>4.2</v>
      </c>
      <c r="U35" s="162">
        <v>10.8</v>
      </c>
      <c r="V35" s="38"/>
    </row>
    <row r="36" spans="1:22" x14ac:dyDescent="0.25">
      <c r="A36" s="71"/>
      <c r="B36" s="72"/>
      <c r="C36" s="76" t="s">
        <v>320</v>
      </c>
      <c r="D36" s="72"/>
      <c r="E36" s="77">
        <v>46752</v>
      </c>
      <c r="F36" s="72"/>
      <c r="G36" s="78" t="s">
        <v>255</v>
      </c>
      <c r="H36" s="78" t="s">
        <v>113</v>
      </c>
      <c r="I36" s="79">
        <v>-10</v>
      </c>
      <c r="J36" s="72"/>
      <c r="K36" s="80">
        <v>126930413.23</v>
      </c>
      <c r="L36" s="81"/>
      <c r="M36" s="82">
        <v>74762985.319999993</v>
      </c>
      <c r="N36" s="82"/>
      <c r="O36" s="82">
        <v>64860469</v>
      </c>
      <c r="P36" s="82"/>
      <c r="Q36" s="82">
        <v>5968231</v>
      </c>
      <c r="S36" s="69">
        <v>4.7</v>
      </c>
      <c r="U36" s="162">
        <v>10.9</v>
      </c>
      <c r="V36" s="38"/>
    </row>
    <row r="37" spans="1:22" x14ac:dyDescent="0.25">
      <c r="A37" s="71"/>
      <c r="B37" s="72"/>
      <c r="C37" s="76" t="s">
        <v>39</v>
      </c>
      <c r="D37" s="72"/>
      <c r="E37" s="158" t="s">
        <v>291</v>
      </c>
      <c r="F37" s="72"/>
      <c r="G37" s="158" t="s">
        <v>291</v>
      </c>
      <c r="H37" s="78" t="s">
        <v>113</v>
      </c>
      <c r="I37" s="158" t="s">
        <v>291</v>
      </c>
      <c r="J37" s="72"/>
      <c r="K37" s="80">
        <f>'Exhibit B, p. 12-13'!F27</f>
        <v>6043572.0999999996</v>
      </c>
      <c r="L37" s="81"/>
      <c r="M37" s="161" t="s">
        <v>291</v>
      </c>
      <c r="N37" s="82"/>
      <c r="O37" s="161" t="s">
        <v>291</v>
      </c>
      <c r="P37" s="82"/>
      <c r="Q37" s="82">
        <f>'Exhibit B, p. 12-13'!N27</f>
        <v>151538</v>
      </c>
      <c r="S37" s="69">
        <f>'Exhibit B, p. 12-13'!P27</f>
        <v>2.5099999999999998</v>
      </c>
      <c r="U37" s="161" t="s">
        <v>291</v>
      </c>
      <c r="V37" s="38"/>
    </row>
    <row r="38" spans="1:22" x14ac:dyDescent="0.25">
      <c r="A38" s="71"/>
      <c r="B38" s="72"/>
      <c r="C38" s="72" t="s">
        <v>319</v>
      </c>
      <c r="D38" s="72"/>
      <c r="E38" s="77">
        <v>46752</v>
      </c>
      <c r="F38" s="72"/>
      <c r="G38" s="78" t="s">
        <v>255</v>
      </c>
      <c r="H38" s="78" t="s">
        <v>113</v>
      </c>
      <c r="I38" s="79">
        <v>-10</v>
      </c>
      <c r="J38" s="72"/>
      <c r="K38" s="80">
        <v>15254041.73</v>
      </c>
      <c r="L38" s="81"/>
      <c r="M38" s="82">
        <v>10094597.470000001</v>
      </c>
      <c r="N38" s="82"/>
      <c r="O38" s="82">
        <v>6684848</v>
      </c>
      <c r="P38" s="82"/>
      <c r="Q38" s="82">
        <v>622947</v>
      </c>
      <c r="S38" s="69">
        <v>4.08</v>
      </c>
      <c r="U38" s="162">
        <v>10.7</v>
      </c>
      <c r="V38" s="38"/>
    </row>
    <row r="39" spans="1:22" x14ac:dyDescent="0.25">
      <c r="A39" s="71"/>
      <c r="B39" s="72"/>
      <c r="C39" s="76" t="s">
        <v>128</v>
      </c>
      <c r="D39" s="72"/>
      <c r="E39" s="77">
        <v>48760</v>
      </c>
      <c r="F39" s="72"/>
      <c r="G39" s="78" t="s">
        <v>255</v>
      </c>
      <c r="H39" s="78" t="s">
        <v>113</v>
      </c>
      <c r="I39" s="79">
        <v>-5</v>
      </c>
      <c r="J39" s="72"/>
      <c r="K39" s="80">
        <v>42923481.280000001</v>
      </c>
      <c r="L39" s="81"/>
      <c r="M39" s="82">
        <v>34057590.030000001</v>
      </c>
      <c r="N39" s="82"/>
      <c r="O39" s="82">
        <v>11012065</v>
      </c>
      <c r="P39" s="82"/>
      <c r="Q39" s="82">
        <v>689589</v>
      </c>
      <c r="S39" s="69">
        <v>1.61</v>
      </c>
      <c r="U39" s="162">
        <v>16</v>
      </c>
      <c r="V39" s="38"/>
    </row>
    <row r="40" spans="1:22" x14ac:dyDescent="0.25">
      <c r="A40" s="71"/>
      <c r="B40" s="72"/>
      <c r="C40" s="76" t="s">
        <v>224</v>
      </c>
      <c r="D40" s="72"/>
      <c r="E40" s="77">
        <v>52047</v>
      </c>
      <c r="F40" s="72"/>
      <c r="G40" s="78" t="s">
        <v>255</v>
      </c>
      <c r="H40" s="78" t="s">
        <v>113</v>
      </c>
      <c r="I40" s="79">
        <v>-5</v>
      </c>
      <c r="J40" s="72"/>
      <c r="K40" s="80">
        <v>18138531.280000001</v>
      </c>
      <c r="L40" s="81"/>
      <c r="M40" s="82">
        <v>7308605.0700000003</v>
      </c>
      <c r="N40" s="82"/>
      <c r="O40" s="82">
        <v>11736853</v>
      </c>
      <c r="P40" s="82"/>
      <c r="Q40" s="82">
        <v>489745</v>
      </c>
      <c r="S40" s="69">
        <v>2.7</v>
      </c>
      <c r="U40" s="162">
        <v>24</v>
      </c>
      <c r="V40" s="38"/>
    </row>
    <row r="41" spans="1:22" x14ac:dyDescent="0.25">
      <c r="A41" s="71"/>
      <c r="B41" s="72"/>
      <c r="C41" s="76" t="s">
        <v>125</v>
      </c>
      <c r="D41" s="72"/>
      <c r="E41" s="77">
        <v>52778</v>
      </c>
      <c r="F41" s="72"/>
      <c r="G41" s="78" t="s">
        <v>255</v>
      </c>
      <c r="H41" s="78" t="s">
        <v>113</v>
      </c>
      <c r="I41" s="79">
        <v>-5</v>
      </c>
      <c r="J41" s="72"/>
      <c r="K41" s="80">
        <v>86173649.709999993</v>
      </c>
      <c r="L41" s="81"/>
      <c r="M41" s="82">
        <v>66841916.810000002</v>
      </c>
      <c r="N41" s="82"/>
      <c r="O41" s="82">
        <v>23640415</v>
      </c>
      <c r="P41" s="82"/>
      <c r="Q41" s="82">
        <v>914220</v>
      </c>
      <c r="S41" s="69">
        <v>1.06</v>
      </c>
      <c r="U41" s="162">
        <v>25.9</v>
      </c>
      <c r="V41" s="38"/>
    </row>
    <row r="42" spans="1:22" x14ac:dyDescent="0.25">
      <c r="A42" s="71"/>
      <c r="B42" s="72"/>
      <c r="C42" s="76" t="s">
        <v>126</v>
      </c>
      <c r="D42" s="72"/>
      <c r="E42" s="77">
        <v>53873</v>
      </c>
      <c r="F42" s="72"/>
      <c r="G42" s="78" t="s">
        <v>255</v>
      </c>
      <c r="H42" s="78" t="s">
        <v>113</v>
      </c>
      <c r="I42" s="79">
        <v>-5</v>
      </c>
      <c r="J42" s="72"/>
      <c r="K42" s="80">
        <v>26297846.77</v>
      </c>
      <c r="L42" s="81"/>
      <c r="M42" s="82">
        <v>3059103.69</v>
      </c>
      <c r="N42" s="82"/>
      <c r="O42" s="82">
        <v>24553635</v>
      </c>
      <c r="P42" s="82"/>
      <c r="Q42" s="82">
        <v>860987</v>
      </c>
      <c r="S42" s="69">
        <v>3.27</v>
      </c>
      <c r="U42" s="162">
        <v>28.5</v>
      </c>
      <c r="V42" s="38"/>
    </row>
    <row r="43" spans="1:22" x14ac:dyDescent="0.25">
      <c r="A43" s="71"/>
      <c r="B43" s="72"/>
      <c r="C43" s="76" t="s">
        <v>127</v>
      </c>
      <c r="D43" s="72"/>
      <c r="E43" s="77">
        <v>48760</v>
      </c>
      <c r="F43" s="72"/>
      <c r="G43" s="78" t="s">
        <v>255</v>
      </c>
      <c r="H43" s="78" t="s">
        <v>113</v>
      </c>
      <c r="I43" s="79">
        <v>-5</v>
      </c>
      <c r="J43" s="72"/>
      <c r="K43" s="80">
        <v>15704258.640000001</v>
      </c>
      <c r="L43" s="81"/>
      <c r="M43" s="82">
        <v>13938346.76</v>
      </c>
      <c r="N43" s="82"/>
      <c r="O43" s="82">
        <v>2551125</v>
      </c>
      <c r="P43" s="82"/>
      <c r="Q43" s="82">
        <v>157672</v>
      </c>
      <c r="S43" s="69">
        <v>1</v>
      </c>
      <c r="U43" s="162">
        <v>16.2</v>
      </c>
      <c r="V43" s="38"/>
    </row>
    <row r="44" spans="1:22" x14ac:dyDescent="0.25">
      <c r="A44" s="71"/>
      <c r="B44" s="72"/>
      <c r="C44" s="72" t="s">
        <v>166</v>
      </c>
      <c r="D44" s="72"/>
      <c r="E44" s="77">
        <v>49125</v>
      </c>
      <c r="F44" s="72"/>
      <c r="G44" s="78" t="s">
        <v>255</v>
      </c>
      <c r="H44" s="78" t="s">
        <v>113</v>
      </c>
      <c r="I44" s="79">
        <v>-5</v>
      </c>
      <c r="J44" s="72"/>
      <c r="K44" s="83">
        <v>44686467.799999997</v>
      </c>
      <c r="L44" s="81"/>
      <c r="M44" s="84">
        <v>30590588.719999999</v>
      </c>
      <c r="N44" s="82"/>
      <c r="O44" s="84">
        <v>16330202</v>
      </c>
      <c r="P44" s="82"/>
      <c r="Q44" s="84">
        <v>947227</v>
      </c>
      <c r="S44" s="69">
        <v>2.12</v>
      </c>
      <c r="U44" s="162">
        <v>17.2</v>
      </c>
      <c r="V44" s="38"/>
    </row>
    <row r="45" spans="1:22" x14ac:dyDescent="0.25">
      <c r="A45" s="71"/>
      <c r="B45" s="72"/>
      <c r="C45" s="72"/>
      <c r="D45" s="72"/>
      <c r="E45" s="73"/>
      <c r="F45" s="72"/>
      <c r="G45" s="72"/>
      <c r="H45" s="72"/>
      <c r="I45" s="74"/>
      <c r="J45" s="72"/>
      <c r="K45" s="80"/>
      <c r="L45" s="72"/>
      <c r="M45" s="75"/>
      <c r="N45" s="75"/>
      <c r="O45" s="75"/>
      <c r="P45" s="75"/>
      <c r="Q45" s="75"/>
      <c r="S45" s="69"/>
      <c r="U45" s="162"/>
      <c r="V45" s="38"/>
    </row>
    <row r="46" spans="1:22" x14ac:dyDescent="0.25">
      <c r="A46" s="71"/>
      <c r="B46" s="72"/>
      <c r="C46" s="85" t="s">
        <v>131</v>
      </c>
      <c r="D46" s="72"/>
      <c r="E46" s="73"/>
      <c r="F46" s="72"/>
      <c r="G46" s="78"/>
      <c r="H46" s="78"/>
      <c r="I46" s="79"/>
      <c r="J46" s="72"/>
      <c r="K46" s="80">
        <f>+SUBTOTAL(9,K33:K44)</f>
        <v>696312414.98000002</v>
      </c>
      <c r="L46" s="81"/>
      <c r="M46" s="82">
        <f>+SUBTOTAL(9,M33:M44)</f>
        <v>329318128.46999991</v>
      </c>
      <c r="N46" s="82"/>
      <c r="O46" s="82">
        <f>+SUBTOTAL(9,O33:O44)</f>
        <v>224115687</v>
      </c>
      <c r="P46" s="82"/>
      <c r="Q46" s="82">
        <f>+SUBTOTAL(9,Q33:Q44)</f>
        <v>27954475</v>
      </c>
      <c r="S46" s="69">
        <f t="shared" si="0"/>
        <v>4.0146454951263406</v>
      </c>
      <c r="U46" s="162">
        <f t="shared" si="1"/>
        <v>8</v>
      </c>
      <c r="V46" s="38"/>
    </row>
    <row r="47" spans="1:22" x14ac:dyDescent="0.25">
      <c r="A47" s="71"/>
      <c r="B47" s="72"/>
      <c r="C47" s="76"/>
      <c r="D47" s="72"/>
      <c r="E47" s="73"/>
      <c r="F47" s="72"/>
      <c r="G47" s="78"/>
      <c r="H47" s="78"/>
      <c r="I47" s="79"/>
      <c r="J47" s="72"/>
      <c r="K47" s="80"/>
      <c r="L47" s="81"/>
      <c r="M47" s="82"/>
      <c r="N47" s="82"/>
      <c r="O47" s="82"/>
      <c r="P47" s="82"/>
      <c r="Q47" s="82"/>
      <c r="S47" s="69"/>
      <c r="U47" s="162"/>
      <c r="V47" s="38"/>
    </row>
    <row r="48" spans="1:22" x14ac:dyDescent="0.25">
      <c r="A48" s="71">
        <v>314</v>
      </c>
      <c r="B48" s="72"/>
      <c r="C48" s="76" t="s">
        <v>40</v>
      </c>
      <c r="D48" s="72"/>
      <c r="E48" s="73"/>
      <c r="F48" s="72"/>
      <c r="G48" s="78"/>
      <c r="H48" s="78"/>
      <c r="I48" s="79"/>
      <c r="J48" s="72"/>
      <c r="K48" s="80"/>
      <c r="L48" s="81"/>
      <c r="M48" s="82"/>
      <c r="N48" s="82"/>
      <c r="O48" s="82"/>
      <c r="P48" s="82"/>
      <c r="Q48" s="82"/>
      <c r="S48" s="69"/>
      <c r="U48" s="162"/>
      <c r="V48" s="38"/>
    </row>
    <row r="49" spans="1:22" x14ac:dyDescent="0.25">
      <c r="A49" s="71"/>
      <c r="B49" s="72"/>
      <c r="C49" s="76" t="s">
        <v>41</v>
      </c>
      <c r="D49" s="72"/>
      <c r="E49" s="158" t="s">
        <v>291</v>
      </c>
      <c r="F49" s="72"/>
      <c r="G49" s="158" t="s">
        <v>291</v>
      </c>
      <c r="H49" s="78" t="s">
        <v>113</v>
      </c>
      <c r="I49" s="158" t="s">
        <v>291</v>
      </c>
      <c r="J49" s="72"/>
      <c r="K49" s="80">
        <f>'Exhibit B, p. 12-13'!F32</f>
        <v>28781740.460000001</v>
      </c>
      <c r="L49" s="81"/>
      <c r="M49" s="161" t="s">
        <v>291</v>
      </c>
      <c r="N49" s="82"/>
      <c r="O49" s="161" t="s">
        <v>291</v>
      </c>
      <c r="P49" s="82"/>
      <c r="Q49" s="82">
        <f>'Exhibit B, p. 12-13'!N32</f>
        <v>1952444</v>
      </c>
      <c r="S49" s="69">
        <f>'Exhibit B, p. 12-13'!P32</f>
        <v>6.78</v>
      </c>
      <c r="U49" s="161" t="s">
        <v>291</v>
      </c>
      <c r="V49" s="38"/>
    </row>
    <row r="50" spans="1:22" x14ac:dyDescent="0.25">
      <c r="A50" s="71"/>
      <c r="B50" s="72"/>
      <c r="C50" s="76" t="s">
        <v>42</v>
      </c>
      <c r="D50" s="72"/>
      <c r="E50" s="158" t="s">
        <v>291</v>
      </c>
      <c r="F50" s="72"/>
      <c r="G50" s="158" t="s">
        <v>291</v>
      </c>
      <c r="H50" s="78" t="s">
        <v>113</v>
      </c>
      <c r="I50" s="158" t="s">
        <v>291</v>
      </c>
      <c r="J50" s="72"/>
      <c r="K50" s="80">
        <f>'Exhibit B, p. 12-13'!F33</f>
        <v>34145118.659999996</v>
      </c>
      <c r="L50" s="81"/>
      <c r="M50" s="161" t="s">
        <v>291</v>
      </c>
      <c r="N50" s="82"/>
      <c r="O50" s="161" t="s">
        <v>291</v>
      </c>
      <c r="P50" s="82"/>
      <c r="Q50" s="82">
        <f>'Exhibit B, p. 12-13'!N33</f>
        <v>2277281</v>
      </c>
      <c r="S50" s="69">
        <f>'Exhibit B, p. 12-13'!P33</f>
        <v>6.67</v>
      </c>
      <c r="U50" s="161" t="s">
        <v>291</v>
      </c>
      <c r="V50" s="38"/>
    </row>
    <row r="51" spans="1:22" x14ac:dyDescent="0.25">
      <c r="A51" s="71"/>
      <c r="B51" s="72"/>
      <c r="C51" s="76" t="s">
        <v>321</v>
      </c>
      <c r="D51" s="72"/>
      <c r="E51" s="77">
        <v>46752</v>
      </c>
      <c r="F51" s="72"/>
      <c r="G51" s="78" t="s">
        <v>196</v>
      </c>
      <c r="H51" s="78" t="s">
        <v>113</v>
      </c>
      <c r="I51" s="79">
        <v>-9</v>
      </c>
      <c r="J51" s="72"/>
      <c r="K51" s="80">
        <v>42228337.039999999</v>
      </c>
      <c r="L51" s="81"/>
      <c r="M51" s="82">
        <v>15440101.08</v>
      </c>
      <c r="N51" s="82"/>
      <c r="O51" s="82">
        <v>30588786</v>
      </c>
      <c r="P51" s="82"/>
      <c r="Q51" s="82">
        <v>2943524</v>
      </c>
      <c r="S51" s="69">
        <v>6.97</v>
      </c>
      <c r="U51" s="162">
        <v>10.4</v>
      </c>
      <c r="V51" s="38"/>
    </row>
    <row r="52" spans="1:22" x14ac:dyDescent="0.25">
      <c r="A52" s="71"/>
      <c r="B52" s="72"/>
      <c r="C52" s="76" t="s">
        <v>320</v>
      </c>
      <c r="D52" s="72"/>
      <c r="E52" s="77">
        <v>46752</v>
      </c>
      <c r="F52" s="72"/>
      <c r="G52" s="78" t="s">
        <v>196</v>
      </c>
      <c r="H52" s="78" t="s">
        <v>113</v>
      </c>
      <c r="I52" s="79">
        <v>-9</v>
      </c>
      <c r="J52" s="72"/>
      <c r="K52" s="80">
        <v>39133170.240000002</v>
      </c>
      <c r="L52" s="81"/>
      <c r="M52" s="82">
        <v>15579408.57</v>
      </c>
      <c r="N52" s="82"/>
      <c r="O52" s="82">
        <v>27075747</v>
      </c>
      <c r="P52" s="82"/>
      <c r="Q52" s="82">
        <v>2582499</v>
      </c>
      <c r="S52" s="69">
        <v>6.6</v>
      </c>
      <c r="U52" s="162">
        <v>10.5</v>
      </c>
      <c r="V52" s="38"/>
    </row>
    <row r="53" spans="1:22" x14ac:dyDescent="0.25">
      <c r="A53" s="71"/>
      <c r="B53" s="72"/>
      <c r="C53" s="76" t="s">
        <v>43</v>
      </c>
      <c r="D53" s="72"/>
      <c r="E53" s="158" t="s">
        <v>291</v>
      </c>
      <c r="F53" s="72"/>
      <c r="G53" s="158" t="s">
        <v>291</v>
      </c>
      <c r="H53" s="78" t="s">
        <v>113</v>
      </c>
      <c r="I53" s="158" t="s">
        <v>291</v>
      </c>
      <c r="J53" s="72"/>
      <c r="K53" s="80">
        <f>'Exhibit B, p. 12-13'!F34</f>
        <v>3813725.5</v>
      </c>
      <c r="L53" s="81"/>
      <c r="M53" s="161" t="s">
        <v>291</v>
      </c>
      <c r="N53" s="82"/>
      <c r="O53" s="161" t="s">
        <v>291</v>
      </c>
      <c r="P53" s="82"/>
      <c r="Q53" s="82">
        <f>'Exhibit B, p. 12-13'!N34</f>
        <v>105285</v>
      </c>
      <c r="S53" s="69">
        <f>'Exhibit B, p. 12-13'!P34</f>
        <v>2.76</v>
      </c>
      <c r="U53" s="161" t="s">
        <v>291</v>
      </c>
      <c r="V53" s="38"/>
    </row>
    <row r="54" spans="1:22" x14ac:dyDescent="0.25">
      <c r="A54" s="71"/>
      <c r="B54" s="72"/>
      <c r="C54" s="76" t="s">
        <v>128</v>
      </c>
      <c r="D54" s="72"/>
      <c r="E54" s="77">
        <v>48760</v>
      </c>
      <c r="F54" s="72"/>
      <c r="G54" s="78" t="s">
        <v>196</v>
      </c>
      <c r="H54" s="78" t="s">
        <v>113</v>
      </c>
      <c r="I54" s="79">
        <v>-5</v>
      </c>
      <c r="J54" s="72"/>
      <c r="K54" s="80">
        <v>20710885.199999999</v>
      </c>
      <c r="L54" s="81"/>
      <c r="M54" s="82">
        <v>16987715.850000001</v>
      </c>
      <c r="N54" s="82"/>
      <c r="O54" s="82">
        <v>4758714</v>
      </c>
      <c r="P54" s="82"/>
      <c r="Q54" s="82">
        <v>309829</v>
      </c>
      <c r="S54" s="69">
        <v>1.5</v>
      </c>
      <c r="U54" s="162">
        <v>15.4</v>
      </c>
      <c r="V54" s="38"/>
    </row>
    <row r="55" spans="1:22" x14ac:dyDescent="0.25">
      <c r="A55" s="71"/>
      <c r="B55" s="72"/>
      <c r="C55" s="76" t="s">
        <v>224</v>
      </c>
      <c r="D55" s="72"/>
      <c r="E55" s="77">
        <v>52047</v>
      </c>
      <c r="F55" s="72"/>
      <c r="G55" s="78" t="s">
        <v>196</v>
      </c>
      <c r="H55" s="78" t="s">
        <v>113</v>
      </c>
      <c r="I55" s="79">
        <v>-5</v>
      </c>
      <c r="J55" s="72"/>
      <c r="K55" s="80">
        <v>15800824.039999999</v>
      </c>
      <c r="L55" s="81"/>
      <c r="M55" s="82">
        <v>6391663.0700000003</v>
      </c>
      <c r="N55" s="82"/>
      <c r="O55" s="82">
        <v>10199202</v>
      </c>
      <c r="P55" s="82"/>
      <c r="Q55" s="82">
        <v>452092</v>
      </c>
      <c r="S55" s="69">
        <v>2.86</v>
      </c>
      <c r="U55" s="162">
        <v>22.6</v>
      </c>
      <c r="V55" s="38"/>
    </row>
    <row r="56" spans="1:22" x14ac:dyDescent="0.25">
      <c r="A56" s="71"/>
      <c r="B56" s="72"/>
      <c r="C56" s="76" t="s">
        <v>125</v>
      </c>
      <c r="D56" s="72"/>
      <c r="E56" s="77">
        <v>52778</v>
      </c>
      <c r="F56" s="72"/>
      <c r="G56" s="78" t="s">
        <v>196</v>
      </c>
      <c r="H56" s="78" t="s">
        <v>113</v>
      </c>
      <c r="I56" s="79">
        <v>-5</v>
      </c>
      <c r="J56" s="72"/>
      <c r="K56" s="80">
        <v>89524456.269999996</v>
      </c>
      <c r="L56" s="81"/>
      <c r="M56" s="82">
        <v>69143032.489999995</v>
      </c>
      <c r="N56" s="82"/>
      <c r="O56" s="82">
        <v>24857647</v>
      </c>
      <c r="P56" s="82"/>
      <c r="Q56" s="82">
        <v>1016648</v>
      </c>
      <c r="S56" s="69">
        <v>1.1399999999999999</v>
      </c>
      <c r="U56" s="162">
        <v>24.5</v>
      </c>
      <c r="V56" s="38"/>
    </row>
    <row r="57" spans="1:22" x14ac:dyDescent="0.25">
      <c r="A57" s="71"/>
      <c r="B57" s="72"/>
      <c r="C57" s="76" t="s">
        <v>126</v>
      </c>
      <c r="D57" s="72"/>
      <c r="E57" s="77">
        <v>53873</v>
      </c>
      <c r="F57" s="72"/>
      <c r="G57" s="78" t="s">
        <v>196</v>
      </c>
      <c r="H57" s="78" t="s">
        <v>113</v>
      </c>
      <c r="I57" s="79">
        <v>-5</v>
      </c>
      <c r="J57" s="72"/>
      <c r="K57" s="80">
        <v>24647469.629999999</v>
      </c>
      <c r="L57" s="81"/>
      <c r="M57" s="82">
        <v>6463275.29</v>
      </c>
      <c r="N57" s="82"/>
      <c r="O57" s="82">
        <v>19416568</v>
      </c>
      <c r="P57" s="82"/>
      <c r="Q57" s="82">
        <v>728552</v>
      </c>
      <c r="S57" s="69">
        <v>2.96</v>
      </c>
      <c r="U57" s="162">
        <v>26.7</v>
      </c>
      <c r="V57" s="38"/>
    </row>
    <row r="58" spans="1:22" x14ac:dyDescent="0.25">
      <c r="A58" s="71"/>
      <c r="B58" s="72"/>
      <c r="C58" s="76" t="s">
        <v>127</v>
      </c>
      <c r="D58" s="72"/>
      <c r="E58" s="77">
        <v>48760</v>
      </c>
      <c r="F58" s="72"/>
      <c r="G58" s="78" t="s">
        <v>196</v>
      </c>
      <c r="H58" s="78" t="s">
        <v>113</v>
      </c>
      <c r="I58" s="79">
        <v>-5</v>
      </c>
      <c r="J58" s="72"/>
      <c r="K58" s="80">
        <v>22032534.57</v>
      </c>
      <c r="L58" s="81"/>
      <c r="M58" s="82">
        <v>17817477.420000002</v>
      </c>
      <c r="N58" s="82"/>
      <c r="O58" s="82">
        <v>5316684</v>
      </c>
      <c r="P58" s="82"/>
      <c r="Q58" s="82">
        <v>336528</v>
      </c>
      <c r="S58" s="69">
        <v>1.53</v>
      </c>
      <c r="U58" s="162">
        <v>15.8</v>
      </c>
      <c r="V58" s="38"/>
    </row>
    <row r="59" spans="1:22" x14ac:dyDescent="0.25">
      <c r="A59" s="71"/>
      <c r="B59" s="72"/>
      <c r="C59" s="76" t="s">
        <v>166</v>
      </c>
      <c r="D59" s="72"/>
      <c r="E59" s="77">
        <v>49125</v>
      </c>
      <c r="F59" s="72"/>
      <c r="G59" s="78" t="s">
        <v>196</v>
      </c>
      <c r="H59" s="78" t="s">
        <v>113</v>
      </c>
      <c r="I59" s="79">
        <v>-5</v>
      </c>
      <c r="J59" s="72"/>
      <c r="K59" s="83">
        <v>18176144.670000002</v>
      </c>
      <c r="L59" s="81"/>
      <c r="M59" s="84">
        <v>11698599.039999999</v>
      </c>
      <c r="N59" s="82"/>
      <c r="O59" s="84">
        <v>7386353</v>
      </c>
      <c r="P59" s="82"/>
      <c r="Q59" s="84">
        <v>439610</v>
      </c>
      <c r="S59" s="69">
        <v>2.42</v>
      </c>
      <c r="U59" s="162">
        <v>16.8</v>
      </c>
      <c r="V59" s="38"/>
    </row>
    <row r="60" spans="1:22" x14ac:dyDescent="0.25">
      <c r="A60" s="71"/>
      <c r="B60" s="72"/>
      <c r="C60" s="76"/>
      <c r="D60" s="72"/>
      <c r="E60" s="73"/>
      <c r="F60" s="72"/>
      <c r="G60" s="78"/>
      <c r="H60" s="78"/>
      <c r="I60" s="79"/>
      <c r="J60" s="72"/>
      <c r="K60" s="80"/>
      <c r="L60" s="81"/>
      <c r="M60" s="82"/>
      <c r="N60" s="82"/>
      <c r="O60" s="82"/>
      <c r="P60" s="82"/>
      <c r="Q60" s="82"/>
      <c r="S60" s="69"/>
      <c r="U60" s="162"/>
      <c r="V60" s="38"/>
    </row>
    <row r="61" spans="1:22" x14ac:dyDescent="0.25">
      <c r="A61" s="71"/>
      <c r="B61" s="72"/>
      <c r="C61" s="85" t="s">
        <v>132</v>
      </c>
      <c r="D61" s="72"/>
      <c r="E61" s="73"/>
      <c r="F61" s="72"/>
      <c r="G61" s="78"/>
      <c r="H61" s="78"/>
      <c r="I61" s="79"/>
      <c r="J61" s="72"/>
      <c r="K61" s="80">
        <f>+SUBTOTAL(9,K49:K59)</f>
        <v>338994406.27999997</v>
      </c>
      <c r="L61" s="81"/>
      <c r="M61" s="82">
        <f>+SUBTOTAL(9,M49:M59)</f>
        <v>159521272.81</v>
      </c>
      <c r="N61" s="82"/>
      <c r="O61" s="82">
        <f>+SUBTOTAL(9,O49:O59)</f>
        <v>129599701</v>
      </c>
      <c r="P61" s="82"/>
      <c r="Q61" s="82">
        <f>+SUBTOTAL(9,Q49:Q59)</f>
        <v>13144292</v>
      </c>
      <c r="S61" s="69">
        <f t="shared" si="0"/>
        <v>3.8774362516009124</v>
      </c>
      <c r="U61" s="162">
        <f t="shared" si="1"/>
        <v>9.9</v>
      </c>
      <c r="V61" s="38"/>
    </row>
    <row r="62" spans="1:22" x14ac:dyDescent="0.25">
      <c r="A62" s="71"/>
      <c r="B62" s="72"/>
      <c r="C62" s="76"/>
      <c r="D62" s="72"/>
      <c r="E62" s="73"/>
      <c r="F62" s="72"/>
      <c r="G62" s="78"/>
      <c r="H62" s="78"/>
      <c r="I62" s="79"/>
      <c r="J62" s="72"/>
      <c r="K62" s="80"/>
      <c r="L62" s="81"/>
      <c r="M62" s="82"/>
      <c r="N62" s="82"/>
      <c r="O62" s="82"/>
      <c r="P62" s="82"/>
      <c r="Q62" s="82"/>
      <c r="S62" s="69"/>
      <c r="U62" s="162"/>
      <c r="V62" s="38"/>
    </row>
    <row r="63" spans="1:22" x14ac:dyDescent="0.25">
      <c r="A63" s="71">
        <v>315</v>
      </c>
      <c r="B63" s="72"/>
      <c r="C63" s="76" t="s">
        <v>44</v>
      </c>
      <c r="D63" s="72"/>
      <c r="E63" s="73"/>
      <c r="F63" s="72"/>
      <c r="G63" s="78"/>
      <c r="H63" s="78"/>
      <c r="I63" s="79"/>
      <c r="J63" s="72"/>
      <c r="K63" s="80"/>
      <c r="L63" s="81"/>
      <c r="M63" s="82"/>
      <c r="N63" s="82"/>
      <c r="O63" s="82"/>
      <c r="P63" s="82"/>
      <c r="Q63" s="82"/>
      <c r="S63" s="69"/>
      <c r="U63" s="162"/>
      <c r="V63" s="38"/>
    </row>
    <row r="64" spans="1:22" x14ac:dyDescent="0.25">
      <c r="A64" s="71"/>
      <c r="B64" s="72"/>
      <c r="C64" s="76" t="s">
        <v>45</v>
      </c>
      <c r="D64" s="72"/>
      <c r="E64" s="158" t="s">
        <v>291</v>
      </c>
      <c r="F64" s="72"/>
      <c r="G64" s="158" t="s">
        <v>291</v>
      </c>
      <c r="H64" s="78" t="s">
        <v>113</v>
      </c>
      <c r="I64" s="158" t="s">
        <v>291</v>
      </c>
      <c r="J64" s="72"/>
      <c r="K64" s="80">
        <f>'Exhibit B, p. 12-13'!F39</f>
        <v>7465362.6200000001</v>
      </c>
      <c r="L64" s="81"/>
      <c r="M64" s="161" t="s">
        <v>291</v>
      </c>
      <c r="N64" s="82"/>
      <c r="O64" s="161" t="s">
        <v>291</v>
      </c>
      <c r="P64" s="82"/>
      <c r="Q64" s="82">
        <f>'Exhibit B, p. 12-13'!N39</f>
        <v>399892</v>
      </c>
      <c r="S64" s="69">
        <f>'Exhibit B, p. 12-13'!P39</f>
        <v>5.36</v>
      </c>
      <c r="U64" s="161" t="s">
        <v>291</v>
      </c>
      <c r="V64" s="38"/>
    </row>
    <row r="65" spans="1:22" x14ac:dyDescent="0.25">
      <c r="A65" s="71"/>
      <c r="B65" s="72"/>
      <c r="C65" s="72" t="s">
        <v>46</v>
      </c>
      <c r="D65" s="72"/>
      <c r="E65" s="158" t="s">
        <v>291</v>
      </c>
      <c r="F65" s="72"/>
      <c r="G65" s="158" t="s">
        <v>291</v>
      </c>
      <c r="H65" s="78" t="s">
        <v>113</v>
      </c>
      <c r="I65" s="158" t="s">
        <v>291</v>
      </c>
      <c r="J65" s="72"/>
      <c r="K65" s="80">
        <f>'Exhibit B, p. 12-13'!F40</f>
        <v>4167725.42</v>
      </c>
      <c r="L65" s="81"/>
      <c r="M65" s="161" t="s">
        <v>291</v>
      </c>
      <c r="N65" s="82"/>
      <c r="O65" s="161" t="s">
        <v>291</v>
      </c>
      <c r="P65" s="82"/>
      <c r="Q65" s="82">
        <f>'Exhibit B, p. 12-13'!N40</f>
        <v>272129</v>
      </c>
      <c r="S65" s="69">
        <f>'Exhibit B, p. 12-13'!P40</f>
        <v>6.53</v>
      </c>
      <c r="U65" s="161" t="s">
        <v>291</v>
      </c>
      <c r="V65" s="38"/>
    </row>
    <row r="66" spans="1:22" x14ac:dyDescent="0.25">
      <c r="A66" s="71"/>
      <c r="B66" s="72"/>
      <c r="C66" s="76" t="s">
        <v>321</v>
      </c>
      <c r="D66" s="72"/>
      <c r="E66" s="77">
        <v>46752</v>
      </c>
      <c r="F66" s="72"/>
      <c r="G66" s="78" t="s">
        <v>197</v>
      </c>
      <c r="H66" s="78" t="s">
        <v>113</v>
      </c>
      <c r="I66" s="79">
        <v>-9</v>
      </c>
      <c r="J66" s="72"/>
      <c r="K66" s="80">
        <v>6769581.5</v>
      </c>
      <c r="L66" s="81"/>
      <c r="M66" s="82">
        <v>4484209.88</v>
      </c>
      <c r="N66" s="82"/>
      <c r="O66" s="82">
        <v>2894634</v>
      </c>
      <c r="P66" s="82"/>
      <c r="Q66" s="82">
        <v>271489</v>
      </c>
      <c r="S66" s="69">
        <v>4.01</v>
      </c>
      <c r="U66" s="162">
        <v>10.7</v>
      </c>
      <c r="V66" s="38"/>
    </row>
    <row r="67" spans="1:22" x14ac:dyDescent="0.25">
      <c r="A67" s="71"/>
      <c r="B67" s="72"/>
      <c r="C67" s="76" t="s">
        <v>320</v>
      </c>
      <c r="D67" s="72"/>
      <c r="E67" s="77">
        <v>46752</v>
      </c>
      <c r="F67" s="72"/>
      <c r="G67" s="78" t="s">
        <v>197</v>
      </c>
      <c r="H67" s="78" t="s">
        <v>113</v>
      </c>
      <c r="I67" s="79">
        <v>-9</v>
      </c>
      <c r="J67" s="72"/>
      <c r="K67" s="80">
        <v>6474413.5999999996</v>
      </c>
      <c r="L67" s="81"/>
      <c r="M67" s="82">
        <v>3767316.75</v>
      </c>
      <c r="N67" s="82"/>
      <c r="O67" s="82">
        <v>3289794</v>
      </c>
      <c r="P67" s="82"/>
      <c r="Q67" s="82">
        <v>304686</v>
      </c>
      <c r="S67" s="69">
        <v>4.71</v>
      </c>
      <c r="U67" s="162">
        <v>10.8</v>
      </c>
      <c r="V67" s="38"/>
    </row>
    <row r="68" spans="1:22" x14ac:dyDescent="0.25">
      <c r="B68" s="72"/>
      <c r="C68" s="72" t="s">
        <v>47</v>
      </c>
      <c r="D68" s="72"/>
      <c r="E68" s="158" t="s">
        <v>291</v>
      </c>
      <c r="F68" s="72"/>
      <c r="G68" s="158" t="s">
        <v>291</v>
      </c>
      <c r="H68" s="78" t="s">
        <v>113</v>
      </c>
      <c r="I68" s="158" t="s">
        <v>291</v>
      </c>
      <c r="J68" s="72"/>
      <c r="K68" s="80">
        <f>'Exhibit B, p. 12-13'!F41</f>
        <v>2272860.64</v>
      </c>
      <c r="L68" s="81"/>
      <c r="M68" s="161" t="s">
        <v>291</v>
      </c>
      <c r="N68" s="82"/>
      <c r="O68" s="161" t="s">
        <v>291</v>
      </c>
      <c r="P68" s="82"/>
      <c r="Q68" s="82">
        <f>'Exhibit B, p. 12-13'!N41</f>
        <v>53628</v>
      </c>
      <c r="S68" s="69">
        <f>'Exhibit B, p. 12-13'!P41</f>
        <v>2.36</v>
      </c>
      <c r="U68" s="161" t="s">
        <v>291</v>
      </c>
      <c r="V68" s="38"/>
    </row>
    <row r="69" spans="1:22" x14ac:dyDescent="0.25">
      <c r="B69" s="72"/>
      <c r="C69" s="76" t="s">
        <v>319</v>
      </c>
      <c r="D69" s="72"/>
      <c r="E69" s="77">
        <v>46752</v>
      </c>
      <c r="F69" s="72"/>
      <c r="G69" s="78" t="s">
        <v>197</v>
      </c>
      <c r="H69" s="78" t="s">
        <v>113</v>
      </c>
      <c r="I69" s="79">
        <v>-9</v>
      </c>
      <c r="J69" s="72"/>
      <c r="K69" s="80">
        <v>7639006.2400000002</v>
      </c>
      <c r="L69" s="81"/>
      <c r="M69" s="82">
        <v>5452900.6699999999</v>
      </c>
      <c r="N69" s="82"/>
      <c r="O69" s="82">
        <v>2873616</v>
      </c>
      <c r="P69" s="82"/>
      <c r="Q69" s="82">
        <v>271079</v>
      </c>
      <c r="S69" s="69">
        <v>3.55</v>
      </c>
      <c r="U69" s="162">
        <v>10.6</v>
      </c>
      <c r="V69" s="38"/>
    </row>
    <row r="70" spans="1:22" x14ac:dyDescent="0.25">
      <c r="A70" s="71"/>
      <c r="B70" s="72"/>
      <c r="C70" s="76" t="s">
        <v>128</v>
      </c>
      <c r="D70" s="72"/>
      <c r="E70" s="77">
        <v>48760</v>
      </c>
      <c r="F70" s="72"/>
      <c r="G70" s="78" t="s">
        <v>197</v>
      </c>
      <c r="H70" s="78" t="s">
        <v>113</v>
      </c>
      <c r="I70" s="79">
        <v>0</v>
      </c>
      <c r="J70" s="72"/>
      <c r="K70" s="80">
        <v>1678558.68</v>
      </c>
      <c r="L70" s="81"/>
      <c r="M70" s="82">
        <v>1328205.7</v>
      </c>
      <c r="N70" s="82"/>
      <c r="O70" s="82">
        <v>350353</v>
      </c>
      <c r="P70" s="82"/>
      <c r="Q70" s="82">
        <v>21481</v>
      </c>
      <c r="S70" s="69">
        <v>1.28</v>
      </c>
      <c r="U70" s="162">
        <v>16.3</v>
      </c>
      <c r="V70" s="38"/>
    </row>
    <row r="71" spans="1:22" x14ac:dyDescent="0.25">
      <c r="A71" s="71"/>
      <c r="B71" s="72"/>
      <c r="C71" s="76" t="s">
        <v>224</v>
      </c>
      <c r="D71" s="72"/>
      <c r="E71" s="77">
        <v>52047</v>
      </c>
      <c r="F71" s="72"/>
      <c r="G71" s="78" t="s">
        <v>197</v>
      </c>
      <c r="H71" s="78" t="s">
        <v>113</v>
      </c>
      <c r="I71" s="79">
        <v>0</v>
      </c>
      <c r="J71" s="72"/>
      <c r="K71" s="80">
        <v>962486.71</v>
      </c>
      <c r="L71" s="81"/>
      <c r="M71" s="82">
        <v>358861.47</v>
      </c>
      <c r="N71" s="82"/>
      <c r="O71" s="82">
        <v>603625</v>
      </c>
      <c r="P71" s="82"/>
      <c r="Q71" s="82">
        <v>24389</v>
      </c>
      <c r="S71" s="69">
        <v>2.5299999999999998</v>
      </c>
      <c r="U71" s="162">
        <v>24.7</v>
      </c>
      <c r="V71" s="38"/>
    </row>
    <row r="72" spans="1:22" x14ac:dyDescent="0.25">
      <c r="A72" s="71"/>
      <c r="B72" s="72"/>
      <c r="C72" s="76" t="s">
        <v>125</v>
      </c>
      <c r="D72" s="72"/>
      <c r="E72" s="77">
        <v>52778</v>
      </c>
      <c r="F72" s="72"/>
      <c r="G72" s="78" t="s">
        <v>197</v>
      </c>
      <c r="H72" s="78" t="s">
        <v>113</v>
      </c>
      <c r="I72" s="79">
        <v>0</v>
      </c>
      <c r="J72" s="72"/>
      <c r="K72" s="80">
        <v>7300879</v>
      </c>
      <c r="L72" s="81"/>
      <c r="M72" s="82">
        <v>5714399.6299999999</v>
      </c>
      <c r="N72" s="82"/>
      <c r="O72" s="82">
        <v>1586479</v>
      </c>
      <c r="P72" s="82"/>
      <c r="Q72" s="82">
        <v>59087</v>
      </c>
      <c r="S72" s="69">
        <v>0.81</v>
      </c>
      <c r="U72" s="162">
        <v>26.8</v>
      </c>
      <c r="V72" s="38"/>
    </row>
    <row r="73" spans="1:22" x14ac:dyDescent="0.25">
      <c r="A73" s="71"/>
      <c r="B73" s="72"/>
      <c r="C73" s="76" t="s">
        <v>126</v>
      </c>
      <c r="D73" s="72"/>
      <c r="E73" s="77">
        <v>53873</v>
      </c>
      <c r="F73" s="72"/>
      <c r="G73" s="78" t="s">
        <v>197</v>
      </c>
      <c r="H73" s="78" t="s">
        <v>113</v>
      </c>
      <c r="I73" s="79">
        <v>0</v>
      </c>
      <c r="J73" s="72"/>
      <c r="K73" s="80">
        <v>2199936</v>
      </c>
      <c r="L73" s="81"/>
      <c r="M73" s="82">
        <v>586806.03</v>
      </c>
      <c r="N73" s="82"/>
      <c r="O73" s="82">
        <v>1613130</v>
      </c>
      <c r="P73" s="82"/>
      <c r="Q73" s="82">
        <v>54516</v>
      </c>
      <c r="S73" s="69">
        <v>2.48</v>
      </c>
      <c r="U73" s="162">
        <v>29.6</v>
      </c>
      <c r="V73" s="38"/>
    </row>
    <row r="74" spans="1:22" x14ac:dyDescent="0.25">
      <c r="A74" s="71"/>
      <c r="B74" s="72"/>
      <c r="C74" s="76" t="s">
        <v>127</v>
      </c>
      <c r="D74" s="72"/>
      <c r="E74" s="77">
        <v>48760</v>
      </c>
      <c r="F74" s="72"/>
      <c r="G74" s="78" t="s">
        <v>197</v>
      </c>
      <c r="H74" s="78" t="s">
        <v>113</v>
      </c>
      <c r="I74" s="79">
        <v>0</v>
      </c>
      <c r="J74" s="72"/>
      <c r="K74" s="80">
        <v>670281.89</v>
      </c>
      <c r="L74" s="81"/>
      <c r="M74" s="82">
        <v>579011.38</v>
      </c>
      <c r="N74" s="82"/>
      <c r="O74" s="82">
        <v>91271</v>
      </c>
      <c r="P74" s="82"/>
      <c r="Q74" s="82">
        <v>5491</v>
      </c>
      <c r="S74" s="69">
        <v>0.82</v>
      </c>
      <c r="U74" s="162">
        <v>16.600000000000001</v>
      </c>
      <c r="V74" s="38"/>
    </row>
    <row r="75" spans="1:22" x14ac:dyDescent="0.25">
      <c r="A75" s="71"/>
      <c r="B75" s="72"/>
      <c r="C75" s="76" t="s">
        <v>166</v>
      </c>
      <c r="D75" s="72"/>
      <c r="E75" s="77">
        <v>49125</v>
      </c>
      <c r="F75" s="72"/>
      <c r="G75" s="78" t="s">
        <v>197</v>
      </c>
      <c r="H75" s="78" t="s">
        <v>113</v>
      </c>
      <c r="I75" s="79">
        <v>0</v>
      </c>
      <c r="J75" s="72"/>
      <c r="K75" s="83">
        <v>1279531</v>
      </c>
      <c r="L75" s="81"/>
      <c r="M75" s="84">
        <v>862621.84</v>
      </c>
      <c r="N75" s="82"/>
      <c r="O75" s="84">
        <v>416909</v>
      </c>
      <c r="P75" s="82"/>
      <c r="Q75" s="84">
        <v>23581</v>
      </c>
      <c r="S75" s="69">
        <v>1.84</v>
      </c>
      <c r="U75" s="162">
        <v>17.7</v>
      </c>
      <c r="V75" s="38"/>
    </row>
    <row r="76" spans="1:22" x14ac:dyDescent="0.25">
      <c r="A76" s="71"/>
      <c r="B76" s="72"/>
      <c r="C76" s="76"/>
      <c r="D76" s="72"/>
      <c r="E76" s="73"/>
      <c r="F76" s="72"/>
      <c r="G76" s="78"/>
      <c r="H76" s="78"/>
      <c r="I76" s="79"/>
      <c r="J76" s="72"/>
      <c r="K76" s="80"/>
      <c r="L76" s="81"/>
      <c r="M76" s="82"/>
      <c r="N76" s="82"/>
      <c r="O76" s="82"/>
      <c r="P76" s="82"/>
      <c r="Q76" s="82"/>
      <c r="S76" s="69"/>
      <c r="U76" s="162"/>
      <c r="V76" s="38"/>
    </row>
    <row r="77" spans="1:22" x14ac:dyDescent="0.25">
      <c r="A77" s="71"/>
      <c r="B77" s="72"/>
      <c r="C77" s="85" t="s">
        <v>116</v>
      </c>
      <c r="D77" s="72"/>
      <c r="E77" s="73"/>
      <c r="F77" s="72"/>
      <c r="G77" s="78"/>
      <c r="H77" s="78"/>
      <c r="I77" s="79"/>
      <c r="J77" s="72"/>
      <c r="K77" s="80">
        <f>+SUBTOTAL(9,K64:K75)</f>
        <v>48880623.300000004</v>
      </c>
      <c r="L77" s="81"/>
      <c r="M77" s="82">
        <f>+SUBTOTAL(9,M64:M75)</f>
        <v>23134333.350000001</v>
      </c>
      <c r="N77" s="82"/>
      <c r="O77" s="82">
        <f>+SUBTOTAL(9,O64:O75)</f>
        <v>13719811</v>
      </c>
      <c r="P77" s="82"/>
      <c r="Q77" s="82">
        <f>+SUBTOTAL(9,Q64:Q75)</f>
        <v>1761448</v>
      </c>
      <c r="S77" s="69">
        <f t="shared" si="0"/>
        <v>3.6035710698476295</v>
      </c>
      <c r="U77" s="162">
        <f t="shared" si="1"/>
        <v>7.8</v>
      </c>
      <c r="V77" s="38"/>
    </row>
    <row r="78" spans="1:22" x14ac:dyDescent="0.25">
      <c r="A78" s="71"/>
      <c r="B78" s="72"/>
      <c r="C78" s="76"/>
      <c r="D78" s="72"/>
      <c r="E78" s="73"/>
      <c r="F78" s="72"/>
      <c r="G78" s="78"/>
      <c r="H78" s="78"/>
      <c r="I78" s="79"/>
      <c r="J78" s="72"/>
      <c r="K78" s="80"/>
      <c r="L78" s="72"/>
      <c r="M78" s="75"/>
      <c r="N78" s="75"/>
      <c r="O78" s="75"/>
      <c r="P78" s="75"/>
      <c r="Q78" s="75"/>
      <c r="S78" s="69"/>
      <c r="U78" s="162"/>
      <c r="V78" s="38"/>
    </row>
    <row r="79" spans="1:22" x14ac:dyDescent="0.25">
      <c r="A79" s="71">
        <v>316</v>
      </c>
      <c r="B79" s="72"/>
      <c r="C79" s="76" t="s">
        <v>49</v>
      </c>
      <c r="D79" s="72"/>
      <c r="E79" s="73"/>
      <c r="F79" s="72"/>
      <c r="G79" s="78"/>
      <c r="H79" s="78"/>
      <c r="I79" s="79"/>
      <c r="J79" s="72"/>
      <c r="K79" s="80"/>
      <c r="L79" s="72"/>
      <c r="M79" s="75"/>
      <c r="N79" s="75"/>
      <c r="O79" s="75"/>
      <c r="P79" s="75"/>
      <c r="Q79" s="75"/>
      <c r="S79" s="69"/>
      <c r="U79" s="162"/>
      <c r="V79" s="38"/>
    </row>
    <row r="80" spans="1:22" x14ac:dyDescent="0.25">
      <c r="A80" s="71"/>
      <c r="B80" s="72"/>
      <c r="C80" s="76" t="s">
        <v>50</v>
      </c>
      <c r="D80" s="72"/>
      <c r="E80" s="158" t="s">
        <v>291</v>
      </c>
      <c r="F80" s="72"/>
      <c r="G80" s="158" t="s">
        <v>291</v>
      </c>
      <c r="H80" s="78" t="s">
        <v>113</v>
      </c>
      <c r="I80" s="158" t="s">
        <v>291</v>
      </c>
      <c r="J80" s="72"/>
      <c r="K80" s="80">
        <f>'Exhibit B, p. 12-13'!F46</f>
        <v>946611.59</v>
      </c>
      <c r="L80" s="81"/>
      <c r="M80" s="161" t="s">
        <v>291</v>
      </c>
      <c r="N80" s="82"/>
      <c r="O80" s="161" t="s">
        <v>291</v>
      </c>
      <c r="P80" s="82"/>
      <c r="Q80" s="82">
        <f>'Exhibit B, p. 12-13'!N46</f>
        <v>63866</v>
      </c>
      <c r="S80" s="69">
        <f>'Exhibit B, p. 12-13'!P46</f>
        <v>6.75</v>
      </c>
      <c r="U80" s="161" t="s">
        <v>291</v>
      </c>
      <c r="V80" s="38"/>
    </row>
    <row r="81" spans="1:22" x14ac:dyDescent="0.25">
      <c r="A81" s="71"/>
      <c r="B81" s="72"/>
      <c r="C81" s="72" t="s">
        <v>51</v>
      </c>
      <c r="D81" s="72"/>
      <c r="E81" s="158" t="s">
        <v>291</v>
      </c>
      <c r="F81" s="72"/>
      <c r="G81" s="158" t="s">
        <v>291</v>
      </c>
      <c r="H81" s="78" t="s">
        <v>113</v>
      </c>
      <c r="I81" s="158" t="s">
        <v>291</v>
      </c>
      <c r="J81" s="72"/>
      <c r="K81" s="80">
        <f>'Exhibit B, p. 12-13'!F47</f>
        <v>1075704.3200000001</v>
      </c>
      <c r="L81" s="81"/>
      <c r="M81" s="161" t="s">
        <v>291</v>
      </c>
      <c r="N81" s="82"/>
      <c r="O81" s="161" t="s">
        <v>291</v>
      </c>
      <c r="P81" s="82"/>
      <c r="Q81" s="82">
        <f>'Exhibit B, p. 12-13'!N47</f>
        <v>67982</v>
      </c>
      <c r="S81" s="69">
        <f>'Exhibit B, p. 12-13'!P47</f>
        <v>6.32</v>
      </c>
      <c r="U81" s="161" t="s">
        <v>291</v>
      </c>
      <c r="V81" s="38"/>
    </row>
    <row r="82" spans="1:22" x14ac:dyDescent="0.25">
      <c r="A82" s="71"/>
      <c r="B82" s="72"/>
      <c r="C82" s="76" t="s">
        <v>322</v>
      </c>
      <c r="D82" s="72"/>
      <c r="E82" s="77">
        <v>46752</v>
      </c>
      <c r="F82" s="72"/>
      <c r="G82" s="78" t="s">
        <v>198</v>
      </c>
      <c r="H82" s="78" t="s">
        <v>113</v>
      </c>
      <c r="I82" s="79">
        <v>-9</v>
      </c>
      <c r="J82" s="72"/>
      <c r="K82" s="80">
        <v>1043990.99</v>
      </c>
      <c r="L82" s="81"/>
      <c r="M82" s="82">
        <v>378123.11</v>
      </c>
      <c r="N82" s="82"/>
      <c r="O82" s="82">
        <v>759827</v>
      </c>
      <c r="P82" s="82"/>
      <c r="Q82" s="82">
        <v>70639</v>
      </c>
      <c r="S82" s="69">
        <v>6.77</v>
      </c>
      <c r="U82" s="162">
        <v>10.8</v>
      </c>
      <c r="V82" s="38"/>
    </row>
    <row r="83" spans="1:22" x14ac:dyDescent="0.25">
      <c r="A83" s="71"/>
      <c r="B83" s="72"/>
      <c r="C83" s="76" t="s">
        <v>323</v>
      </c>
      <c r="D83" s="72"/>
      <c r="E83" s="77">
        <v>46752</v>
      </c>
      <c r="F83" s="72"/>
      <c r="G83" s="78" t="s">
        <v>198</v>
      </c>
      <c r="H83" s="78" t="s">
        <v>113</v>
      </c>
      <c r="I83" s="79">
        <v>-9</v>
      </c>
      <c r="J83" s="72"/>
      <c r="K83" s="80">
        <v>1165681.21</v>
      </c>
      <c r="L83" s="81"/>
      <c r="M83" s="82">
        <v>420604.1</v>
      </c>
      <c r="N83" s="82"/>
      <c r="O83" s="82">
        <v>849988</v>
      </c>
      <c r="P83" s="82"/>
      <c r="Q83" s="82">
        <v>79228</v>
      </c>
      <c r="S83" s="69">
        <v>6.8</v>
      </c>
      <c r="U83" s="162">
        <v>10.7</v>
      </c>
      <c r="V83" s="38"/>
    </row>
    <row r="84" spans="1:22" x14ac:dyDescent="0.25">
      <c r="A84" s="71"/>
      <c r="B84" s="72"/>
      <c r="C84" s="76" t="s">
        <v>52</v>
      </c>
      <c r="D84" s="72"/>
      <c r="E84" s="158" t="s">
        <v>291</v>
      </c>
      <c r="F84" s="72"/>
      <c r="G84" s="158" t="s">
        <v>291</v>
      </c>
      <c r="H84" s="78" t="s">
        <v>113</v>
      </c>
      <c r="I84" s="158" t="s">
        <v>291</v>
      </c>
      <c r="J84" s="72"/>
      <c r="K84" s="80">
        <f>'Exhibit B, p. 12-13'!F48</f>
        <v>6205596.7199999997</v>
      </c>
      <c r="L84" s="81"/>
      <c r="M84" s="161" t="s">
        <v>291</v>
      </c>
      <c r="N84" s="82"/>
      <c r="O84" s="161" t="s">
        <v>291</v>
      </c>
      <c r="P84" s="82"/>
      <c r="Q84" s="82">
        <f>'Exhibit B, p. 12-13'!N48</f>
        <v>202687</v>
      </c>
      <c r="S84" s="69">
        <f>'Exhibit B, p. 12-13'!P48</f>
        <v>3.27</v>
      </c>
      <c r="U84" s="161" t="s">
        <v>291</v>
      </c>
      <c r="V84" s="38"/>
    </row>
    <row r="85" spans="1:22" x14ac:dyDescent="0.25">
      <c r="A85" s="71"/>
      <c r="B85" s="72"/>
      <c r="C85" s="76" t="s">
        <v>324</v>
      </c>
      <c r="D85" s="72"/>
      <c r="E85" s="77">
        <v>46752</v>
      </c>
      <c r="F85" s="72"/>
      <c r="G85" s="78" t="s">
        <v>198</v>
      </c>
      <c r="H85" s="78" t="s">
        <v>113</v>
      </c>
      <c r="I85" s="79">
        <v>-8</v>
      </c>
      <c r="J85" s="72"/>
      <c r="K85" s="80">
        <v>251533.56</v>
      </c>
      <c r="L85" s="81"/>
      <c r="M85" s="82">
        <v>195027.13</v>
      </c>
      <c r="N85" s="82"/>
      <c r="O85" s="82">
        <v>76629</v>
      </c>
      <c r="P85" s="82"/>
      <c r="Q85" s="82">
        <v>7436</v>
      </c>
      <c r="S85" s="69">
        <v>2.96</v>
      </c>
      <c r="U85" s="70">
        <v>10.3</v>
      </c>
      <c r="V85" s="38"/>
    </row>
    <row r="86" spans="1:22" x14ac:dyDescent="0.25">
      <c r="A86" s="71"/>
      <c r="B86" s="72"/>
      <c r="C86" s="76" t="s">
        <v>319</v>
      </c>
      <c r="D86" s="72"/>
      <c r="E86" s="77">
        <v>46752</v>
      </c>
      <c r="F86" s="72"/>
      <c r="G86" s="78" t="s">
        <v>198</v>
      </c>
      <c r="H86" s="78" t="s">
        <v>113</v>
      </c>
      <c r="I86" s="79">
        <v>-9</v>
      </c>
      <c r="J86" s="72"/>
      <c r="K86" s="80">
        <v>4444375.42</v>
      </c>
      <c r="L86" s="81"/>
      <c r="M86" s="82">
        <v>2910937.53</v>
      </c>
      <c r="N86" s="82"/>
      <c r="O86" s="82">
        <v>1933432</v>
      </c>
      <c r="P86" s="82"/>
      <c r="Q86" s="82">
        <v>185051</v>
      </c>
      <c r="S86" s="69">
        <v>4.16</v>
      </c>
      <c r="U86" s="70">
        <v>10.4</v>
      </c>
      <c r="V86" s="38"/>
    </row>
    <row r="87" spans="1:22" x14ac:dyDescent="0.25">
      <c r="A87" s="71"/>
      <c r="B87" s="72"/>
      <c r="C87" s="76" t="s">
        <v>224</v>
      </c>
      <c r="D87" s="72"/>
      <c r="E87" s="77">
        <v>52047</v>
      </c>
      <c r="F87" s="72"/>
      <c r="G87" s="78" t="s">
        <v>198</v>
      </c>
      <c r="H87" s="78" t="s">
        <v>113</v>
      </c>
      <c r="I87" s="79">
        <v>0</v>
      </c>
      <c r="J87" s="72"/>
      <c r="K87" s="80">
        <v>336377.91</v>
      </c>
      <c r="L87" s="81"/>
      <c r="M87" s="82">
        <v>138260.22</v>
      </c>
      <c r="N87" s="82"/>
      <c r="O87" s="82">
        <v>198118</v>
      </c>
      <c r="P87" s="82"/>
      <c r="Q87" s="82">
        <v>8565</v>
      </c>
      <c r="S87" s="69">
        <v>2.5499999999999998</v>
      </c>
      <c r="U87" s="70">
        <v>23.1</v>
      </c>
      <c r="V87" s="38"/>
    </row>
    <row r="88" spans="1:22" x14ac:dyDescent="0.25">
      <c r="A88" s="71"/>
      <c r="B88" s="72"/>
      <c r="C88" s="76" t="s">
        <v>125</v>
      </c>
      <c r="D88" s="72"/>
      <c r="E88" s="77">
        <v>52778</v>
      </c>
      <c r="F88" s="72"/>
      <c r="G88" s="78" t="s">
        <v>198</v>
      </c>
      <c r="H88" s="78" t="s">
        <v>113</v>
      </c>
      <c r="I88" s="79">
        <v>0</v>
      </c>
      <c r="J88" s="72"/>
      <c r="K88" s="80">
        <v>6163</v>
      </c>
      <c r="L88" s="81"/>
      <c r="M88" s="82">
        <v>4823.62</v>
      </c>
      <c r="N88" s="82"/>
      <c r="O88" s="82">
        <v>1339</v>
      </c>
      <c r="P88" s="82"/>
      <c r="Q88" s="82">
        <v>54</v>
      </c>
      <c r="S88" s="69">
        <v>0.88</v>
      </c>
      <c r="U88" s="70">
        <v>24.8</v>
      </c>
      <c r="V88" s="38"/>
    </row>
    <row r="89" spans="1:22" x14ac:dyDescent="0.25">
      <c r="A89" s="71"/>
      <c r="B89" s="72"/>
      <c r="C89" s="76" t="s">
        <v>126</v>
      </c>
      <c r="D89" s="72"/>
      <c r="E89" s="77">
        <v>53873</v>
      </c>
      <c r="F89" s="72"/>
      <c r="G89" s="78" t="s">
        <v>198</v>
      </c>
      <c r="H89" s="78" t="s">
        <v>113</v>
      </c>
      <c r="I89" s="79">
        <v>0</v>
      </c>
      <c r="J89" s="72"/>
      <c r="K89" s="80">
        <v>152757</v>
      </c>
      <c r="L89" s="81"/>
      <c r="M89" s="82">
        <v>38798.85</v>
      </c>
      <c r="N89" s="82"/>
      <c r="O89" s="82">
        <v>113958</v>
      </c>
      <c r="P89" s="82"/>
      <c r="Q89" s="82">
        <v>4168</v>
      </c>
      <c r="S89" s="69">
        <v>2.73</v>
      </c>
      <c r="U89" s="70">
        <v>27.3</v>
      </c>
      <c r="V89" s="38"/>
    </row>
    <row r="90" spans="1:22" x14ac:dyDescent="0.25">
      <c r="A90" s="71"/>
      <c r="B90" s="72"/>
      <c r="C90" s="76" t="s">
        <v>127</v>
      </c>
      <c r="D90" s="72"/>
      <c r="E90" s="77">
        <v>48760</v>
      </c>
      <c r="F90" s="72"/>
      <c r="G90" s="78" t="s">
        <v>198</v>
      </c>
      <c r="H90" s="78" t="s">
        <v>113</v>
      </c>
      <c r="I90" s="79">
        <v>0</v>
      </c>
      <c r="J90" s="72"/>
      <c r="K90" s="80">
        <v>123691</v>
      </c>
      <c r="L90" s="81"/>
      <c r="M90" s="82">
        <v>109782.03</v>
      </c>
      <c r="N90" s="82"/>
      <c r="O90" s="82">
        <v>13909</v>
      </c>
      <c r="P90" s="82"/>
      <c r="Q90" s="82">
        <v>874</v>
      </c>
      <c r="S90" s="69">
        <v>0.71</v>
      </c>
      <c r="U90" s="70">
        <v>15.9</v>
      </c>
      <c r="V90" s="38"/>
    </row>
    <row r="91" spans="1:22" x14ac:dyDescent="0.25">
      <c r="A91" s="71"/>
      <c r="B91" s="72"/>
      <c r="C91" s="76" t="s">
        <v>166</v>
      </c>
      <c r="D91" s="72"/>
      <c r="E91" s="77">
        <v>49125</v>
      </c>
      <c r="F91" s="72"/>
      <c r="G91" s="78" t="s">
        <v>198</v>
      </c>
      <c r="H91" s="78" t="s">
        <v>113</v>
      </c>
      <c r="I91" s="79">
        <v>0</v>
      </c>
      <c r="J91" s="72"/>
      <c r="K91" s="83">
        <v>62866</v>
      </c>
      <c r="L91" s="81"/>
      <c r="M91" s="84">
        <v>43035.78</v>
      </c>
      <c r="N91" s="82"/>
      <c r="O91" s="84">
        <v>19830</v>
      </c>
      <c r="P91" s="82"/>
      <c r="Q91" s="84">
        <v>1171</v>
      </c>
      <c r="S91" s="69">
        <v>1.86</v>
      </c>
      <c r="U91" s="70">
        <v>16.899999999999999</v>
      </c>
      <c r="V91" s="38"/>
    </row>
    <row r="92" spans="1:22" x14ac:dyDescent="0.25">
      <c r="A92" s="71"/>
      <c r="B92" s="72"/>
      <c r="C92" s="76"/>
      <c r="D92" s="72"/>
      <c r="E92" s="73"/>
      <c r="F92" s="72"/>
      <c r="G92" s="78"/>
      <c r="H92" s="78"/>
      <c r="I92" s="79"/>
      <c r="J92" s="72"/>
      <c r="K92" s="80"/>
      <c r="L92" s="81"/>
      <c r="M92" s="82"/>
      <c r="N92" s="82"/>
      <c r="O92" s="82"/>
      <c r="P92" s="82"/>
      <c r="Q92" s="82"/>
      <c r="S92" s="69"/>
      <c r="U92" s="70"/>
      <c r="V92" s="38"/>
    </row>
    <row r="93" spans="1:22" x14ac:dyDescent="0.25">
      <c r="A93" s="71"/>
      <c r="B93" s="72"/>
      <c r="C93" s="85" t="s">
        <v>117</v>
      </c>
      <c r="D93" s="72"/>
      <c r="E93" s="73"/>
      <c r="F93" s="72"/>
      <c r="G93" s="78"/>
      <c r="H93" s="78"/>
      <c r="I93" s="79"/>
      <c r="J93" s="72"/>
      <c r="K93" s="83">
        <f>+SUBTOTAL(9,K80:K91)</f>
        <v>15815348.720000001</v>
      </c>
      <c r="L93" s="81"/>
      <c r="M93" s="84">
        <f>+SUBTOTAL(9,M80:M91)</f>
        <v>4239392.37</v>
      </c>
      <c r="N93" s="82"/>
      <c r="O93" s="84">
        <f>+SUBTOTAL(9,O80:O91)</f>
        <v>3967030</v>
      </c>
      <c r="P93" s="82"/>
      <c r="Q93" s="84">
        <f>+SUBTOTAL(9,Q80:Q91)</f>
        <v>691721</v>
      </c>
      <c r="S93" s="69">
        <f t="shared" ref="S93" si="2">Q93/K93*100</f>
        <v>4.3737322031050354</v>
      </c>
      <c r="U93" s="70">
        <f t="shared" ref="U93" si="3">ROUND(O93/Q93,1)</f>
        <v>5.7</v>
      </c>
      <c r="V93" s="38"/>
    </row>
    <row r="94" spans="1:22" x14ac:dyDescent="0.25">
      <c r="A94" s="71"/>
      <c r="B94" s="86"/>
      <c r="C94" s="76"/>
      <c r="D94" s="87"/>
      <c r="E94" s="73"/>
      <c r="F94" s="87"/>
      <c r="G94" s="78"/>
      <c r="H94" s="78"/>
      <c r="I94" s="79"/>
      <c r="J94" s="87"/>
      <c r="K94" s="80"/>
      <c r="L94" s="81"/>
      <c r="M94" s="82"/>
      <c r="N94" s="82"/>
      <c r="O94" s="82"/>
      <c r="P94" s="82"/>
      <c r="Q94" s="82"/>
      <c r="R94" s="38"/>
      <c r="S94" s="69"/>
      <c r="T94" s="38"/>
      <c r="U94" s="70"/>
      <c r="V94" s="38"/>
    </row>
    <row r="95" spans="1:22" x14ac:dyDescent="0.25">
      <c r="A95" s="69"/>
      <c r="C95" s="66" t="s">
        <v>21</v>
      </c>
      <c r="G95" s="42"/>
      <c r="H95" s="42"/>
      <c r="I95" s="88"/>
      <c r="K95" s="89">
        <f>SUBTOTAL(9,K17:K93)</f>
        <v>1277134227.6500003</v>
      </c>
      <c r="L95" s="90"/>
      <c r="M95" s="91">
        <f>SUBTOTAL(9,M17:M93)</f>
        <v>612736783.69999981</v>
      </c>
      <c r="N95" s="92"/>
      <c r="O95" s="91">
        <f>SUBTOTAL(9,O17:O93)</f>
        <v>420541595</v>
      </c>
      <c r="P95" s="92"/>
      <c r="Q95" s="91">
        <f>SUBTOTAL(9,Q17:Q93)</f>
        <v>49482694</v>
      </c>
      <c r="S95" s="93">
        <f>ROUND(Q95/K95*100,2)</f>
        <v>3.87</v>
      </c>
      <c r="U95" s="70"/>
      <c r="V95" s="38"/>
    </row>
    <row r="96" spans="1:22" x14ac:dyDescent="0.25">
      <c r="A96" s="69"/>
      <c r="C96" s="66"/>
      <c r="G96" s="42"/>
      <c r="H96" s="42"/>
      <c r="I96" s="88"/>
      <c r="K96" s="94"/>
      <c r="L96" s="46"/>
      <c r="M96" s="95"/>
      <c r="N96" s="95"/>
      <c r="O96" s="95"/>
      <c r="P96" s="95"/>
      <c r="Q96" s="95"/>
      <c r="S96" s="69"/>
      <c r="U96" s="70"/>
      <c r="V96" s="38"/>
    </row>
    <row r="97" spans="1:22" ht="31.5" customHeight="1" x14ac:dyDescent="0.25">
      <c r="A97" s="170" t="s">
        <v>330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38"/>
    </row>
    <row r="98" spans="1:22" x14ac:dyDescent="0.25">
      <c r="A98" s="69"/>
      <c r="C98" s="66"/>
      <c r="G98" s="42"/>
      <c r="H98" s="42"/>
      <c r="I98" s="88"/>
      <c r="K98" s="94"/>
      <c r="L98" s="46"/>
      <c r="M98" s="95"/>
      <c r="N98" s="95"/>
      <c r="O98" s="95"/>
      <c r="P98" s="95"/>
      <c r="Q98" s="95"/>
      <c r="S98" s="69"/>
      <c r="U98" s="70"/>
      <c r="V98" s="38"/>
    </row>
    <row r="99" spans="1:22" x14ac:dyDescent="0.25">
      <c r="A99" s="69"/>
      <c r="C99" s="96" t="s">
        <v>114</v>
      </c>
      <c r="G99" s="42"/>
      <c r="H99" s="42"/>
      <c r="I99" s="88"/>
      <c r="K99" s="94"/>
      <c r="S99" s="69"/>
      <c r="U99" s="70"/>
      <c r="V99" s="38"/>
    </row>
    <row r="100" spans="1:22" x14ac:dyDescent="0.25">
      <c r="A100" s="69"/>
      <c r="C100" s="97"/>
      <c r="G100" s="42"/>
      <c r="H100" s="42"/>
      <c r="I100" s="88"/>
      <c r="K100" s="94"/>
      <c r="S100" s="69"/>
      <c r="U100" s="70"/>
      <c r="V100" s="38"/>
    </row>
    <row r="101" spans="1:22" x14ac:dyDescent="0.25">
      <c r="A101" s="69">
        <v>330.1</v>
      </c>
      <c r="C101" s="97" t="s">
        <v>149</v>
      </c>
      <c r="E101" s="77">
        <v>54604</v>
      </c>
      <c r="G101" s="78" t="s">
        <v>150</v>
      </c>
      <c r="H101" s="78" t="s">
        <v>113</v>
      </c>
      <c r="I101" s="79">
        <v>0</v>
      </c>
      <c r="J101" s="72"/>
      <c r="K101" s="80">
        <v>32898.730000000003</v>
      </c>
      <c r="L101" s="81"/>
      <c r="M101" s="82">
        <v>11389.88</v>
      </c>
      <c r="N101" s="82"/>
      <c r="O101" s="82">
        <v>21509</v>
      </c>
      <c r="P101" s="82"/>
      <c r="Q101" s="82">
        <v>657</v>
      </c>
      <c r="S101" s="69">
        <v>2</v>
      </c>
      <c r="U101" s="70">
        <v>32.700000000000003</v>
      </c>
      <c r="V101" s="38"/>
    </row>
    <row r="102" spans="1:22" x14ac:dyDescent="0.25">
      <c r="A102" s="69">
        <v>331</v>
      </c>
      <c r="C102" s="97" t="s">
        <v>23</v>
      </c>
      <c r="G102" s="42"/>
      <c r="H102" s="42"/>
      <c r="I102" s="88"/>
      <c r="K102" s="94"/>
      <c r="S102" s="69"/>
      <c r="U102" s="70"/>
      <c r="V102" s="38"/>
    </row>
    <row r="103" spans="1:22" x14ac:dyDescent="0.25">
      <c r="A103" s="69"/>
      <c r="C103" s="97" t="s">
        <v>54</v>
      </c>
      <c r="E103" s="77">
        <v>58014</v>
      </c>
      <c r="G103" s="78" t="s">
        <v>256</v>
      </c>
      <c r="H103" s="78" t="s">
        <v>113</v>
      </c>
      <c r="I103" s="79">
        <v>-5</v>
      </c>
      <c r="J103" s="72"/>
      <c r="K103" s="80">
        <v>35273454.280000001</v>
      </c>
      <c r="L103" s="81"/>
      <c r="M103" s="82">
        <v>6306965.7300000004</v>
      </c>
      <c r="N103" s="82"/>
      <c r="O103" s="82">
        <v>30730161</v>
      </c>
      <c r="P103" s="82"/>
      <c r="Q103" s="82">
        <v>776755</v>
      </c>
      <c r="S103" s="69">
        <v>2.2000000000000002</v>
      </c>
      <c r="U103" s="70">
        <v>39.6</v>
      </c>
      <c r="V103" s="38"/>
    </row>
    <row r="104" spans="1:22" x14ac:dyDescent="0.25">
      <c r="A104" s="69"/>
      <c r="C104" s="97" t="s">
        <v>55</v>
      </c>
      <c r="E104" s="77">
        <v>58014</v>
      </c>
      <c r="G104" s="78" t="s">
        <v>256</v>
      </c>
      <c r="H104" s="78" t="s">
        <v>113</v>
      </c>
      <c r="I104" s="79">
        <v>-7</v>
      </c>
      <c r="J104" s="72"/>
      <c r="K104" s="80">
        <v>15612653.91</v>
      </c>
      <c r="L104" s="81"/>
      <c r="M104" s="82">
        <v>6565230.3499999996</v>
      </c>
      <c r="N104" s="82"/>
      <c r="O104" s="82">
        <v>10140309</v>
      </c>
      <c r="P104" s="82"/>
      <c r="Q104" s="82">
        <v>260751</v>
      </c>
      <c r="S104" s="69">
        <v>1.67</v>
      </c>
      <c r="U104" s="70">
        <v>38.9</v>
      </c>
      <c r="V104" s="38"/>
    </row>
    <row r="105" spans="1:22" x14ac:dyDescent="0.25">
      <c r="A105" s="69"/>
      <c r="C105" s="97" t="s">
        <v>56</v>
      </c>
      <c r="E105" s="77">
        <v>52778</v>
      </c>
      <c r="G105" s="78" t="s">
        <v>256</v>
      </c>
      <c r="H105" s="78" t="s">
        <v>113</v>
      </c>
      <c r="I105" s="79">
        <v>-2</v>
      </c>
      <c r="J105" s="72"/>
      <c r="K105" s="80">
        <v>58654809.259999998</v>
      </c>
      <c r="L105" s="81"/>
      <c r="M105" s="82">
        <v>5540003.0700000003</v>
      </c>
      <c r="N105" s="82"/>
      <c r="O105" s="82">
        <v>54287902</v>
      </c>
      <c r="P105" s="82"/>
      <c r="Q105" s="82">
        <v>2009010</v>
      </c>
      <c r="S105" s="69">
        <v>3.43</v>
      </c>
      <c r="U105" s="70">
        <v>27</v>
      </c>
      <c r="V105" s="38"/>
    </row>
    <row r="106" spans="1:22" x14ac:dyDescent="0.25">
      <c r="A106" s="69"/>
      <c r="C106" s="97" t="s">
        <v>57</v>
      </c>
      <c r="E106" s="77">
        <v>52778</v>
      </c>
      <c r="G106" s="78" t="s">
        <v>256</v>
      </c>
      <c r="H106" s="78" t="s">
        <v>113</v>
      </c>
      <c r="I106" s="79">
        <v>-2</v>
      </c>
      <c r="J106" s="72"/>
      <c r="K106" s="83">
        <v>54612246.020000003</v>
      </c>
      <c r="L106" s="81"/>
      <c r="M106" s="84">
        <v>5903871.9000000004</v>
      </c>
      <c r="N106" s="82"/>
      <c r="O106" s="84">
        <v>49800619</v>
      </c>
      <c r="P106" s="82"/>
      <c r="Q106" s="84">
        <v>1834277</v>
      </c>
      <c r="S106" s="69">
        <v>3.36</v>
      </c>
      <c r="U106" s="70">
        <v>27.1</v>
      </c>
      <c r="V106" s="38"/>
    </row>
    <row r="107" spans="1:22" x14ac:dyDescent="0.25">
      <c r="A107" s="69"/>
      <c r="C107" s="97"/>
      <c r="G107" s="42"/>
      <c r="H107" s="42"/>
      <c r="I107" s="88"/>
      <c r="K107" s="94"/>
      <c r="S107" s="69"/>
      <c r="U107" s="70"/>
      <c r="V107" s="38"/>
    </row>
    <row r="108" spans="1:22" x14ac:dyDescent="0.25">
      <c r="A108" s="69"/>
      <c r="C108" s="98" t="s">
        <v>115</v>
      </c>
      <c r="G108" s="42"/>
      <c r="H108" s="42"/>
      <c r="I108" s="88"/>
      <c r="K108" s="80">
        <f>+SUBTOTAL(9,K103:K106)</f>
        <v>164153163.47</v>
      </c>
      <c r="M108" s="82">
        <f>+SUBTOTAL(9,M103:M106)</f>
        <v>24316071.049999997</v>
      </c>
      <c r="O108" s="82">
        <f>+SUBTOTAL(9,O103:O106)</f>
        <v>144958991</v>
      </c>
      <c r="Q108" s="82">
        <f>+SUBTOTAL(9,Q103:Q106)</f>
        <v>4880793</v>
      </c>
      <c r="S108" s="69">
        <f>Q108/K108*100</f>
        <v>2.9733164422944518</v>
      </c>
      <c r="U108" s="70">
        <f>ROUND(O108/Q108,1)</f>
        <v>29.7</v>
      </c>
      <c r="V108" s="38"/>
    </row>
    <row r="109" spans="1:22" x14ac:dyDescent="0.25">
      <c r="A109" s="69"/>
      <c r="C109" s="97"/>
      <c r="G109" s="42"/>
      <c r="H109" s="42"/>
      <c r="I109" s="88"/>
      <c r="K109" s="94"/>
      <c r="S109" s="69"/>
      <c r="U109" s="70"/>
      <c r="V109" s="38"/>
    </row>
    <row r="110" spans="1:22" x14ac:dyDescent="0.25">
      <c r="A110" s="69">
        <v>332</v>
      </c>
      <c r="C110" s="97" t="s">
        <v>133</v>
      </c>
      <c r="G110" s="42"/>
      <c r="H110" s="42"/>
      <c r="I110" s="88"/>
      <c r="K110" s="94"/>
      <c r="S110" s="69"/>
      <c r="U110" s="70"/>
      <c r="V110" s="38"/>
    </row>
    <row r="111" spans="1:22" x14ac:dyDescent="0.25">
      <c r="A111" s="69"/>
      <c r="C111" s="97" t="s">
        <v>58</v>
      </c>
      <c r="E111" s="77">
        <v>58014</v>
      </c>
      <c r="G111" s="78" t="s">
        <v>199</v>
      </c>
      <c r="H111" s="78" t="s">
        <v>113</v>
      </c>
      <c r="I111" s="79">
        <v>-9</v>
      </c>
      <c r="J111" s="72"/>
      <c r="K111" s="80">
        <v>115624469.95999999</v>
      </c>
      <c r="L111" s="81"/>
      <c r="M111" s="82">
        <v>22402337.16</v>
      </c>
      <c r="N111" s="82"/>
      <c r="O111" s="82">
        <v>103628335</v>
      </c>
      <c r="P111" s="82"/>
      <c r="Q111" s="82">
        <v>2636328</v>
      </c>
      <c r="S111" s="69">
        <v>2.2799999999999998</v>
      </c>
      <c r="U111" s="70">
        <v>39.299999999999997</v>
      </c>
      <c r="V111" s="38"/>
    </row>
    <row r="112" spans="1:22" x14ac:dyDescent="0.25">
      <c r="A112" s="69"/>
      <c r="C112" s="97" t="s">
        <v>59</v>
      </c>
      <c r="E112" s="77">
        <v>58014</v>
      </c>
      <c r="G112" s="78" t="s">
        <v>199</v>
      </c>
      <c r="H112" s="78" t="s">
        <v>113</v>
      </c>
      <c r="I112" s="79">
        <v>-12</v>
      </c>
      <c r="J112" s="72"/>
      <c r="K112" s="80">
        <v>119603565.13</v>
      </c>
      <c r="L112" s="81"/>
      <c r="M112" s="82">
        <v>59809737.759999998</v>
      </c>
      <c r="N112" s="82"/>
      <c r="O112" s="82">
        <v>74146255</v>
      </c>
      <c r="P112" s="82"/>
      <c r="Q112" s="82">
        <v>1900806</v>
      </c>
      <c r="S112" s="69">
        <v>1.59</v>
      </c>
      <c r="U112" s="70">
        <v>39</v>
      </c>
      <c r="V112" s="38"/>
    </row>
    <row r="113" spans="1:22" x14ac:dyDescent="0.25">
      <c r="A113" s="69"/>
      <c r="C113" s="97" t="s">
        <v>60</v>
      </c>
      <c r="E113" s="77">
        <v>52778</v>
      </c>
      <c r="G113" s="78" t="s">
        <v>199</v>
      </c>
      <c r="H113" s="78" t="s">
        <v>113</v>
      </c>
      <c r="I113" s="79">
        <v>-4</v>
      </c>
      <c r="J113" s="72"/>
      <c r="K113" s="80">
        <v>53492873.450000003</v>
      </c>
      <c r="L113" s="81"/>
      <c r="M113" s="82">
        <v>4795759.13</v>
      </c>
      <c r="N113" s="82"/>
      <c r="O113" s="82">
        <v>50836829</v>
      </c>
      <c r="P113" s="82"/>
      <c r="Q113" s="82">
        <v>1899379</v>
      </c>
      <c r="S113" s="69">
        <v>3.55</v>
      </c>
      <c r="U113" s="70">
        <v>26.8</v>
      </c>
      <c r="V113" s="38"/>
    </row>
    <row r="114" spans="1:22" x14ac:dyDescent="0.25">
      <c r="A114" s="69"/>
      <c r="C114" s="97" t="s">
        <v>61</v>
      </c>
      <c r="E114" s="77">
        <v>52778</v>
      </c>
      <c r="G114" s="78" t="s">
        <v>199</v>
      </c>
      <c r="H114" s="78" t="s">
        <v>113</v>
      </c>
      <c r="I114" s="79">
        <v>-4</v>
      </c>
      <c r="J114" s="72"/>
      <c r="K114" s="83">
        <v>60540016.920000002</v>
      </c>
      <c r="L114" s="81"/>
      <c r="M114" s="84">
        <v>4528235</v>
      </c>
      <c r="N114" s="82"/>
      <c r="O114" s="84">
        <v>58433383</v>
      </c>
      <c r="P114" s="82"/>
      <c r="Q114" s="84">
        <v>2184265</v>
      </c>
      <c r="S114" s="69">
        <v>3.61</v>
      </c>
      <c r="U114" s="70">
        <v>26.8</v>
      </c>
      <c r="V114" s="38"/>
    </row>
    <row r="115" spans="1:22" x14ac:dyDescent="0.25">
      <c r="A115" s="69"/>
      <c r="C115" s="97"/>
      <c r="G115" s="42"/>
      <c r="H115" s="42"/>
      <c r="I115" s="88"/>
      <c r="K115" s="94"/>
      <c r="S115" s="69"/>
      <c r="U115" s="70"/>
      <c r="V115" s="38"/>
    </row>
    <row r="116" spans="1:22" x14ac:dyDescent="0.25">
      <c r="A116" s="69"/>
      <c r="C116" s="98" t="s">
        <v>134</v>
      </c>
      <c r="G116" s="42"/>
      <c r="H116" s="42"/>
      <c r="I116" s="88"/>
      <c r="K116" s="80">
        <f>+SUBTOTAL(9,K111:K114)</f>
        <v>349260925.45999998</v>
      </c>
      <c r="M116" s="82">
        <f>+SUBTOTAL(9,M111:M114)</f>
        <v>91536069.049999997</v>
      </c>
      <c r="O116" s="82">
        <f>+SUBTOTAL(9,O111:O114)</f>
        <v>287044802</v>
      </c>
      <c r="Q116" s="82">
        <f>+SUBTOTAL(9,Q111:Q114)</f>
        <v>8620778</v>
      </c>
      <c r="S116" s="69">
        <f>Q116/K116*100</f>
        <v>2.4682915756023549</v>
      </c>
      <c r="U116" s="70">
        <f>ROUND(O116/Q116,1)</f>
        <v>33.299999999999997</v>
      </c>
      <c r="V116" s="38"/>
    </row>
    <row r="117" spans="1:22" x14ac:dyDescent="0.25">
      <c r="A117" s="69"/>
      <c r="C117" s="97"/>
      <c r="G117" s="42"/>
      <c r="H117" s="42"/>
      <c r="I117" s="88"/>
      <c r="K117" s="94"/>
      <c r="S117" s="69"/>
      <c r="U117" s="70"/>
      <c r="V117" s="38"/>
    </row>
    <row r="118" spans="1:22" x14ac:dyDescent="0.25">
      <c r="A118" s="69">
        <v>333</v>
      </c>
      <c r="C118" s="97" t="s">
        <v>135</v>
      </c>
      <c r="G118" s="42"/>
      <c r="H118" s="42"/>
      <c r="I118" s="88"/>
      <c r="K118" s="94"/>
      <c r="S118" s="69"/>
      <c r="U118" s="70"/>
      <c r="V118" s="38"/>
    </row>
    <row r="119" spans="1:22" x14ac:dyDescent="0.25">
      <c r="A119" s="69"/>
      <c r="C119" s="97" t="s">
        <v>62</v>
      </c>
      <c r="E119" s="77">
        <v>58014</v>
      </c>
      <c r="G119" s="78" t="s">
        <v>256</v>
      </c>
      <c r="H119" s="78" t="s">
        <v>113</v>
      </c>
      <c r="I119" s="79">
        <v>-6</v>
      </c>
      <c r="J119" s="72"/>
      <c r="K119" s="80">
        <v>41634914.700000003</v>
      </c>
      <c r="L119" s="81"/>
      <c r="M119" s="82">
        <v>9000675.2200000007</v>
      </c>
      <c r="N119" s="82"/>
      <c r="O119" s="82">
        <v>35132334</v>
      </c>
      <c r="P119" s="82"/>
      <c r="Q119" s="82">
        <v>893215</v>
      </c>
      <c r="S119" s="69">
        <v>2.15</v>
      </c>
      <c r="U119" s="70">
        <v>39.299999999999997</v>
      </c>
      <c r="V119" s="38"/>
    </row>
    <row r="120" spans="1:22" x14ac:dyDescent="0.25">
      <c r="A120" s="69"/>
      <c r="C120" s="97" t="s">
        <v>63</v>
      </c>
      <c r="E120" s="77">
        <v>58014</v>
      </c>
      <c r="G120" s="78" t="s">
        <v>256</v>
      </c>
      <c r="H120" s="78" t="s">
        <v>113</v>
      </c>
      <c r="I120" s="79">
        <v>-9</v>
      </c>
      <c r="J120" s="72"/>
      <c r="K120" s="80">
        <v>13128270.76</v>
      </c>
      <c r="L120" s="81"/>
      <c r="M120" s="82">
        <v>9227177.9600000009</v>
      </c>
      <c r="N120" s="82"/>
      <c r="O120" s="82">
        <v>5082637</v>
      </c>
      <c r="P120" s="82"/>
      <c r="Q120" s="82">
        <v>126284</v>
      </c>
      <c r="S120" s="69">
        <v>0.96</v>
      </c>
      <c r="U120" s="70">
        <v>40.200000000000003</v>
      </c>
      <c r="V120" s="38"/>
    </row>
    <row r="121" spans="1:22" x14ac:dyDescent="0.25">
      <c r="A121" s="69"/>
      <c r="C121" s="97" t="s">
        <v>64</v>
      </c>
      <c r="E121" s="77">
        <v>52778</v>
      </c>
      <c r="G121" s="78" t="s">
        <v>256</v>
      </c>
      <c r="H121" s="78" t="s">
        <v>113</v>
      </c>
      <c r="I121" s="79">
        <v>-2</v>
      </c>
      <c r="J121" s="72"/>
      <c r="K121" s="80">
        <v>36614585.439999998</v>
      </c>
      <c r="L121" s="81"/>
      <c r="M121" s="82">
        <v>3022250.83</v>
      </c>
      <c r="N121" s="82"/>
      <c r="O121" s="82">
        <v>34324626</v>
      </c>
      <c r="P121" s="82"/>
      <c r="Q121" s="82">
        <v>1266049</v>
      </c>
      <c r="S121" s="69">
        <v>3.46</v>
      </c>
      <c r="U121" s="70">
        <v>27.1</v>
      </c>
      <c r="V121" s="38"/>
    </row>
    <row r="122" spans="1:22" x14ac:dyDescent="0.25">
      <c r="A122" s="69"/>
      <c r="C122" s="97" t="s">
        <v>65</v>
      </c>
      <c r="E122" s="77">
        <v>52778</v>
      </c>
      <c r="G122" s="78" t="s">
        <v>256</v>
      </c>
      <c r="H122" s="78" t="s">
        <v>113</v>
      </c>
      <c r="I122" s="79">
        <v>-2</v>
      </c>
      <c r="J122" s="72"/>
      <c r="K122" s="83">
        <v>35031623.57</v>
      </c>
      <c r="L122" s="81"/>
      <c r="M122" s="84">
        <v>2768921.16</v>
      </c>
      <c r="N122" s="82"/>
      <c r="O122" s="84">
        <v>32963335</v>
      </c>
      <c r="P122" s="82"/>
      <c r="Q122" s="84">
        <v>1222346</v>
      </c>
      <c r="S122" s="69">
        <v>3.49</v>
      </c>
      <c r="U122" s="70">
        <v>27</v>
      </c>
      <c r="V122" s="38"/>
    </row>
    <row r="123" spans="1:22" x14ac:dyDescent="0.25">
      <c r="A123" s="69"/>
      <c r="C123" s="97"/>
      <c r="G123" s="42"/>
      <c r="H123" s="42"/>
      <c r="I123" s="88"/>
      <c r="K123" s="94"/>
      <c r="S123" s="69"/>
      <c r="U123" s="70"/>
      <c r="V123" s="38"/>
    </row>
    <row r="124" spans="1:22" x14ac:dyDescent="0.25">
      <c r="A124" s="69"/>
      <c r="C124" s="98" t="s">
        <v>136</v>
      </c>
      <c r="G124" s="42"/>
      <c r="H124" s="42"/>
      <c r="I124" s="88"/>
      <c r="K124" s="80">
        <f>+SUBTOTAL(9,K119:K122)</f>
        <v>126409394.47</v>
      </c>
      <c r="M124" s="82">
        <f>+SUBTOTAL(9,M119:M122)</f>
        <v>24019025.169999998</v>
      </c>
      <c r="O124" s="82">
        <f>+SUBTOTAL(9,O119:O122)</f>
        <v>107502932</v>
      </c>
      <c r="Q124" s="82">
        <f>+SUBTOTAL(9,Q119:Q122)</f>
        <v>3507894</v>
      </c>
      <c r="S124" s="69">
        <v>1.82</v>
      </c>
      <c r="U124" s="70">
        <v>26.2</v>
      </c>
      <c r="V124" s="38"/>
    </row>
    <row r="125" spans="1:22" x14ac:dyDescent="0.25">
      <c r="A125" s="69"/>
      <c r="C125" s="97"/>
      <c r="G125" s="42"/>
      <c r="H125" s="42"/>
      <c r="I125" s="88"/>
      <c r="K125" s="94"/>
      <c r="S125" s="69"/>
      <c r="U125" s="70"/>
      <c r="V125" s="38"/>
    </row>
    <row r="126" spans="1:22" x14ac:dyDescent="0.25">
      <c r="A126" s="69">
        <v>334</v>
      </c>
      <c r="C126" s="97" t="s">
        <v>44</v>
      </c>
      <c r="G126" s="42"/>
      <c r="H126" s="42"/>
      <c r="I126" s="88"/>
      <c r="K126" s="94"/>
      <c r="S126" s="69"/>
      <c r="U126" s="70"/>
      <c r="V126" s="38"/>
    </row>
    <row r="127" spans="1:22" x14ac:dyDescent="0.25">
      <c r="A127" s="69"/>
      <c r="C127" s="97" t="s">
        <v>66</v>
      </c>
      <c r="E127" s="77">
        <v>58014</v>
      </c>
      <c r="G127" s="78" t="s">
        <v>200</v>
      </c>
      <c r="H127" s="78" t="s">
        <v>113</v>
      </c>
      <c r="I127" s="79">
        <v>-3</v>
      </c>
      <c r="J127" s="72"/>
      <c r="K127" s="80">
        <v>15578198.470000001</v>
      </c>
      <c r="L127" s="81"/>
      <c r="M127" s="82">
        <v>2648683.04</v>
      </c>
      <c r="N127" s="82"/>
      <c r="O127" s="82">
        <v>13396861</v>
      </c>
      <c r="P127" s="82"/>
      <c r="Q127" s="82">
        <v>343909</v>
      </c>
      <c r="S127" s="69">
        <v>2.21</v>
      </c>
      <c r="U127" s="70">
        <v>39</v>
      </c>
      <c r="V127" s="38"/>
    </row>
    <row r="128" spans="1:22" x14ac:dyDescent="0.25">
      <c r="A128" s="69"/>
      <c r="C128" s="97" t="s">
        <v>63</v>
      </c>
      <c r="E128" s="77">
        <v>58014</v>
      </c>
      <c r="G128" s="78" t="s">
        <v>200</v>
      </c>
      <c r="H128" s="78" t="s">
        <v>113</v>
      </c>
      <c r="I128" s="79">
        <v>-4</v>
      </c>
      <c r="J128" s="72"/>
      <c r="K128" s="80">
        <v>2738077.7</v>
      </c>
      <c r="L128" s="81"/>
      <c r="M128" s="82">
        <v>1380697.6</v>
      </c>
      <c r="N128" s="82"/>
      <c r="O128" s="82">
        <v>1466903</v>
      </c>
      <c r="P128" s="82"/>
      <c r="Q128" s="82">
        <v>38385</v>
      </c>
      <c r="S128" s="69">
        <v>1.4</v>
      </c>
      <c r="U128" s="70">
        <v>38.200000000000003</v>
      </c>
      <c r="V128" s="38"/>
    </row>
    <row r="129" spans="1:22" x14ac:dyDescent="0.25">
      <c r="A129" s="69"/>
      <c r="C129" s="97" t="s">
        <v>67</v>
      </c>
      <c r="E129" s="77">
        <v>52778</v>
      </c>
      <c r="G129" s="78" t="s">
        <v>200</v>
      </c>
      <c r="H129" s="78" t="s">
        <v>113</v>
      </c>
      <c r="I129" s="79">
        <v>-1</v>
      </c>
      <c r="J129" s="72"/>
      <c r="K129" s="80">
        <v>16156295.24</v>
      </c>
      <c r="L129" s="81"/>
      <c r="M129" s="82">
        <v>1231152.81</v>
      </c>
      <c r="N129" s="82"/>
      <c r="O129" s="82">
        <v>15086705</v>
      </c>
      <c r="P129" s="82"/>
      <c r="Q129" s="82">
        <v>561261</v>
      </c>
      <c r="S129" s="69">
        <v>3.47</v>
      </c>
      <c r="U129" s="70">
        <v>26.9</v>
      </c>
      <c r="V129" s="38"/>
    </row>
    <row r="130" spans="1:22" x14ac:dyDescent="0.25">
      <c r="A130" s="69"/>
      <c r="C130" s="97" t="s">
        <v>68</v>
      </c>
      <c r="E130" s="77">
        <v>52778</v>
      </c>
      <c r="G130" s="78" t="s">
        <v>200</v>
      </c>
      <c r="H130" s="78" t="s">
        <v>113</v>
      </c>
      <c r="I130" s="79">
        <v>-1</v>
      </c>
      <c r="J130" s="72"/>
      <c r="K130" s="83">
        <v>11055386.449999999</v>
      </c>
      <c r="L130" s="81"/>
      <c r="M130" s="84">
        <v>725092.46</v>
      </c>
      <c r="N130" s="82"/>
      <c r="O130" s="84">
        <v>10440848</v>
      </c>
      <c r="P130" s="82"/>
      <c r="Q130" s="84">
        <v>388424</v>
      </c>
      <c r="S130" s="69">
        <v>3.51</v>
      </c>
      <c r="U130" s="70">
        <v>26.9</v>
      </c>
      <c r="V130" s="38"/>
    </row>
    <row r="131" spans="1:22" x14ac:dyDescent="0.25">
      <c r="A131" s="69"/>
      <c r="C131" s="97"/>
      <c r="G131" s="42"/>
      <c r="H131" s="42"/>
      <c r="I131" s="88"/>
      <c r="K131" s="94"/>
      <c r="S131" s="69"/>
      <c r="U131" s="70"/>
      <c r="V131" s="38"/>
    </row>
    <row r="132" spans="1:22" x14ac:dyDescent="0.25">
      <c r="A132" s="69"/>
      <c r="C132" s="98" t="s">
        <v>116</v>
      </c>
      <c r="G132" s="42"/>
      <c r="H132" s="42"/>
      <c r="I132" s="88"/>
      <c r="K132" s="80">
        <f>+SUBTOTAL(9,K127:K130)</f>
        <v>45527957.859999999</v>
      </c>
      <c r="M132" s="82">
        <f>+SUBTOTAL(9,M127:M130)</f>
        <v>5985625.9100000001</v>
      </c>
      <c r="O132" s="82">
        <f>+SUBTOTAL(9,O127:O130)</f>
        <v>40391317</v>
      </c>
      <c r="Q132" s="82">
        <f>+SUBTOTAL(9,Q127:Q130)</f>
        <v>1331979</v>
      </c>
      <c r="S132" s="69">
        <f>Q132/K132*100</f>
        <v>2.9256286963186011</v>
      </c>
      <c r="U132" s="70">
        <f>ROUND(O132/Q132,1)</f>
        <v>30.3</v>
      </c>
      <c r="V132" s="38"/>
    </row>
    <row r="133" spans="1:22" x14ac:dyDescent="0.25">
      <c r="A133" s="69"/>
      <c r="C133" s="97"/>
      <c r="G133" s="42"/>
      <c r="H133" s="42"/>
      <c r="I133" s="88"/>
      <c r="K133" s="94"/>
      <c r="S133" s="69"/>
      <c r="U133" s="70"/>
      <c r="V133" s="38"/>
    </row>
    <row r="134" spans="1:22" x14ac:dyDescent="0.25">
      <c r="A134" s="69">
        <v>335</v>
      </c>
      <c r="C134" s="97" t="s">
        <v>49</v>
      </c>
      <c r="G134" s="42"/>
      <c r="H134" s="42"/>
      <c r="I134" s="88"/>
      <c r="K134" s="94"/>
      <c r="S134" s="69"/>
      <c r="U134" s="70"/>
      <c r="V134" s="38"/>
    </row>
    <row r="135" spans="1:22" x14ac:dyDescent="0.25">
      <c r="A135" s="69"/>
      <c r="C135" s="97" t="s">
        <v>62</v>
      </c>
      <c r="E135" s="77">
        <v>58014</v>
      </c>
      <c r="G135" s="78" t="s">
        <v>201</v>
      </c>
      <c r="H135" s="78" t="s">
        <v>113</v>
      </c>
      <c r="I135" s="79">
        <v>-4</v>
      </c>
      <c r="J135" s="72"/>
      <c r="K135" s="80">
        <v>8012780.46</v>
      </c>
      <c r="L135" s="81"/>
      <c r="M135" s="82">
        <v>1065748.8899999999</v>
      </c>
      <c r="N135" s="82"/>
      <c r="O135" s="82">
        <v>7267543</v>
      </c>
      <c r="P135" s="82"/>
      <c r="Q135" s="82">
        <v>216627</v>
      </c>
      <c r="S135" s="69">
        <v>2.7</v>
      </c>
      <c r="U135" s="70">
        <v>33.5</v>
      </c>
      <c r="V135" s="38"/>
    </row>
    <row r="136" spans="1:22" x14ac:dyDescent="0.25">
      <c r="A136" s="69"/>
      <c r="C136" s="97" t="s">
        <v>63</v>
      </c>
      <c r="E136" s="77">
        <v>58014</v>
      </c>
      <c r="G136" s="78" t="s">
        <v>201</v>
      </c>
      <c r="H136" s="78" t="s">
        <v>113</v>
      </c>
      <c r="I136" s="79">
        <v>-4</v>
      </c>
      <c r="J136" s="72"/>
      <c r="K136" s="80">
        <v>1115022.1000000001</v>
      </c>
      <c r="L136" s="81"/>
      <c r="M136" s="82">
        <v>447518.47</v>
      </c>
      <c r="N136" s="82"/>
      <c r="O136" s="82">
        <v>712105</v>
      </c>
      <c r="P136" s="82"/>
      <c r="Q136" s="82">
        <v>22020</v>
      </c>
      <c r="S136" s="69">
        <v>1.97</v>
      </c>
      <c r="U136" s="70">
        <v>32.299999999999997</v>
      </c>
      <c r="V136" s="38"/>
    </row>
    <row r="137" spans="1:22" x14ac:dyDescent="0.25">
      <c r="A137" s="69"/>
      <c r="C137" s="97" t="s">
        <v>64</v>
      </c>
      <c r="E137" s="77">
        <v>52778</v>
      </c>
      <c r="G137" s="78" t="s">
        <v>201</v>
      </c>
      <c r="H137" s="78" t="s">
        <v>113</v>
      </c>
      <c r="I137" s="79">
        <v>-1</v>
      </c>
      <c r="J137" s="72"/>
      <c r="K137" s="80">
        <v>1548648.53</v>
      </c>
      <c r="L137" s="81"/>
      <c r="M137" s="82">
        <v>129676.29</v>
      </c>
      <c r="N137" s="82"/>
      <c r="O137" s="82">
        <v>1434459</v>
      </c>
      <c r="P137" s="82"/>
      <c r="Q137" s="82">
        <v>56004</v>
      </c>
      <c r="S137" s="69">
        <v>3.62</v>
      </c>
      <c r="U137" s="70">
        <v>25.6</v>
      </c>
      <c r="V137" s="38"/>
    </row>
    <row r="138" spans="1:22" x14ac:dyDescent="0.25">
      <c r="A138" s="69"/>
      <c r="C138" s="97" t="s">
        <v>65</v>
      </c>
      <c r="E138" s="77">
        <v>52778</v>
      </c>
      <c r="G138" s="78" t="s">
        <v>201</v>
      </c>
      <c r="H138" s="78" t="s">
        <v>113</v>
      </c>
      <c r="I138" s="79">
        <v>-2</v>
      </c>
      <c r="J138" s="72"/>
      <c r="K138" s="83">
        <v>1592310.85</v>
      </c>
      <c r="L138" s="81"/>
      <c r="M138" s="84">
        <v>173198.84</v>
      </c>
      <c r="N138" s="82"/>
      <c r="O138" s="84">
        <v>1450958</v>
      </c>
      <c r="P138" s="82"/>
      <c r="Q138" s="84">
        <v>56628</v>
      </c>
      <c r="S138" s="69">
        <v>3.56</v>
      </c>
      <c r="U138" s="70">
        <v>25.6</v>
      </c>
      <c r="V138" s="38"/>
    </row>
    <row r="139" spans="1:22" x14ac:dyDescent="0.25">
      <c r="A139" s="69"/>
      <c r="C139" s="97"/>
      <c r="G139" s="42"/>
      <c r="H139" s="42"/>
      <c r="I139" s="88"/>
      <c r="K139" s="94"/>
      <c r="S139" s="69"/>
      <c r="U139" s="70"/>
      <c r="V139" s="38"/>
    </row>
    <row r="140" spans="1:22" x14ac:dyDescent="0.25">
      <c r="A140" s="69"/>
      <c r="C140" s="98" t="s">
        <v>117</v>
      </c>
      <c r="G140" s="42"/>
      <c r="H140" s="42"/>
      <c r="I140" s="88"/>
      <c r="K140" s="80">
        <f>+SUBTOTAL(9,K135:K138)</f>
        <v>12268761.939999999</v>
      </c>
      <c r="M140" s="82">
        <f>+SUBTOTAL(9,M135:M138)</f>
        <v>1816142.49</v>
      </c>
      <c r="O140" s="82">
        <f>+SUBTOTAL(9,O135:O138)</f>
        <v>10865065</v>
      </c>
      <c r="Q140" s="82">
        <f>+SUBTOTAL(9,Q135:Q138)</f>
        <v>351279</v>
      </c>
      <c r="S140" s="69">
        <f>Q140/K140*100</f>
        <v>2.8631984361414711</v>
      </c>
      <c r="U140" s="70">
        <f>ROUND(O140/Q140,1)</f>
        <v>30.9</v>
      </c>
      <c r="V140" s="38"/>
    </row>
    <row r="141" spans="1:22" x14ac:dyDescent="0.25">
      <c r="A141" s="69"/>
      <c r="C141" s="97"/>
      <c r="G141" s="42"/>
      <c r="H141" s="42"/>
      <c r="I141" s="88"/>
      <c r="K141" s="94"/>
      <c r="S141" s="69"/>
      <c r="U141" s="70"/>
      <c r="V141" s="38"/>
    </row>
    <row r="142" spans="1:22" x14ac:dyDescent="0.25">
      <c r="A142" s="69">
        <v>335.1</v>
      </c>
      <c r="C142" s="97" t="s">
        <v>69</v>
      </c>
      <c r="G142" s="42"/>
      <c r="H142" s="42"/>
      <c r="I142" s="88"/>
      <c r="K142" s="94"/>
      <c r="S142" s="69"/>
      <c r="U142" s="70"/>
      <c r="V142" s="38"/>
    </row>
    <row r="143" spans="1:22" x14ac:dyDescent="0.25">
      <c r="A143" s="69"/>
      <c r="C143" s="97" t="s">
        <v>70</v>
      </c>
      <c r="E143" s="77">
        <v>58014</v>
      </c>
      <c r="G143" s="78" t="s">
        <v>202</v>
      </c>
      <c r="H143" s="78" t="s">
        <v>113</v>
      </c>
      <c r="I143" s="79">
        <v>0</v>
      </c>
      <c r="J143" s="72"/>
      <c r="K143" s="80">
        <v>846482.91</v>
      </c>
      <c r="L143" s="81"/>
      <c r="M143" s="82">
        <v>637395.13</v>
      </c>
      <c r="N143" s="82"/>
      <c r="O143" s="82">
        <v>209088</v>
      </c>
      <c r="P143" s="82"/>
      <c r="Q143" s="82">
        <v>15022</v>
      </c>
      <c r="S143" s="69">
        <v>1.77</v>
      </c>
      <c r="U143" s="70">
        <v>13.9</v>
      </c>
      <c r="V143" s="38"/>
    </row>
    <row r="144" spans="1:22" x14ac:dyDescent="0.25">
      <c r="A144" s="69"/>
      <c r="C144" s="97" t="s">
        <v>71</v>
      </c>
      <c r="E144" s="77">
        <v>58014</v>
      </c>
      <c r="G144" s="78" t="s">
        <v>202</v>
      </c>
      <c r="H144" s="78" t="s">
        <v>113</v>
      </c>
      <c r="I144" s="79">
        <v>0</v>
      </c>
      <c r="J144" s="72"/>
      <c r="K144" s="80">
        <v>597432.9</v>
      </c>
      <c r="L144" s="81"/>
      <c r="M144" s="82">
        <v>140377.26</v>
      </c>
      <c r="N144" s="82"/>
      <c r="O144" s="82">
        <v>457056</v>
      </c>
      <c r="P144" s="82"/>
      <c r="Q144" s="82">
        <v>61911</v>
      </c>
      <c r="S144" s="69">
        <v>10.36</v>
      </c>
      <c r="U144" s="70">
        <v>7.4</v>
      </c>
      <c r="V144" s="38"/>
    </row>
    <row r="145" spans="1:22" x14ac:dyDescent="0.25">
      <c r="A145" s="69"/>
      <c r="C145" s="97" t="s">
        <v>72</v>
      </c>
      <c r="E145" s="77">
        <v>52778</v>
      </c>
      <c r="G145" s="78" t="s">
        <v>202</v>
      </c>
      <c r="H145" s="78" t="s">
        <v>113</v>
      </c>
      <c r="I145" s="79">
        <v>0</v>
      </c>
      <c r="J145" s="72"/>
      <c r="K145" s="80">
        <v>674571.58</v>
      </c>
      <c r="L145" s="81"/>
      <c r="M145" s="82">
        <v>542234.84</v>
      </c>
      <c r="N145" s="82"/>
      <c r="O145" s="82">
        <v>132337</v>
      </c>
      <c r="P145" s="82"/>
      <c r="Q145" s="82">
        <v>8883</v>
      </c>
      <c r="S145" s="69">
        <v>1.32</v>
      </c>
      <c r="U145" s="70">
        <v>14.9</v>
      </c>
      <c r="V145" s="38"/>
    </row>
    <row r="146" spans="1:22" x14ac:dyDescent="0.25">
      <c r="A146" s="69"/>
      <c r="C146" s="97" t="s">
        <v>73</v>
      </c>
      <c r="E146" s="77">
        <v>52778</v>
      </c>
      <c r="G146" s="78" t="s">
        <v>202</v>
      </c>
      <c r="H146" s="78" t="s">
        <v>113</v>
      </c>
      <c r="I146" s="79">
        <v>0</v>
      </c>
      <c r="J146" s="72"/>
      <c r="K146" s="83">
        <v>80300.259999999995</v>
      </c>
      <c r="L146" s="81"/>
      <c r="M146" s="84">
        <v>77265.070000000007</v>
      </c>
      <c r="N146" s="82"/>
      <c r="O146" s="84">
        <v>3035</v>
      </c>
      <c r="P146" s="82"/>
      <c r="Q146" s="84">
        <v>206</v>
      </c>
      <c r="S146" s="69">
        <v>0.26</v>
      </c>
      <c r="U146" s="70">
        <v>14.7</v>
      </c>
      <c r="V146" s="38"/>
    </row>
    <row r="147" spans="1:22" x14ac:dyDescent="0.25">
      <c r="A147" s="69"/>
      <c r="C147" s="98" t="s">
        <v>118</v>
      </c>
      <c r="G147" s="42"/>
      <c r="H147" s="42"/>
      <c r="I147" s="88"/>
      <c r="K147" s="80">
        <f>+SUBTOTAL(9,K143:K146)</f>
        <v>2198787.65</v>
      </c>
      <c r="M147" s="82">
        <f>+SUBTOTAL(9,M143:M146)</f>
        <v>1397272.3</v>
      </c>
      <c r="O147" s="82">
        <f>+SUBTOTAL(9,O143:O146)</f>
        <v>801516</v>
      </c>
      <c r="Q147" s="82">
        <f>+SUBTOTAL(9,Q143:Q146)</f>
        <v>86022</v>
      </c>
      <c r="S147" s="69">
        <f>Q147/K147*100</f>
        <v>3.9122468238349439</v>
      </c>
      <c r="U147" s="70">
        <f>ROUND(O147/Q147,1)</f>
        <v>9.3000000000000007</v>
      </c>
      <c r="V147" s="38"/>
    </row>
    <row r="148" spans="1:22" x14ac:dyDescent="0.25">
      <c r="A148" s="69"/>
      <c r="C148" s="97"/>
      <c r="G148" s="42"/>
      <c r="H148" s="42"/>
      <c r="I148" s="88"/>
      <c r="K148" s="94"/>
      <c r="S148" s="69"/>
      <c r="U148" s="70"/>
      <c r="V148" s="38"/>
    </row>
    <row r="149" spans="1:22" x14ac:dyDescent="0.25">
      <c r="A149" s="69">
        <v>336</v>
      </c>
      <c r="C149" s="97" t="s">
        <v>137</v>
      </c>
      <c r="G149" s="42"/>
      <c r="H149" s="42"/>
      <c r="I149" s="88"/>
      <c r="K149" s="94"/>
      <c r="S149" s="69"/>
      <c r="U149" s="70"/>
      <c r="V149" s="38"/>
    </row>
    <row r="150" spans="1:22" x14ac:dyDescent="0.25">
      <c r="A150" s="69"/>
      <c r="C150" s="97" t="s">
        <v>58</v>
      </c>
      <c r="E150" s="77">
        <v>58014</v>
      </c>
      <c r="G150" s="78" t="s">
        <v>257</v>
      </c>
      <c r="H150" s="78" t="s">
        <v>113</v>
      </c>
      <c r="I150" s="79">
        <v>-1</v>
      </c>
      <c r="J150" s="72"/>
      <c r="K150" s="80">
        <v>1588315.74</v>
      </c>
      <c r="L150" s="81"/>
      <c r="M150" s="82">
        <v>188571.47</v>
      </c>
      <c r="N150" s="82"/>
      <c r="O150" s="82">
        <v>1415627</v>
      </c>
      <c r="P150" s="82"/>
      <c r="Q150" s="82">
        <v>36505</v>
      </c>
      <c r="S150" s="69">
        <v>2.2999999999999998</v>
      </c>
      <c r="U150" s="70">
        <v>38.799999999999997</v>
      </c>
      <c r="V150" s="38"/>
    </row>
    <row r="151" spans="1:22" x14ac:dyDescent="0.25">
      <c r="A151" s="69"/>
      <c r="C151" s="97" t="s">
        <v>63</v>
      </c>
      <c r="E151" s="77">
        <v>58014</v>
      </c>
      <c r="G151" s="78" t="s">
        <v>257</v>
      </c>
      <c r="H151" s="78" t="s">
        <v>113</v>
      </c>
      <c r="I151" s="79">
        <v>-2</v>
      </c>
      <c r="J151" s="72"/>
      <c r="K151" s="80">
        <v>2648181.67</v>
      </c>
      <c r="L151" s="81"/>
      <c r="M151" s="82">
        <v>245575.23</v>
      </c>
      <c r="N151" s="82"/>
      <c r="O151" s="82">
        <v>2455570</v>
      </c>
      <c r="P151" s="82"/>
      <c r="Q151" s="82">
        <v>66943</v>
      </c>
      <c r="S151" s="69">
        <v>2.5299999999999998</v>
      </c>
      <c r="U151" s="70">
        <v>36.700000000000003</v>
      </c>
      <c r="V151" s="38"/>
    </row>
    <row r="152" spans="1:22" x14ac:dyDescent="0.25">
      <c r="A152" s="69"/>
      <c r="C152" s="97" t="s">
        <v>167</v>
      </c>
      <c r="E152" s="77">
        <v>52778</v>
      </c>
      <c r="G152" s="78" t="s">
        <v>257</v>
      </c>
      <c r="H152" s="78" t="s">
        <v>113</v>
      </c>
      <c r="I152" s="79">
        <v>0</v>
      </c>
      <c r="J152" s="72"/>
      <c r="K152" s="80">
        <v>637500.65</v>
      </c>
      <c r="L152" s="81"/>
      <c r="M152" s="82">
        <v>60851.95</v>
      </c>
      <c r="N152" s="82"/>
      <c r="O152" s="82">
        <v>576649</v>
      </c>
      <c r="P152" s="82"/>
      <c r="Q152" s="82">
        <v>21557</v>
      </c>
      <c r="S152" s="69">
        <v>3.38</v>
      </c>
      <c r="U152" s="70">
        <v>26.7</v>
      </c>
      <c r="V152" s="38"/>
    </row>
    <row r="153" spans="1:22" x14ac:dyDescent="0.25">
      <c r="A153" s="69"/>
      <c r="C153" s="97" t="s">
        <v>65</v>
      </c>
      <c r="E153" s="77">
        <v>52778</v>
      </c>
      <c r="G153" s="78" t="s">
        <v>257</v>
      </c>
      <c r="H153" s="78" t="s">
        <v>113</v>
      </c>
      <c r="I153" s="79">
        <v>0</v>
      </c>
      <c r="J153" s="72"/>
      <c r="K153" s="83">
        <v>157935.07</v>
      </c>
      <c r="L153" s="81"/>
      <c r="M153" s="84">
        <v>15049.7</v>
      </c>
      <c r="N153" s="82"/>
      <c r="O153" s="84">
        <v>142885</v>
      </c>
      <c r="P153" s="82"/>
      <c r="Q153" s="84">
        <v>5341</v>
      </c>
      <c r="S153" s="69">
        <v>3.38</v>
      </c>
      <c r="U153" s="70">
        <v>26.8</v>
      </c>
      <c r="V153" s="38"/>
    </row>
    <row r="154" spans="1:22" x14ac:dyDescent="0.25">
      <c r="A154" s="69"/>
      <c r="C154" s="97"/>
      <c r="G154" s="42"/>
      <c r="H154" s="42"/>
      <c r="I154" s="88"/>
      <c r="K154" s="94"/>
      <c r="S154" s="69"/>
      <c r="U154" s="70"/>
      <c r="V154" s="38"/>
    </row>
    <row r="155" spans="1:22" x14ac:dyDescent="0.25">
      <c r="A155" s="69"/>
      <c r="C155" s="98" t="s">
        <v>138</v>
      </c>
      <c r="G155" s="42"/>
      <c r="H155" s="42"/>
      <c r="I155" s="88"/>
      <c r="K155" s="83">
        <f>+SUBTOTAL(9,K150:K153)</f>
        <v>5031933.1300000008</v>
      </c>
      <c r="M155" s="84">
        <f>+SUBTOTAL(9,M150:M153)</f>
        <v>510048.35000000003</v>
      </c>
      <c r="O155" s="84">
        <f>+SUBTOTAL(9,O150:O153)</f>
        <v>4590731</v>
      </c>
      <c r="Q155" s="84">
        <f>+SUBTOTAL(9,Q150:Q153)</f>
        <v>130346</v>
      </c>
      <c r="S155" s="69">
        <f>Q155/K155*100</f>
        <v>2.5903762357827671</v>
      </c>
      <c r="U155" s="70">
        <f>ROUND(O155/Q155,1)</f>
        <v>35.200000000000003</v>
      </c>
      <c r="V155" s="38"/>
    </row>
    <row r="156" spans="1:22" x14ac:dyDescent="0.25">
      <c r="A156" s="69"/>
      <c r="C156" s="97"/>
      <c r="G156" s="42"/>
      <c r="H156" s="42"/>
      <c r="I156" s="88"/>
      <c r="K156" s="94"/>
      <c r="S156" s="69"/>
      <c r="U156" s="70"/>
      <c r="V156" s="38"/>
    </row>
    <row r="157" spans="1:22" s="46" customFormat="1" x14ac:dyDescent="0.25">
      <c r="A157" s="93"/>
      <c r="C157" s="66" t="s">
        <v>119</v>
      </c>
      <c r="E157" s="48"/>
      <c r="G157" s="47"/>
      <c r="H157" s="47"/>
      <c r="I157" s="50"/>
      <c r="K157" s="89">
        <f>SUBTOTAL(9,K100:K155)</f>
        <v>704883822.71000016</v>
      </c>
      <c r="L157" s="90"/>
      <c r="M157" s="91">
        <f>SUBTOTAL(9,M100:M155)</f>
        <v>149591644.19999993</v>
      </c>
      <c r="N157" s="92"/>
      <c r="O157" s="91">
        <f>SUBTOTAL(9,O100:O155)</f>
        <v>596176863</v>
      </c>
      <c r="P157" s="92"/>
      <c r="Q157" s="91">
        <f>SUBTOTAL(9,Q100:Q155)</f>
        <v>18909748</v>
      </c>
      <c r="S157" s="93">
        <f>ROUND(Q157/K157*100,2)</f>
        <v>2.68</v>
      </c>
      <c r="U157" s="99"/>
      <c r="V157" s="100"/>
    </row>
    <row r="158" spans="1:22" s="46" customFormat="1" x14ac:dyDescent="0.25">
      <c r="A158" s="93"/>
      <c r="C158" s="66"/>
      <c r="E158" s="48"/>
      <c r="G158" s="47"/>
      <c r="H158" s="47"/>
      <c r="I158" s="50"/>
      <c r="K158" s="89"/>
      <c r="L158" s="90"/>
      <c r="M158" s="91"/>
      <c r="N158" s="92"/>
      <c r="O158" s="91"/>
      <c r="P158" s="92"/>
      <c r="Q158" s="91"/>
      <c r="S158" s="93"/>
      <c r="U158" s="99"/>
      <c r="V158" s="100"/>
    </row>
    <row r="159" spans="1:22" x14ac:dyDescent="0.25">
      <c r="A159" s="69"/>
      <c r="C159" s="97"/>
      <c r="G159" s="42"/>
      <c r="H159" s="42"/>
      <c r="I159" s="88"/>
      <c r="K159" s="101"/>
      <c r="S159" s="69"/>
      <c r="U159" s="70"/>
      <c r="V159" s="38"/>
    </row>
    <row r="160" spans="1:22" x14ac:dyDescent="0.25">
      <c r="A160" s="69"/>
      <c r="B160" s="38"/>
      <c r="C160" s="47" t="s">
        <v>22</v>
      </c>
      <c r="D160" s="38"/>
      <c r="F160" s="38"/>
      <c r="G160" s="42"/>
      <c r="H160" s="42"/>
      <c r="I160" s="88"/>
      <c r="J160" s="38"/>
      <c r="K160" s="94"/>
      <c r="L160" s="38"/>
      <c r="M160" s="68"/>
      <c r="N160" s="68"/>
      <c r="O160" s="68"/>
      <c r="P160" s="68"/>
      <c r="Q160" s="68"/>
      <c r="R160" s="38"/>
      <c r="S160" s="69"/>
      <c r="T160" s="38"/>
      <c r="U160" s="70"/>
      <c r="V160" s="38"/>
    </row>
    <row r="161" spans="1:22" x14ac:dyDescent="0.25">
      <c r="A161" s="69"/>
      <c r="C161" s="102"/>
      <c r="G161" s="42"/>
      <c r="H161" s="42"/>
      <c r="I161" s="88"/>
      <c r="K161" s="94"/>
      <c r="M161" s="68"/>
      <c r="N161" s="68"/>
      <c r="O161" s="68"/>
      <c r="P161" s="68"/>
      <c r="Q161" s="68"/>
      <c r="S161" s="69"/>
      <c r="U161" s="70"/>
      <c r="V161" s="38"/>
    </row>
    <row r="162" spans="1:22" x14ac:dyDescent="0.25">
      <c r="A162" s="69">
        <v>340.1</v>
      </c>
      <c r="C162" s="97" t="s">
        <v>149</v>
      </c>
      <c r="E162" s="77">
        <v>47664</v>
      </c>
      <c r="G162" s="78" t="s">
        <v>150</v>
      </c>
      <c r="H162" s="78" t="s">
        <v>113</v>
      </c>
      <c r="I162" s="79">
        <v>-5</v>
      </c>
      <c r="J162" s="72"/>
      <c r="K162" s="80">
        <v>221928.75</v>
      </c>
      <c r="L162" s="81"/>
      <c r="M162" s="82">
        <v>197424.65</v>
      </c>
      <c r="N162" s="82"/>
      <c r="O162" s="82">
        <v>35601</v>
      </c>
      <c r="P162" s="82"/>
      <c r="Q162" s="82">
        <v>2589</v>
      </c>
      <c r="S162" s="69">
        <v>1.17</v>
      </c>
      <c r="U162" s="70">
        <v>13.8</v>
      </c>
      <c r="V162" s="38"/>
    </row>
    <row r="163" spans="1:22" x14ac:dyDescent="0.25">
      <c r="A163" s="71">
        <v>341</v>
      </c>
      <c r="B163" s="72"/>
      <c r="C163" s="76" t="s">
        <v>23</v>
      </c>
      <c r="D163" s="72"/>
      <c r="E163" s="73"/>
      <c r="F163" s="72"/>
      <c r="G163" s="72"/>
      <c r="H163" s="72"/>
      <c r="I163" s="74"/>
      <c r="J163" s="72"/>
      <c r="K163" s="80" t="s">
        <v>122</v>
      </c>
      <c r="L163" s="81"/>
      <c r="M163" s="82" t="s">
        <v>122</v>
      </c>
      <c r="N163" s="82"/>
      <c r="O163" s="82" t="s">
        <v>122</v>
      </c>
      <c r="P163" s="82"/>
      <c r="Q163" s="82" t="s">
        <v>122</v>
      </c>
      <c r="R163" s="72"/>
      <c r="S163" s="72"/>
      <c r="T163" s="72"/>
      <c r="U163" s="72"/>
      <c r="V163" s="38"/>
    </row>
    <row r="164" spans="1:22" x14ac:dyDescent="0.25">
      <c r="A164" s="71"/>
      <c r="B164" s="72"/>
      <c r="C164" s="76" t="s">
        <v>74</v>
      </c>
      <c r="D164" s="72"/>
      <c r="E164" s="77">
        <v>48760</v>
      </c>
      <c r="F164" s="72"/>
      <c r="G164" s="78" t="s">
        <v>203</v>
      </c>
      <c r="H164" s="78" t="s">
        <v>113</v>
      </c>
      <c r="I164" s="79">
        <v>-5</v>
      </c>
      <c r="J164" s="72"/>
      <c r="K164" s="80">
        <v>9238362.0500000007</v>
      </c>
      <c r="L164" s="81"/>
      <c r="M164" s="82">
        <v>5850367.3600000003</v>
      </c>
      <c r="N164" s="82"/>
      <c r="O164" s="82">
        <v>3849913</v>
      </c>
      <c r="P164" s="82"/>
      <c r="Q164" s="82">
        <v>231822</v>
      </c>
      <c r="S164" s="69">
        <v>2.5099999999999998</v>
      </c>
      <c r="U164" s="70">
        <v>16.600000000000001</v>
      </c>
      <c r="V164" s="38"/>
    </row>
    <row r="165" spans="1:22" x14ac:dyDescent="0.25">
      <c r="A165" s="71"/>
      <c r="B165" s="72"/>
      <c r="C165" s="76" t="s">
        <v>224</v>
      </c>
      <c r="D165" s="72"/>
      <c r="E165" s="77">
        <v>52047</v>
      </c>
      <c r="F165" s="72"/>
      <c r="G165" s="78" t="s">
        <v>203</v>
      </c>
      <c r="H165" s="78" t="s">
        <v>113</v>
      </c>
      <c r="I165" s="79">
        <v>-5</v>
      </c>
      <c r="J165" s="72"/>
      <c r="K165" s="80">
        <v>5774386.75</v>
      </c>
      <c r="L165" s="81"/>
      <c r="M165" s="82">
        <v>2475066.12</v>
      </c>
      <c r="N165" s="82"/>
      <c r="O165" s="82">
        <v>3588040</v>
      </c>
      <c r="P165" s="82"/>
      <c r="Q165" s="82">
        <v>142439</v>
      </c>
      <c r="S165" s="69">
        <v>2.4700000000000002</v>
      </c>
      <c r="U165" s="70">
        <v>25.2</v>
      </c>
      <c r="V165" s="38"/>
    </row>
    <row r="166" spans="1:22" x14ac:dyDescent="0.25">
      <c r="A166" s="71"/>
      <c r="B166" s="72"/>
      <c r="C166" s="76" t="s">
        <v>125</v>
      </c>
      <c r="D166" s="72"/>
      <c r="E166" s="77">
        <v>52778</v>
      </c>
      <c r="F166" s="72"/>
      <c r="G166" s="78" t="s">
        <v>203</v>
      </c>
      <c r="H166" s="78" t="s">
        <v>113</v>
      </c>
      <c r="I166" s="79">
        <v>-5</v>
      </c>
      <c r="J166" s="72"/>
      <c r="K166" s="80">
        <v>34450809.719999999</v>
      </c>
      <c r="L166" s="81"/>
      <c r="M166" s="82">
        <v>26661589.050000001</v>
      </c>
      <c r="N166" s="82"/>
      <c r="O166" s="82">
        <v>9511761</v>
      </c>
      <c r="P166" s="82"/>
      <c r="Q166" s="82">
        <v>348886</v>
      </c>
      <c r="S166" s="69">
        <v>1.01</v>
      </c>
      <c r="U166" s="70">
        <v>27.3</v>
      </c>
      <c r="V166" s="38"/>
    </row>
    <row r="167" spans="1:22" x14ac:dyDescent="0.25">
      <c r="A167" s="71"/>
      <c r="B167" s="72"/>
      <c r="C167" s="76" t="s">
        <v>126</v>
      </c>
      <c r="D167" s="72"/>
      <c r="E167" s="77">
        <v>53873</v>
      </c>
      <c r="F167" s="72"/>
      <c r="G167" s="78" t="s">
        <v>203</v>
      </c>
      <c r="H167" s="78" t="s">
        <v>113</v>
      </c>
      <c r="I167" s="79">
        <v>-5</v>
      </c>
      <c r="J167" s="72"/>
      <c r="K167" s="80">
        <v>11003157.439999999</v>
      </c>
      <c r="L167" s="81"/>
      <c r="M167" s="82">
        <v>2980385.99</v>
      </c>
      <c r="N167" s="82"/>
      <c r="O167" s="82">
        <v>8572929</v>
      </c>
      <c r="P167" s="82"/>
      <c r="Q167" s="82">
        <v>284891</v>
      </c>
      <c r="S167" s="69">
        <v>2.59</v>
      </c>
      <c r="U167" s="70">
        <v>30.1</v>
      </c>
      <c r="V167" s="38"/>
    </row>
    <row r="168" spans="1:22" x14ac:dyDescent="0.25">
      <c r="A168" s="71"/>
      <c r="B168" s="72"/>
      <c r="C168" s="76" t="s">
        <v>127</v>
      </c>
      <c r="D168" s="72"/>
      <c r="E168" s="77">
        <v>48760</v>
      </c>
      <c r="F168" s="72"/>
      <c r="G168" s="78" t="s">
        <v>203</v>
      </c>
      <c r="H168" s="78" t="s">
        <v>113</v>
      </c>
      <c r="I168" s="79">
        <v>-5</v>
      </c>
      <c r="J168" s="72"/>
      <c r="K168" s="80">
        <v>2897941.9</v>
      </c>
      <c r="L168" s="81"/>
      <c r="M168" s="82">
        <v>2321056.67</v>
      </c>
      <c r="N168" s="82"/>
      <c r="O168" s="82">
        <v>721782</v>
      </c>
      <c r="P168" s="82"/>
      <c r="Q168" s="82">
        <v>43243</v>
      </c>
      <c r="S168" s="69">
        <v>1.49</v>
      </c>
      <c r="U168" s="70">
        <v>16.7</v>
      </c>
      <c r="V168" s="38"/>
    </row>
    <row r="169" spans="1:22" x14ac:dyDescent="0.25">
      <c r="A169" s="71"/>
      <c r="B169" s="72"/>
      <c r="C169" s="76" t="s">
        <v>75</v>
      </c>
      <c r="D169" s="72"/>
      <c r="E169" s="77">
        <v>46934</v>
      </c>
      <c r="F169" s="72"/>
      <c r="G169" s="78" t="s">
        <v>203</v>
      </c>
      <c r="H169" s="78" t="s">
        <v>113</v>
      </c>
      <c r="I169" s="79">
        <v>-5</v>
      </c>
      <c r="J169" s="72"/>
      <c r="K169" s="80">
        <v>811209.69</v>
      </c>
      <c r="L169" s="81"/>
      <c r="M169" s="82">
        <v>372742.74</v>
      </c>
      <c r="N169" s="82"/>
      <c r="O169" s="82">
        <v>479027</v>
      </c>
      <c r="P169" s="82"/>
      <c r="Q169" s="82">
        <v>40935</v>
      </c>
      <c r="S169" s="69">
        <v>5.05</v>
      </c>
      <c r="U169" s="70">
        <v>11.7</v>
      </c>
      <c r="V169" s="38"/>
    </row>
    <row r="170" spans="1:22" x14ac:dyDescent="0.25">
      <c r="A170" s="71"/>
      <c r="B170" s="72"/>
      <c r="C170" s="76" t="s">
        <v>76</v>
      </c>
      <c r="D170" s="72"/>
      <c r="E170" s="77">
        <v>47664</v>
      </c>
      <c r="F170" s="72"/>
      <c r="G170" s="78" t="s">
        <v>203</v>
      </c>
      <c r="H170" s="78" t="s">
        <v>113</v>
      </c>
      <c r="I170" s="79">
        <v>-5</v>
      </c>
      <c r="J170" s="72"/>
      <c r="K170" s="80">
        <v>5035526.76</v>
      </c>
      <c r="L170" s="81"/>
      <c r="M170" s="82">
        <v>4058710.98</v>
      </c>
      <c r="N170" s="82"/>
      <c r="O170" s="82">
        <v>1228592</v>
      </c>
      <c r="P170" s="82"/>
      <c r="Q170" s="82">
        <v>90676</v>
      </c>
      <c r="S170" s="69">
        <v>1.8</v>
      </c>
      <c r="U170" s="70">
        <v>13.5</v>
      </c>
      <c r="V170" s="38"/>
    </row>
    <row r="171" spans="1:22" x14ac:dyDescent="0.25">
      <c r="A171" s="71"/>
      <c r="B171" s="72"/>
      <c r="C171" s="76" t="s">
        <v>77</v>
      </c>
      <c r="D171" s="72"/>
      <c r="E171" s="77">
        <v>47664</v>
      </c>
      <c r="F171" s="72"/>
      <c r="G171" s="78" t="s">
        <v>203</v>
      </c>
      <c r="H171" s="78" t="s">
        <v>113</v>
      </c>
      <c r="I171" s="79">
        <v>-5</v>
      </c>
      <c r="J171" s="72"/>
      <c r="K171" s="80">
        <v>2735279.15</v>
      </c>
      <c r="L171" s="81"/>
      <c r="M171" s="82">
        <v>2532961.56</v>
      </c>
      <c r="N171" s="82"/>
      <c r="O171" s="82">
        <v>339082</v>
      </c>
      <c r="P171" s="82"/>
      <c r="Q171" s="82">
        <v>24785</v>
      </c>
      <c r="S171" s="69">
        <v>0.91</v>
      </c>
      <c r="U171" s="70">
        <v>13.7</v>
      </c>
      <c r="V171" s="38"/>
    </row>
    <row r="172" spans="1:22" x14ac:dyDescent="0.25">
      <c r="A172" s="71"/>
      <c r="B172" s="72"/>
      <c r="C172" s="76" t="s">
        <v>78</v>
      </c>
      <c r="D172" s="72"/>
      <c r="E172" s="77">
        <v>50586</v>
      </c>
      <c r="F172" s="72"/>
      <c r="G172" s="78" t="s">
        <v>203</v>
      </c>
      <c r="H172" s="78" t="s">
        <v>113</v>
      </c>
      <c r="I172" s="79">
        <v>-5</v>
      </c>
      <c r="J172" s="72"/>
      <c r="K172" s="80">
        <v>1010183.43</v>
      </c>
      <c r="L172" s="81"/>
      <c r="M172" s="82">
        <v>442590.24</v>
      </c>
      <c r="N172" s="82"/>
      <c r="O172" s="82">
        <v>618102</v>
      </c>
      <c r="P172" s="82"/>
      <c r="Q172" s="82">
        <v>28546</v>
      </c>
      <c r="S172" s="69">
        <v>2.83</v>
      </c>
      <c r="U172" s="70">
        <v>21.7</v>
      </c>
      <c r="V172" s="38"/>
    </row>
    <row r="173" spans="1:22" x14ac:dyDescent="0.25">
      <c r="A173" s="71"/>
      <c r="B173" s="72"/>
      <c r="C173" s="76" t="s">
        <v>166</v>
      </c>
      <c r="D173" s="72"/>
      <c r="E173" s="77">
        <v>49125</v>
      </c>
      <c r="F173" s="72"/>
      <c r="G173" s="78" t="s">
        <v>203</v>
      </c>
      <c r="H173" s="78" t="s">
        <v>113</v>
      </c>
      <c r="I173" s="79">
        <v>-5</v>
      </c>
      <c r="J173" s="72"/>
      <c r="K173" s="83">
        <v>5927075</v>
      </c>
      <c r="L173" s="81"/>
      <c r="M173" s="84">
        <v>3829888.98</v>
      </c>
      <c r="N173" s="82"/>
      <c r="O173" s="84">
        <v>2393540</v>
      </c>
      <c r="P173" s="82"/>
      <c r="Q173" s="84">
        <v>135152</v>
      </c>
      <c r="S173" s="69">
        <v>2.2799999999999998</v>
      </c>
      <c r="U173" s="70">
        <v>17.7</v>
      </c>
      <c r="V173" s="38"/>
    </row>
    <row r="174" spans="1:22" x14ac:dyDescent="0.25">
      <c r="A174" s="71"/>
      <c r="B174" s="72"/>
      <c r="C174" s="76"/>
      <c r="D174" s="72"/>
      <c r="E174" s="73"/>
      <c r="F174" s="72"/>
      <c r="G174" s="78"/>
      <c r="H174" s="78"/>
      <c r="I174" s="79"/>
      <c r="J174" s="72"/>
      <c r="K174" s="80"/>
      <c r="L174" s="81"/>
      <c r="M174" s="82"/>
      <c r="N174" s="82"/>
      <c r="O174" s="82"/>
      <c r="P174" s="82"/>
      <c r="Q174" s="82"/>
      <c r="R174" s="72"/>
      <c r="S174" s="71"/>
      <c r="T174" s="72"/>
      <c r="U174" s="103"/>
      <c r="V174" s="38"/>
    </row>
    <row r="175" spans="1:22" x14ac:dyDescent="0.25">
      <c r="A175" s="71"/>
      <c r="B175" s="72"/>
      <c r="C175" s="85" t="s">
        <v>115</v>
      </c>
      <c r="D175" s="72"/>
      <c r="E175" s="73"/>
      <c r="F175" s="72"/>
      <c r="G175" s="78"/>
      <c r="H175" s="78"/>
      <c r="I175" s="79"/>
      <c r="J175" s="72"/>
      <c r="K175" s="80">
        <f>+SUBTOTAL(9,K164:K173)</f>
        <v>78883931.890000001</v>
      </c>
      <c r="L175" s="81"/>
      <c r="M175" s="82">
        <f>+SUBTOTAL(9,M164:M173)</f>
        <v>51525359.690000005</v>
      </c>
      <c r="N175" s="82"/>
      <c r="O175" s="82">
        <f>+SUBTOTAL(9,O164:O173)</f>
        <v>31302768</v>
      </c>
      <c r="P175" s="82"/>
      <c r="Q175" s="82">
        <f>+SUBTOTAL(9,Q164:Q173)</f>
        <v>1371375</v>
      </c>
      <c r="R175" s="72"/>
      <c r="S175" s="69">
        <f>Q175/K175*100</f>
        <v>1.7384719132818063</v>
      </c>
      <c r="U175" s="70">
        <f>ROUND(O175/Q175,1)</f>
        <v>22.8</v>
      </c>
      <c r="V175" s="38"/>
    </row>
    <row r="176" spans="1:22" x14ac:dyDescent="0.25">
      <c r="A176" s="71"/>
      <c r="B176" s="72"/>
      <c r="C176" s="85"/>
      <c r="D176" s="72"/>
      <c r="E176" s="73"/>
      <c r="F176" s="72"/>
      <c r="G176" s="78"/>
      <c r="H176" s="78"/>
      <c r="I176" s="79"/>
      <c r="J176" s="72"/>
      <c r="K176" s="80"/>
      <c r="L176" s="81"/>
      <c r="M176" s="82"/>
      <c r="N176" s="82"/>
      <c r="O176" s="82"/>
      <c r="P176" s="82"/>
      <c r="Q176" s="82"/>
      <c r="R176" s="72"/>
      <c r="S176" s="69"/>
      <c r="U176" s="70"/>
      <c r="V176" s="38"/>
    </row>
    <row r="177" spans="1:22" x14ac:dyDescent="0.25">
      <c r="A177" s="71">
        <v>341.01</v>
      </c>
      <c r="B177" s="72"/>
      <c r="C177" s="76" t="s">
        <v>171</v>
      </c>
      <c r="D177" s="72"/>
      <c r="E177" s="73"/>
      <c r="F177" s="72"/>
      <c r="G177" s="78"/>
      <c r="H177" s="78"/>
      <c r="I177" s="79"/>
      <c r="J177" s="72"/>
      <c r="K177" s="80"/>
      <c r="L177" s="81"/>
      <c r="M177" s="82"/>
      <c r="N177" s="82"/>
      <c r="O177" s="82"/>
      <c r="P177" s="82"/>
      <c r="Q177" s="82"/>
      <c r="R177" s="72"/>
      <c r="S177" s="69"/>
      <c r="U177" s="70"/>
      <c r="V177" s="38"/>
    </row>
    <row r="178" spans="1:22" x14ac:dyDescent="0.25">
      <c r="A178" s="71"/>
      <c r="B178" s="72"/>
      <c r="C178" s="76" t="s">
        <v>192</v>
      </c>
      <c r="D178" s="72"/>
      <c r="E178" s="77">
        <v>50221</v>
      </c>
      <c r="F178" s="72"/>
      <c r="G178" s="78" t="s">
        <v>203</v>
      </c>
      <c r="H178" s="78" t="s">
        <v>113</v>
      </c>
      <c r="I178" s="79">
        <v>-5</v>
      </c>
      <c r="J178" s="72"/>
      <c r="K178" s="80">
        <v>31416965.73</v>
      </c>
      <c r="L178" s="81"/>
      <c r="M178" s="82">
        <v>4583746.24</v>
      </c>
      <c r="N178" s="82"/>
      <c r="O178" s="82">
        <v>28404068</v>
      </c>
      <c r="P178" s="82"/>
      <c r="Q178" s="82">
        <v>1373504</v>
      </c>
      <c r="R178" s="72"/>
      <c r="S178" s="69">
        <v>4.37</v>
      </c>
      <c r="U178" s="70">
        <v>20.7</v>
      </c>
      <c r="V178" s="38"/>
    </row>
    <row r="179" spans="1:22" x14ac:dyDescent="0.25">
      <c r="A179" s="71"/>
      <c r="B179" s="72"/>
      <c r="C179" s="76" t="s">
        <v>169</v>
      </c>
      <c r="D179" s="72"/>
      <c r="E179" s="77">
        <v>47664</v>
      </c>
      <c r="F179" s="72"/>
      <c r="G179" s="78" t="s">
        <v>203</v>
      </c>
      <c r="H179" s="78" t="s">
        <v>113</v>
      </c>
      <c r="I179" s="79">
        <v>-5</v>
      </c>
      <c r="J179" s="72"/>
      <c r="K179" s="80">
        <v>3413471.97</v>
      </c>
      <c r="L179" s="81"/>
      <c r="M179" s="82">
        <v>368034</v>
      </c>
      <c r="N179" s="82"/>
      <c r="O179" s="82">
        <v>3216112</v>
      </c>
      <c r="P179" s="82"/>
      <c r="Q179" s="82">
        <v>234724</v>
      </c>
      <c r="R179" s="72"/>
      <c r="S179" s="69">
        <v>6.88</v>
      </c>
      <c r="U179" s="70">
        <v>13.7</v>
      </c>
      <c r="V179" s="38"/>
    </row>
    <row r="180" spans="1:22" x14ac:dyDescent="0.25">
      <c r="A180" s="71"/>
      <c r="B180" s="72"/>
      <c r="C180" s="76" t="s">
        <v>170</v>
      </c>
      <c r="D180" s="72"/>
      <c r="E180" s="77">
        <v>48029</v>
      </c>
      <c r="F180" s="72"/>
      <c r="G180" s="78" t="s">
        <v>203</v>
      </c>
      <c r="H180" s="78" t="s">
        <v>113</v>
      </c>
      <c r="I180" s="79">
        <v>-5</v>
      </c>
      <c r="J180" s="72"/>
      <c r="K180" s="83">
        <v>15120072.09</v>
      </c>
      <c r="L180" s="81"/>
      <c r="M180" s="84">
        <v>3203467.94</v>
      </c>
      <c r="N180" s="82"/>
      <c r="O180" s="84">
        <v>12672608</v>
      </c>
      <c r="P180" s="82"/>
      <c r="Q180" s="84">
        <v>862193</v>
      </c>
      <c r="R180" s="72"/>
      <c r="S180" s="69">
        <v>5.7</v>
      </c>
      <c r="U180" s="70">
        <v>14.7</v>
      </c>
      <c r="V180" s="38"/>
    </row>
    <row r="181" spans="1:22" x14ac:dyDescent="0.25">
      <c r="A181" s="71"/>
      <c r="B181" s="72"/>
      <c r="C181" s="76"/>
      <c r="D181" s="72"/>
      <c r="E181" s="77"/>
      <c r="F181" s="72"/>
      <c r="G181" s="78"/>
      <c r="H181" s="78"/>
      <c r="I181" s="79"/>
      <c r="J181" s="72"/>
      <c r="K181" s="80"/>
      <c r="L181" s="81"/>
      <c r="M181" s="82"/>
      <c r="N181" s="82"/>
      <c r="O181" s="82"/>
      <c r="P181" s="82"/>
      <c r="Q181" s="82"/>
      <c r="R181" s="72"/>
      <c r="S181" s="69"/>
      <c r="U181" s="70"/>
      <c r="V181" s="38"/>
    </row>
    <row r="182" spans="1:22" x14ac:dyDescent="0.25">
      <c r="A182" s="71"/>
      <c r="B182" s="72"/>
      <c r="C182" s="85" t="s">
        <v>172</v>
      </c>
      <c r="D182" s="72"/>
      <c r="E182" s="73"/>
      <c r="F182" s="72"/>
      <c r="G182" s="78"/>
      <c r="H182" s="78"/>
      <c r="I182" s="79"/>
      <c r="J182" s="72"/>
      <c r="K182" s="80">
        <f>+SUBTOTAL(9,K178:K180)</f>
        <v>49950509.790000007</v>
      </c>
      <c r="L182" s="81"/>
      <c r="M182" s="82">
        <f>+SUBTOTAL(9,M178:M180)</f>
        <v>8155248.1799999997</v>
      </c>
      <c r="N182" s="82"/>
      <c r="O182" s="82">
        <f>+SUBTOTAL(9,O178:O180)</f>
        <v>44292788</v>
      </c>
      <c r="P182" s="82"/>
      <c r="Q182" s="82">
        <f>+SUBTOTAL(9,Q178:Q180)</f>
        <v>2470421</v>
      </c>
      <c r="R182" s="72"/>
      <c r="S182" s="69">
        <f>Q182/K182*100</f>
        <v>4.9457373115630805</v>
      </c>
      <c r="U182" s="70">
        <f>ROUND(O182/Q182,1)</f>
        <v>17.899999999999999</v>
      </c>
      <c r="V182" s="38"/>
    </row>
    <row r="183" spans="1:22" x14ac:dyDescent="0.25">
      <c r="A183" s="71"/>
      <c r="B183" s="72"/>
      <c r="C183" s="85"/>
      <c r="D183" s="72"/>
      <c r="E183" s="73"/>
      <c r="F183" s="72"/>
      <c r="G183" s="78"/>
      <c r="H183" s="78"/>
      <c r="I183" s="79"/>
      <c r="J183" s="72"/>
      <c r="K183" s="80"/>
      <c r="L183" s="81"/>
      <c r="M183" s="82"/>
      <c r="N183" s="82"/>
      <c r="O183" s="82"/>
      <c r="P183" s="82"/>
      <c r="Q183" s="82"/>
      <c r="R183" s="72"/>
      <c r="S183" s="69"/>
      <c r="U183" s="70"/>
      <c r="V183" s="38"/>
    </row>
    <row r="184" spans="1:22" x14ac:dyDescent="0.25">
      <c r="A184" s="71">
        <v>342</v>
      </c>
      <c r="B184" s="72"/>
      <c r="C184" s="76" t="s">
        <v>139</v>
      </c>
      <c r="D184" s="72"/>
      <c r="E184" s="73"/>
      <c r="F184" s="72"/>
      <c r="G184" s="78"/>
      <c r="H184" s="78"/>
      <c r="I184" s="79"/>
      <c r="J184" s="72"/>
      <c r="K184" s="80" t="s">
        <v>122</v>
      </c>
      <c r="L184" s="72"/>
      <c r="M184" s="75" t="s">
        <v>122</v>
      </c>
      <c r="N184" s="75"/>
      <c r="O184" s="75" t="s">
        <v>122</v>
      </c>
      <c r="P184" s="75"/>
      <c r="Q184" s="75" t="s">
        <v>122</v>
      </c>
      <c r="R184" s="72"/>
      <c r="S184" s="104"/>
      <c r="T184" s="72"/>
      <c r="U184" s="105"/>
      <c r="V184" s="38"/>
    </row>
    <row r="185" spans="1:22" x14ac:dyDescent="0.25">
      <c r="A185" s="71"/>
      <c r="B185" s="72"/>
      <c r="C185" s="76" t="s">
        <v>79</v>
      </c>
      <c r="D185" s="72"/>
      <c r="E185" s="77">
        <v>48760</v>
      </c>
      <c r="F185" s="72"/>
      <c r="G185" s="78" t="s">
        <v>204</v>
      </c>
      <c r="H185" s="78" t="s">
        <v>113</v>
      </c>
      <c r="I185" s="79">
        <v>-5</v>
      </c>
      <c r="J185" s="72"/>
      <c r="K185" s="80">
        <v>8121641.0800000001</v>
      </c>
      <c r="L185" s="81"/>
      <c r="M185" s="82">
        <v>6540475.2699999996</v>
      </c>
      <c r="N185" s="82"/>
      <c r="O185" s="82">
        <v>1987248</v>
      </c>
      <c r="P185" s="82"/>
      <c r="Q185" s="82">
        <v>125475</v>
      </c>
      <c r="S185" s="69">
        <v>1.54</v>
      </c>
      <c r="U185" s="70">
        <v>15.8</v>
      </c>
      <c r="V185" s="38"/>
    </row>
    <row r="186" spans="1:22" x14ac:dyDescent="0.25">
      <c r="A186" s="71"/>
      <c r="B186" s="72"/>
      <c r="C186" s="76" t="s">
        <v>224</v>
      </c>
      <c r="D186" s="72"/>
      <c r="E186" s="77">
        <v>52047</v>
      </c>
      <c r="F186" s="72"/>
      <c r="G186" s="78" t="s">
        <v>204</v>
      </c>
      <c r="H186" s="78" t="s">
        <v>113</v>
      </c>
      <c r="I186" s="79">
        <v>-5</v>
      </c>
      <c r="J186" s="72"/>
      <c r="K186" s="80">
        <v>1804662.8</v>
      </c>
      <c r="L186" s="81"/>
      <c r="M186" s="82">
        <v>697151.93</v>
      </c>
      <c r="N186" s="82"/>
      <c r="O186" s="82">
        <v>1197744</v>
      </c>
      <c r="P186" s="82"/>
      <c r="Q186" s="82">
        <v>50752</v>
      </c>
      <c r="S186" s="69">
        <v>2.81</v>
      </c>
      <c r="U186" s="70">
        <v>23.6</v>
      </c>
      <c r="V186" s="38"/>
    </row>
    <row r="187" spans="1:22" x14ac:dyDescent="0.25">
      <c r="A187" s="71"/>
      <c r="B187" s="72"/>
      <c r="C187" s="76" t="s">
        <v>125</v>
      </c>
      <c r="D187" s="72"/>
      <c r="E187" s="77">
        <v>52778</v>
      </c>
      <c r="F187" s="72"/>
      <c r="G187" s="78" t="s">
        <v>204</v>
      </c>
      <c r="H187" s="78" t="s">
        <v>113</v>
      </c>
      <c r="I187" s="79">
        <v>-5</v>
      </c>
      <c r="J187" s="72"/>
      <c r="K187" s="80">
        <v>1887875</v>
      </c>
      <c r="L187" s="81"/>
      <c r="M187" s="82">
        <v>1477641</v>
      </c>
      <c r="N187" s="82"/>
      <c r="O187" s="82">
        <v>504628</v>
      </c>
      <c r="P187" s="82"/>
      <c r="Q187" s="82">
        <v>19635</v>
      </c>
      <c r="S187" s="69">
        <v>1.04</v>
      </c>
      <c r="U187" s="70">
        <v>25.7</v>
      </c>
      <c r="V187" s="38"/>
    </row>
    <row r="188" spans="1:22" x14ac:dyDescent="0.25">
      <c r="A188" s="71"/>
      <c r="B188" s="72"/>
      <c r="C188" s="76" t="s">
        <v>126</v>
      </c>
      <c r="D188" s="72"/>
      <c r="E188" s="77">
        <v>53873</v>
      </c>
      <c r="F188" s="72"/>
      <c r="G188" s="78" t="s">
        <v>204</v>
      </c>
      <c r="H188" s="78" t="s">
        <v>113</v>
      </c>
      <c r="I188" s="79">
        <v>-5</v>
      </c>
      <c r="J188" s="72"/>
      <c r="K188" s="80">
        <v>1457862</v>
      </c>
      <c r="L188" s="81"/>
      <c r="M188" s="82">
        <v>419774.87</v>
      </c>
      <c r="N188" s="82"/>
      <c r="O188" s="82">
        <v>1110980</v>
      </c>
      <c r="P188" s="82"/>
      <c r="Q188" s="82">
        <v>39466</v>
      </c>
      <c r="S188" s="69">
        <v>2.71</v>
      </c>
      <c r="U188" s="70">
        <v>28.2</v>
      </c>
      <c r="V188" s="38"/>
    </row>
    <row r="189" spans="1:22" x14ac:dyDescent="0.25">
      <c r="A189" s="71"/>
      <c r="B189" s="72"/>
      <c r="C189" s="76" t="s">
        <v>127</v>
      </c>
      <c r="D189" s="72"/>
      <c r="E189" s="77">
        <v>48760</v>
      </c>
      <c r="F189" s="72"/>
      <c r="G189" s="78" t="s">
        <v>204</v>
      </c>
      <c r="H189" s="78" t="s">
        <v>113</v>
      </c>
      <c r="I189" s="79">
        <v>-5</v>
      </c>
      <c r="J189" s="72"/>
      <c r="K189" s="80">
        <v>3889943.37</v>
      </c>
      <c r="L189" s="81"/>
      <c r="M189" s="82">
        <v>3452527.24</v>
      </c>
      <c r="N189" s="82"/>
      <c r="O189" s="82">
        <v>631913</v>
      </c>
      <c r="P189" s="82"/>
      <c r="Q189" s="82">
        <v>38673</v>
      </c>
      <c r="S189" s="69">
        <v>0.99</v>
      </c>
      <c r="U189" s="70">
        <v>16.3</v>
      </c>
      <c r="V189" s="38"/>
    </row>
    <row r="190" spans="1:22" x14ac:dyDescent="0.25">
      <c r="A190" s="71"/>
      <c r="B190" s="72"/>
      <c r="C190" s="76" t="s">
        <v>80</v>
      </c>
      <c r="D190" s="72"/>
      <c r="E190" s="77">
        <v>46934</v>
      </c>
      <c r="F190" s="72"/>
      <c r="G190" s="78" t="s">
        <v>204</v>
      </c>
      <c r="H190" s="78" t="s">
        <v>113</v>
      </c>
      <c r="I190" s="79">
        <v>-5</v>
      </c>
      <c r="J190" s="72"/>
      <c r="K190" s="80">
        <v>476309.45</v>
      </c>
      <c r="L190" s="81"/>
      <c r="M190" s="82">
        <v>67263.19</v>
      </c>
      <c r="N190" s="82"/>
      <c r="O190" s="82">
        <v>432862</v>
      </c>
      <c r="P190" s="82"/>
      <c r="Q190" s="82">
        <v>37348</v>
      </c>
      <c r="S190" s="69">
        <v>7.84</v>
      </c>
      <c r="U190" s="70">
        <v>11.6</v>
      </c>
      <c r="V190" s="38"/>
    </row>
    <row r="191" spans="1:22" x14ac:dyDescent="0.25">
      <c r="A191" s="71"/>
      <c r="B191" s="72"/>
      <c r="C191" s="76" t="s">
        <v>81</v>
      </c>
      <c r="D191" s="72"/>
      <c r="E191" s="77">
        <v>47664</v>
      </c>
      <c r="F191" s="72"/>
      <c r="G191" s="78" t="s">
        <v>204</v>
      </c>
      <c r="H191" s="78" t="s">
        <v>113</v>
      </c>
      <c r="I191" s="79">
        <v>-5</v>
      </c>
      <c r="J191" s="72"/>
      <c r="K191" s="80">
        <v>3739991.62</v>
      </c>
      <c r="L191" s="81"/>
      <c r="M191" s="82">
        <v>2415322.15</v>
      </c>
      <c r="N191" s="82"/>
      <c r="O191" s="82">
        <v>1511669</v>
      </c>
      <c r="P191" s="82"/>
      <c r="Q191" s="82">
        <v>122288</v>
      </c>
      <c r="S191" s="69">
        <v>3.27</v>
      </c>
      <c r="U191" s="70">
        <v>12.4</v>
      </c>
      <c r="V191" s="38"/>
    </row>
    <row r="192" spans="1:22" x14ac:dyDescent="0.25">
      <c r="A192" s="71"/>
      <c r="B192" s="72"/>
      <c r="C192" s="72" t="s">
        <v>82</v>
      </c>
      <c r="D192" s="72"/>
      <c r="E192" s="77">
        <v>47664</v>
      </c>
      <c r="F192" s="72"/>
      <c r="G192" s="78" t="s">
        <v>204</v>
      </c>
      <c r="H192" s="78" t="s">
        <v>113</v>
      </c>
      <c r="I192" s="79">
        <v>-5</v>
      </c>
      <c r="J192" s="72"/>
      <c r="K192" s="80">
        <v>3702107.48</v>
      </c>
      <c r="L192" s="81"/>
      <c r="M192" s="82">
        <v>3642779</v>
      </c>
      <c r="N192" s="82"/>
      <c r="O192" s="82">
        <v>244434</v>
      </c>
      <c r="P192" s="82"/>
      <c r="Q192" s="82">
        <v>20693</v>
      </c>
      <c r="S192" s="69">
        <v>0.56000000000000005</v>
      </c>
      <c r="U192" s="70">
        <v>11.8</v>
      </c>
      <c r="V192" s="38"/>
    </row>
    <row r="193" spans="1:22" x14ac:dyDescent="0.25">
      <c r="A193" s="71"/>
      <c r="B193" s="72"/>
      <c r="C193" s="76" t="s">
        <v>83</v>
      </c>
      <c r="D193" s="72"/>
      <c r="E193" s="77">
        <v>50586</v>
      </c>
      <c r="F193" s="72"/>
      <c r="G193" s="78" t="s">
        <v>204</v>
      </c>
      <c r="H193" s="78" t="s">
        <v>113</v>
      </c>
      <c r="I193" s="79">
        <v>-5</v>
      </c>
      <c r="J193" s="72"/>
      <c r="K193" s="80">
        <v>134194.70000000001</v>
      </c>
      <c r="L193" s="81"/>
      <c r="M193" s="82">
        <v>138223</v>
      </c>
      <c r="N193" s="82"/>
      <c r="O193" s="82">
        <v>2681</v>
      </c>
      <c r="P193" s="82"/>
      <c r="Q193" s="82">
        <v>134</v>
      </c>
      <c r="S193" s="69">
        <v>0.1</v>
      </c>
      <c r="U193" s="70">
        <v>20</v>
      </c>
      <c r="V193" s="38"/>
    </row>
    <row r="194" spans="1:22" x14ac:dyDescent="0.25">
      <c r="A194" s="71"/>
      <c r="B194" s="72"/>
      <c r="C194" s="76" t="s">
        <v>166</v>
      </c>
      <c r="D194" s="72"/>
      <c r="E194" s="77">
        <v>49125</v>
      </c>
      <c r="F194" s="72"/>
      <c r="G194" s="78" t="s">
        <v>204</v>
      </c>
      <c r="H194" s="78" t="s">
        <v>113</v>
      </c>
      <c r="I194" s="79">
        <v>-5</v>
      </c>
      <c r="J194" s="72"/>
      <c r="K194" s="83">
        <v>418443</v>
      </c>
      <c r="L194" s="81"/>
      <c r="M194" s="84">
        <v>286449.33</v>
      </c>
      <c r="N194" s="82"/>
      <c r="O194" s="84">
        <v>152916</v>
      </c>
      <c r="P194" s="82"/>
      <c r="Q194" s="84">
        <v>8763</v>
      </c>
      <c r="S194" s="69">
        <v>2.09</v>
      </c>
      <c r="U194" s="70">
        <v>17.5</v>
      </c>
      <c r="V194" s="38"/>
    </row>
    <row r="195" spans="1:22" x14ac:dyDescent="0.25">
      <c r="A195" s="71"/>
      <c r="B195" s="72"/>
      <c r="C195" s="76"/>
      <c r="D195" s="72"/>
      <c r="E195" s="73"/>
      <c r="F195" s="72"/>
      <c r="G195" s="78"/>
      <c r="H195" s="78"/>
      <c r="I195" s="79"/>
      <c r="J195" s="72"/>
      <c r="K195" s="80"/>
      <c r="L195" s="81"/>
      <c r="M195" s="82"/>
      <c r="N195" s="82"/>
      <c r="O195" s="82"/>
      <c r="P195" s="82"/>
      <c r="Q195" s="82"/>
      <c r="R195" s="72"/>
      <c r="S195" s="104"/>
      <c r="T195" s="72"/>
      <c r="U195" s="105"/>
      <c r="V195" s="38"/>
    </row>
    <row r="196" spans="1:22" x14ac:dyDescent="0.25">
      <c r="A196" s="71"/>
      <c r="B196" s="72"/>
      <c r="C196" s="85" t="s">
        <v>140</v>
      </c>
      <c r="D196" s="72"/>
      <c r="E196" s="73"/>
      <c r="F196" s="72"/>
      <c r="G196" s="78"/>
      <c r="H196" s="78"/>
      <c r="I196" s="79"/>
      <c r="J196" s="72"/>
      <c r="K196" s="80">
        <f>+SUBTOTAL(9,K185:K194)</f>
        <v>25633030.5</v>
      </c>
      <c r="L196" s="81"/>
      <c r="M196" s="82">
        <f>+SUBTOTAL(9,M185:M194)</f>
        <v>19137606.979999997</v>
      </c>
      <c r="N196" s="82"/>
      <c r="O196" s="82">
        <f>+SUBTOTAL(9,O185:O194)</f>
        <v>7777075</v>
      </c>
      <c r="P196" s="82"/>
      <c r="Q196" s="82">
        <f>+SUBTOTAL(9,Q185:Q194)</f>
        <v>463227</v>
      </c>
      <c r="R196" s="72"/>
      <c r="S196" s="69">
        <f>Q196/K196*100</f>
        <v>1.8071487879671504</v>
      </c>
      <c r="U196" s="70">
        <f>ROUND(O196/Q196,1)</f>
        <v>16.8</v>
      </c>
      <c r="V196" s="38"/>
    </row>
    <row r="197" spans="1:22" x14ac:dyDescent="0.25">
      <c r="A197" s="71"/>
      <c r="B197" s="72"/>
      <c r="C197" s="76"/>
      <c r="D197" s="72"/>
      <c r="E197" s="73"/>
      <c r="F197" s="72"/>
      <c r="G197" s="78"/>
      <c r="H197" s="78"/>
      <c r="I197" s="79"/>
      <c r="J197" s="72"/>
      <c r="K197" s="80"/>
      <c r="L197" s="81"/>
      <c r="M197" s="82"/>
      <c r="N197" s="82"/>
      <c r="O197" s="82"/>
      <c r="P197" s="82"/>
      <c r="Q197" s="82"/>
      <c r="R197" s="72"/>
      <c r="S197" s="104"/>
      <c r="T197" s="72"/>
      <c r="U197" s="105"/>
      <c r="V197" s="38"/>
    </row>
    <row r="198" spans="1:22" x14ac:dyDescent="0.25">
      <c r="A198" s="71">
        <v>344</v>
      </c>
      <c r="B198" s="72"/>
      <c r="C198" s="76" t="s">
        <v>84</v>
      </c>
      <c r="D198" s="72"/>
      <c r="E198" s="73"/>
      <c r="F198" s="72"/>
      <c r="G198" s="78"/>
      <c r="H198" s="78"/>
      <c r="I198" s="79"/>
      <c r="J198" s="72"/>
      <c r="K198" s="80" t="s">
        <v>122</v>
      </c>
      <c r="L198" s="81"/>
      <c r="M198" s="82" t="s">
        <v>122</v>
      </c>
      <c r="N198" s="82"/>
      <c r="O198" s="82" t="s">
        <v>122</v>
      </c>
      <c r="P198" s="82"/>
      <c r="Q198" s="82" t="s">
        <v>122</v>
      </c>
      <c r="R198" s="72"/>
      <c r="S198" s="69" t="s">
        <v>122</v>
      </c>
      <c r="U198" s="70" t="s">
        <v>122</v>
      </c>
      <c r="V198" s="38"/>
    </row>
    <row r="199" spans="1:22" x14ac:dyDescent="0.25">
      <c r="A199" s="71"/>
      <c r="B199" s="72"/>
      <c r="C199" s="76" t="s">
        <v>85</v>
      </c>
      <c r="D199" s="72"/>
      <c r="E199" s="77">
        <v>46934</v>
      </c>
      <c r="F199" s="72"/>
      <c r="G199" s="78" t="s">
        <v>205</v>
      </c>
      <c r="H199" s="78" t="s">
        <v>113</v>
      </c>
      <c r="I199" s="79">
        <v>-5</v>
      </c>
      <c r="J199" s="72"/>
      <c r="K199" s="80">
        <v>575842.91</v>
      </c>
      <c r="L199" s="81"/>
      <c r="M199" s="82">
        <v>405828.63</v>
      </c>
      <c r="N199" s="82"/>
      <c r="O199" s="82">
        <v>198806</v>
      </c>
      <c r="P199" s="82"/>
      <c r="Q199" s="82">
        <v>17279</v>
      </c>
      <c r="S199" s="69">
        <v>3</v>
      </c>
      <c r="U199" s="70">
        <v>11.5</v>
      </c>
      <c r="V199" s="38"/>
    </row>
    <row r="200" spans="1:22" x14ac:dyDescent="0.25">
      <c r="A200" s="71"/>
      <c r="B200" s="72"/>
      <c r="C200" s="76" t="s">
        <v>86</v>
      </c>
      <c r="D200" s="72"/>
      <c r="E200" s="77">
        <v>47664</v>
      </c>
      <c r="F200" s="72"/>
      <c r="G200" s="78" t="s">
        <v>205</v>
      </c>
      <c r="H200" s="78" t="s">
        <v>113</v>
      </c>
      <c r="I200" s="79">
        <v>-5</v>
      </c>
      <c r="J200" s="72"/>
      <c r="K200" s="80">
        <v>99010602.659999996</v>
      </c>
      <c r="L200" s="81"/>
      <c r="M200" s="82">
        <v>66636896.340000004</v>
      </c>
      <c r="N200" s="82"/>
      <c r="O200" s="82">
        <v>37324236</v>
      </c>
      <c r="P200" s="82"/>
      <c r="Q200" s="82">
        <v>2738639</v>
      </c>
      <c r="S200" s="69">
        <v>2.77</v>
      </c>
      <c r="U200" s="70">
        <v>13.6</v>
      </c>
      <c r="V200" s="38"/>
    </row>
    <row r="201" spans="1:22" x14ac:dyDescent="0.25">
      <c r="A201" s="71"/>
      <c r="B201" s="72"/>
      <c r="C201" s="76" t="s">
        <v>87</v>
      </c>
      <c r="D201" s="72"/>
      <c r="E201" s="77">
        <v>47664</v>
      </c>
      <c r="F201" s="72"/>
      <c r="G201" s="78" t="s">
        <v>205</v>
      </c>
      <c r="H201" s="78" t="s">
        <v>113</v>
      </c>
      <c r="I201" s="79">
        <v>-5</v>
      </c>
      <c r="J201" s="72"/>
      <c r="K201" s="80">
        <v>30004024.960000001</v>
      </c>
      <c r="L201" s="81"/>
      <c r="M201" s="82">
        <v>24750966</v>
      </c>
      <c r="N201" s="82"/>
      <c r="O201" s="82">
        <v>6753260</v>
      </c>
      <c r="P201" s="82"/>
      <c r="Q201" s="82">
        <v>506008</v>
      </c>
      <c r="S201" s="69">
        <v>1.69</v>
      </c>
      <c r="U201" s="70">
        <v>13.3</v>
      </c>
      <c r="V201" s="38"/>
    </row>
    <row r="202" spans="1:22" x14ac:dyDescent="0.25">
      <c r="A202" s="71"/>
      <c r="B202" s="72"/>
      <c r="C202" s="76" t="s">
        <v>88</v>
      </c>
      <c r="D202" s="72"/>
      <c r="E202" s="77">
        <v>50586</v>
      </c>
      <c r="F202" s="72"/>
      <c r="G202" s="78" t="s">
        <v>205</v>
      </c>
      <c r="H202" s="78" t="s">
        <v>113</v>
      </c>
      <c r="I202" s="79">
        <v>-5</v>
      </c>
      <c r="J202" s="72"/>
      <c r="K202" s="83">
        <v>33087674.329999998</v>
      </c>
      <c r="L202" s="81"/>
      <c r="M202" s="84">
        <v>30119678</v>
      </c>
      <c r="N202" s="82"/>
      <c r="O202" s="84">
        <v>4622380</v>
      </c>
      <c r="P202" s="82"/>
      <c r="Q202" s="84">
        <v>216097</v>
      </c>
      <c r="S202" s="69">
        <v>0.65</v>
      </c>
      <c r="U202" s="70">
        <v>21.4</v>
      </c>
      <c r="V202" s="38"/>
    </row>
    <row r="203" spans="1:22" x14ac:dyDescent="0.25">
      <c r="A203" s="71"/>
      <c r="B203" s="72"/>
      <c r="C203" s="76"/>
      <c r="D203" s="72"/>
      <c r="E203" s="73"/>
      <c r="F203" s="72"/>
      <c r="G203" s="78"/>
      <c r="H203" s="78"/>
      <c r="I203" s="79"/>
      <c r="J203" s="72"/>
      <c r="K203" s="80"/>
      <c r="L203" s="72"/>
      <c r="M203" s="75"/>
      <c r="N203" s="75"/>
      <c r="O203" s="75"/>
      <c r="P203" s="75"/>
      <c r="Q203" s="75"/>
      <c r="R203" s="72"/>
      <c r="S203" s="71"/>
      <c r="T203" s="72"/>
      <c r="U203" s="103"/>
      <c r="V203" s="38"/>
    </row>
    <row r="204" spans="1:22" x14ac:dyDescent="0.25">
      <c r="A204" s="71"/>
      <c r="B204" s="72"/>
      <c r="C204" s="85" t="s">
        <v>120</v>
      </c>
      <c r="D204" s="72"/>
      <c r="E204" s="73"/>
      <c r="F204" s="72"/>
      <c r="G204" s="78"/>
      <c r="H204" s="78"/>
      <c r="I204" s="79"/>
      <c r="J204" s="72"/>
      <c r="K204" s="80">
        <f>+SUBTOTAL(9,K199:K202)</f>
        <v>162678144.86000001</v>
      </c>
      <c r="L204" s="72"/>
      <c r="M204" s="82">
        <f>+SUBTOTAL(9,M199:M202)</f>
        <v>121913368.97</v>
      </c>
      <c r="N204" s="75"/>
      <c r="O204" s="82">
        <f>+SUBTOTAL(9,O199:O202)</f>
        <v>48898682</v>
      </c>
      <c r="P204" s="75"/>
      <c r="Q204" s="82">
        <f>+SUBTOTAL(9,Q199:Q202)</f>
        <v>3478023</v>
      </c>
      <c r="R204" s="72"/>
      <c r="S204" s="69">
        <f>Q204/K204*100</f>
        <v>2.1379780320172506</v>
      </c>
      <c r="U204" s="70">
        <f>ROUND(O204/Q204,1)</f>
        <v>14.1</v>
      </c>
      <c r="V204" s="38"/>
    </row>
    <row r="205" spans="1:22" x14ac:dyDescent="0.25">
      <c r="A205" s="71"/>
      <c r="B205" s="72"/>
      <c r="C205" s="85"/>
      <c r="D205" s="72"/>
      <c r="E205" s="73"/>
      <c r="F205" s="72"/>
      <c r="G205" s="78"/>
      <c r="H205" s="78"/>
      <c r="I205" s="79"/>
      <c r="J205" s="72"/>
      <c r="K205" s="80"/>
      <c r="L205" s="72"/>
      <c r="M205" s="75"/>
      <c r="N205" s="75"/>
      <c r="O205" s="75"/>
      <c r="P205" s="75"/>
      <c r="Q205" s="75"/>
      <c r="R205" s="72"/>
      <c r="S205" s="69"/>
      <c r="U205" s="70"/>
      <c r="V205" s="38"/>
    </row>
    <row r="206" spans="1:22" x14ac:dyDescent="0.25">
      <c r="A206" s="71">
        <v>344.01</v>
      </c>
      <c r="B206" s="72"/>
      <c r="C206" s="76" t="s">
        <v>168</v>
      </c>
      <c r="D206" s="72"/>
      <c r="E206" s="73"/>
      <c r="F206" s="72"/>
      <c r="G206" s="78"/>
      <c r="H206" s="78"/>
      <c r="I206" s="79"/>
      <c r="J206" s="72"/>
      <c r="K206" s="80"/>
      <c r="L206" s="72"/>
      <c r="M206" s="75"/>
      <c r="N206" s="75"/>
      <c r="O206" s="75"/>
      <c r="P206" s="75"/>
      <c r="Q206" s="75"/>
      <c r="R206" s="72"/>
      <c r="S206" s="69"/>
      <c r="U206" s="70"/>
      <c r="V206" s="38"/>
    </row>
    <row r="207" spans="1:22" x14ac:dyDescent="0.25">
      <c r="A207" s="71"/>
      <c r="B207" s="72"/>
      <c r="C207" s="76" t="s">
        <v>192</v>
      </c>
      <c r="D207" s="72"/>
      <c r="E207" s="77">
        <v>50221</v>
      </c>
      <c r="F207" s="72"/>
      <c r="G207" s="78" t="s">
        <v>206</v>
      </c>
      <c r="H207" s="78" t="s">
        <v>113</v>
      </c>
      <c r="I207" s="79">
        <v>-5</v>
      </c>
      <c r="J207" s="72"/>
      <c r="K207" s="80">
        <v>583581424.75999999</v>
      </c>
      <c r="L207" s="81"/>
      <c r="M207" s="82">
        <v>112902902.83</v>
      </c>
      <c r="N207" s="82"/>
      <c r="O207" s="82">
        <v>499857593</v>
      </c>
      <c r="P207" s="82"/>
      <c r="Q207" s="82">
        <v>25258090</v>
      </c>
      <c r="S207" s="69">
        <v>4.33</v>
      </c>
      <c r="U207" s="70">
        <v>19.8</v>
      </c>
      <c r="V207" s="38"/>
    </row>
    <row r="208" spans="1:22" x14ac:dyDescent="0.25">
      <c r="A208" s="71"/>
      <c r="B208" s="72"/>
      <c r="C208" s="76" t="s">
        <v>169</v>
      </c>
      <c r="D208" s="72"/>
      <c r="E208" s="77">
        <v>47664</v>
      </c>
      <c r="F208" s="72"/>
      <c r="G208" s="78" t="s">
        <v>206</v>
      </c>
      <c r="H208" s="78" t="s">
        <v>113</v>
      </c>
      <c r="I208" s="79">
        <v>-5</v>
      </c>
      <c r="J208" s="72"/>
      <c r="K208" s="80">
        <v>153525782.00999999</v>
      </c>
      <c r="L208" s="81"/>
      <c r="M208" s="82">
        <v>62513564</v>
      </c>
      <c r="N208" s="82"/>
      <c r="O208" s="82">
        <v>98688507</v>
      </c>
      <c r="P208" s="82"/>
      <c r="Q208" s="82">
        <v>7495174</v>
      </c>
      <c r="S208" s="69">
        <v>4.88</v>
      </c>
      <c r="U208" s="70">
        <v>13.2</v>
      </c>
      <c r="V208" s="38"/>
    </row>
    <row r="209" spans="1:22" x14ac:dyDescent="0.25">
      <c r="A209" s="71"/>
      <c r="B209" s="72"/>
      <c r="C209" s="76" t="s">
        <v>170</v>
      </c>
      <c r="D209" s="72"/>
      <c r="E209" s="77">
        <v>48029</v>
      </c>
      <c r="F209" s="72"/>
      <c r="G209" s="78" t="s">
        <v>206</v>
      </c>
      <c r="H209" s="78" t="s">
        <v>113</v>
      </c>
      <c r="I209" s="79">
        <v>-5</v>
      </c>
      <c r="J209" s="72"/>
      <c r="K209" s="83">
        <v>372345403.38</v>
      </c>
      <c r="L209" s="81"/>
      <c r="M209" s="84">
        <v>136231904.43000001</v>
      </c>
      <c r="N209" s="82"/>
      <c r="O209" s="84">
        <v>254730769</v>
      </c>
      <c r="P209" s="82"/>
      <c r="Q209" s="84">
        <v>18030523</v>
      </c>
      <c r="S209" s="69">
        <v>4.84</v>
      </c>
      <c r="U209" s="70">
        <v>14.1</v>
      </c>
      <c r="V209" s="38"/>
    </row>
    <row r="210" spans="1:22" x14ac:dyDescent="0.25">
      <c r="A210" s="71"/>
      <c r="B210" s="72"/>
      <c r="C210" s="76"/>
      <c r="D210" s="72"/>
      <c r="E210" s="73"/>
      <c r="F210" s="72"/>
      <c r="G210" s="78"/>
      <c r="H210" s="78"/>
      <c r="I210" s="79"/>
      <c r="J210" s="72"/>
      <c r="K210" s="80"/>
      <c r="L210" s="81"/>
      <c r="M210" s="82"/>
      <c r="N210" s="82"/>
      <c r="O210" s="82"/>
      <c r="P210" s="82"/>
      <c r="Q210" s="82"/>
      <c r="S210" s="69"/>
      <c r="U210" s="70"/>
      <c r="V210" s="38"/>
    </row>
    <row r="211" spans="1:22" x14ac:dyDescent="0.25">
      <c r="A211" s="71"/>
      <c r="B211" s="72"/>
      <c r="C211" s="106" t="s">
        <v>173</v>
      </c>
      <c r="D211" s="72"/>
      <c r="E211" s="73"/>
      <c r="F211" s="72"/>
      <c r="G211" s="72"/>
      <c r="H211" s="72"/>
      <c r="I211" s="74"/>
      <c r="J211" s="72"/>
      <c r="K211" s="80">
        <f>+SUBTOTAL(9,K207:K209)</f>
        <v>1109452610.1500001</v>
      </c>
      <c r="L211" s="72"/>
      <c r="M211" s="82">
        <f>+SUBTOTAL(9,M207:M209)</f>
        <v>311648371.25999999</v>
      </c>
      <c r="N211" s="75"/>
      <c r="O211" s="82">
        <f>+SUBTOTAL(9,O207:O209)</f>
        <v>853276869</v>
      </c>
      <c r="P211" s="75"/>
      <c r="Q211" s="82">
        <f>+SUBTOTAL(9,Q207:Q209)</f>
        <v>50783787</v>
      </c>
      <c r="R211" s="72"/>
      <c r="S211" s="69">
        <f>Q211/K211*100</f>
        <v>4.5773732501412505</v>
      </c>
      <c r="U211" s="70">
        <f>ROUND(O211/Q211,1)</f>
        <v>16.8</v>
      </c>
      <c r="V211" s="38"/>
    </row>
    <row r="212" spans="1:22" x14ac:dyDescent="0.25">
      <c r="A212" s="71"/>
      <c r="B212" s="72"/>
      <c r="C212" s="72"/>
      <c r="D212" s="72"/>
      <c r="E212" s="73"/>
      <c r="F212" s="72"/>
      <c r="G212" s="72"/>
      <c r="H212" s="72"/>
      <c r="I212" s="74"/>
      <c r="J212" s="72"/>
      <c r="K212" s="80"/>
      <c r="L212" s="72"/>
      <c r="M212" s="107"/>
      <c r="N212" s="75"/>
      <c r="O212" s="107"/>
      <c r="P212" s="75"/>
      <c r="Q212" s="107"/>
      <c r="R212" s="72"/>
      <c r="S212" s="72"/>
      <c r="T212" s="72"/>
      <c r="U212" s="72"/>
      <c r="V212" s="38"/>
    </row>
    <row r="213" spans="1:22" x14ac:dyDescent="0.25">
      <c r="A213" s="71">
        <v>344.2</v>
      </c>
      <c r="B213" s="72"/>
      <c r="C213" s="72" t="s">
        <v>129</v>
      </c>
      <c r="D213" s="72"/>
      <c r="E213" s="73"/>
      <c r="F213" s="72"/>
      <c r="G213" s="72"/>
      <c r="H213" s="72"/>
      <c r="I213" s="74"/>
      <c r="J213" s="72"/>
      <c r="K213" s="80"/>
      <c r="L213" s="72"/>
      <c r="M213" s="75"/>
      <c r="N213" s="75"/>
      <c r="O213" s="75"/>
      <c r="P213" s="75"/>
      <c r="Q213" s="75"/>
      <c r="R213" s="72"/>
      <c r="S213" s="72"/>
      <c r="T213" s="72"/>
      <c r="U213" s="72"/>
      <c r="V213" s="38"/>
    </row>
    <row r="214" spans="1:22" x14ac:dyDescent="0.25">
      <c r="A214" s="71"/>
      <c r="B214" s="72"/>
      <c r="C214" s="76" t="s">
        <v>95</v>
      </c>
      <c r="D214" s="72"/>
      <c r="E214" s="77">
        <v>48760</v>
      </c>
      <c r="F214" s="72"/>
      <c r="G214" s="78" t="s">
        <v>207</v>
      </c>
      <c r="H214" s="78" t="s">
        <v>113</v>
      </c>
      <c r="I214" s="79">
        <v>20</v>
      </c>
      <c r="J214" s="72"/>
      <c r="K214" s="80">
        <v>74375981.069999993</v>
      </c>
      <c r="L214" s="81"/>
      <c r="M214" s="82">
        <v>56434886.100000001</v>
      </c>
      <c r="N214" s="82"/>
      <c r="O214" s="82">
        <v>3065899</v>
      </c>
      <c r="P214" s="82"/>
      <c r="Q214" s="82">
        <v>540356</v>
      </c>
      <c r="S214" s="69">
        <v>0.73</v>
      </c>
      <c r="U214" s="70">
        <v>5.7</v>
      </c>
      <c r="V214" s="38"/>
    </row>
    <row r="215" spans="1:22" x14ac:dyDescent="0.25">
      <c r="A215" s="71"/>
      <c r="B215" s="72"/>
      <c r="C215" s="76" t="s">
        <v>224</v>
      </c>
      <c r="D215" s="72"/>
      <c r="E215" s="77">
        <v>52047</v>
      </c>
      <c r="F215" s="72"/>
      <c r="G215" s="78" t="s">
        <v>207</v>
      </c>
      <c r="H215" s="78" t="s">
        <v>113</v>
      </c>
      <c r="I215" s="79">
        <v>20</v>
      </c>
      <c r="J215" s="72"/>
      <c r="K215" s="80">
        <v>26006934.52</v>
      </c>
      <c r="L215" s="81"/>
      <c r="M215" s="82">
        <v>1397214.18</v>
      </c>
      <c r="N215" s="82"/>
      <c r="O215" s="82">
        <v>19408333</v>
      </c>
      <c r="P215" s="82"/>
      <c r="Q215" s="82">
        <v>2999348</v>
      </c>
      <c r="S215" s="69">
        <v>11.53</v>
      </c>
      <c r="U215" s="70">
        <v>6.5</v>
      </c>
      <c r="V215" s="38"/>
    </row>
    <row r="216" spans="1:22" x14ac:dyDescent="0.25">
      <c r="A216" s="71"/>
      <c r="B216" s="72"/>
      <c r="C216" s="76" t="s">
        <v>125</v>
      </c>
      <c r="D216" s="72"/>
      <c r="E216" s="77">
        <v>52778</v>
      </c>
      <c r="F216" s="72"/>
      <c r="G216" s="78" t="s">
        <v>207</v>
      </c>
      <c r="H216" s="78" t="s">
        <v>113</v>
      </c>
      <c r="I216" s="79">
        <v>20</v>
      </c>
      <c r="J216" s="72"/>
      <c r="K216" s="80">
        <v>83514274.030000001</v>
      </c>
      <c r="L216" s="81"/>
      <c r="M216" s="82">
        <v>8066153.1100000003</v>
      </c>
      <c r="N216" s="82"/>
      <c r="O216" s="82">
        <v>58745266</v>
      </c>
      <c r="P216" s="82"/>
      <c r="Q216" s="82">
        <v>7147793</v>
      </c>
      <c r="S216" s="69">
        <v>8.56</v>
      </c>
      <c r="U216" s="70">
        <v>8.1999999999999993</v>
      </c>
      <c r="V216" s="38"/>
    </row>
    <row r="217" spans="1:22" x14ac:dyDescent="0.25">
      <c r="A217" s="71"/>
      <c r="B217" s="72"/>
      <c r="C217" s="76" t="s">
        <v>126</v>
      </c>
      <c r="D217" s="72"/>
      <c r="E217" s="77">
        <v>53873</v>
      </c>
      <c r="F217" s="72"/>
      <c r="G217" s="78" t="s">
        <v>207</v>
      </c>
      <c r="H217" s="78" t="s">
        <v>113</v>
      </c>
      <c r="I217" s="79">
        <v>20</v>
      </c>
      <c r="J217" s="72"/>
      <c r="K217" s="80">
        <v>32380061.68</v>
      </c>
      <c r="L217" s="81"/>
      <c r="M217" s="82">
        <v>2715653.77</v>
      </c>
      <c r="N217" s="82"/>
      <c r="O217" s="82">
        <v>23188396</v>
      </c>
      <c r="P217" s="82"/>
      <c r="Q217" s="82">
        <v>2902863</v>
      </c>
      <c r="S217" s="69">
        <v>8.9600000000000009</v>
      </c>
      <c r="U217" s="70">
        <v>8</v>
      </c>
      <c r="V217" s="38"/>
    </row>
    <row r="218" spans="1:22" x14ac:dyDescent="0.25">
      <c r="A218" s="71"/>
      <c r="B218" s="72"/>
      <c r="C218" s="76" t="s">
        <v>127</v>
      </c>
      <c r="D218" s="72"/>
      <c r="E218" s="77">
        <v>48760</v>
      </c>
      <c r="F218" s="72"/>
      <c r="G218" s="78" t="s">
        <v>207</v>
      </c>
      <c r="H218" s="78" t="s">
        <v>113</v>
      </c>
      <c r="I218" s="79">
        <v>20</v>
      </c>
      <c r="J218" s="72"/>
      <c r="K218" s="80">
        <v>27973570.460000001</v>
      </c>
      <c r="L218" s="81"/>
      <c r="M218" s="82">
        <v>20284083.969999999</v>
      </c>
      <c r="N218" s="82"/>
      <c r="O218" s="82">
        <v>2094772</v>
      </c>
      <c r="P218" s="82"/>
      <c r="Q218" s="82">
        <v>267769</v>
      </c>
      <c r="S218" s="69">
        <v>0.96</v>
      </c>
      <c r="U218" s="70">
        <v>7.8</v>
      </c>
      <c r="V218" s="38"/>
    </row>
    <row r="219" spans="1:22" x14ac:dyDescent="0.25">
      <c r="A219" s="71"/>
      <c r="B219" s="72"/>
      <c r="C219" s="76" t="s">
        <v>166</v>
      </c>
      <c r="D219" s="72"/>
      <c r="E219" s="77">
        <v>49125</v>
      </c>
      <c r="F219" s="72"/>
      <c r="G219" s="78" t="s">
        <v>207</v>
      </c>
      <c r="H219" s="78" t="s">
        <v>113</v>
      </c>
      <c r="I219" s="79">
        <v>20</v>
      </c>
      <c r="J219" s="72"/>
      <c r="K219" s="83">
        <v>53610403.710000001</v>
      </c>
      <c r="L219" s="81"/>
      <c r="M219" s="84">
        <v>35341321.460000001</v>
      </c>
      <c r="N219" s="82"/>
      <c r="O219" s="84">
        <v>7547002</v>
      </c>
      <c r="P219" s="82"/>
      <c r="Q219" s="84">
        <v>854758</v>
      </c>
      <c r="S219" s="69">
        <v>1.59</v>
      </c>
      <c r="U219" s="70">
        <v>8.8000000000000007</v>
      </c>
      <c r="V219" s="38"/>
    </row>
    <row r="220" spans="1:22" x14ac:dyDescent="0.25">
      <c r="A220" s="71"/>
      <c r="B220" s="72"/>
      <c r="C220" s="72"/>
      <c r="D220" s="72"/>
      <c r="E220" s="73"/>
      <c r="F220" s="72"/>
      <c r="G220" s="72"/>
      <c r="H220" s="72"/>
      <c r="I220" s="74"/>
      <c r="J220" s="72"/>
      <c r="K220" s="80"/>
      <c r="L220" s="72"/>
      <c r="M220" s="75"/>
      <c r="N220" s="75"/>
      <c r="O220" s="75"/>
      <c r="P220" s="75"/>
      <c r="Q220" s="75"/>
      <c r="R220" s="72"/>
      <c r="S220" s="72"/>
      <c r="T220" s="72"/>
      <c r="U220" s="72"/>
      <c r="V220" s="38"/>
    </row>
    <row r="221" spans="1:22" x14ac:dyDescent="0.25">
      <c r="A221" s="71"/>
      <c r="B221" s="72"/>
      <c r="C221" s="106" t="s">
        <v>130</v>
      </c>
      <c r="D221" s="72"/>
      <c r="E221" s="73"/>
      <c r="F221" s="72"/>
      <c r="G221" s="72"/>
      <c r="H221" s="72"/>
      <c r="I221" s="74"/>
      <c r="J221" s="72"/>
      <c r="K221" s="80">
        <f>+SUBTOTAL(9,K214:K219)</f>
        <v>297861225.47000003</v>
      </c>
      <c r="L221" s="81"/>
      <c r="M221" s="82">
        <f>+SUBTOTAL(9,M214:M219)</f>
        <v>124239312.59</v>
      </c>
      <c r="N221" s="82"/>
      <c r="O221" s="82">
        <f>+SUBTOTAL(9,O214:O219)</f>
        <v>114049668</v>
      </c>
      <c r="P221" s="82"/>
      <c r="Q221" s="82">
        <f>+SUBTOTAL(9,Q214:Q219)</f>
        <v>14712887</v>
      </c>
      <c r="R221" s="72"/>
      <c r="S221" s="69">
        <f>Q221/K221*100</f>
        <v>4.9395106653389673</v>
      </c>
      <c r="U221" s="70">
        <f>ROUND(O221/Q221,1)</f>
        <v>7.8</v>
      </c>
      <c r="V221" s="38"/>
    </row>
    <row r="222" spans="1:22" x14ac:dyDescent="0.25">
      <c r="A222" s="71"/>
      <c r="B222" s="72"/>
      <c r="C222" s="72"/>
      <c r="D222" s="72"/>
      <c r="E222" s="73"/>
      <c r="F222" s="72"/>
      <c r="G222" s="72"/>
      <c r="H222" s="72"/>
      <c r="I222" s="74"/>
      <c r="J222" s="72"/>
      <c r="K222" s="80"/>
      <c r="L222" s="72"/>
      <c r="M222" s="75"/>
      <c r="N222" s="75"/>
      <c r="O222" s="75"/>
      <c r="P222" s="75"/>
      <c r="Q222" s="75"/>
      <c r="R222" s="72"/>
      <c r="S222" s="72"/>
      <c r="T222" s="72"/>
      <c r="U222" s="72"/>
      <c r="V222" s="38"/>
    </row>
    <row r="223" spans="1:22" x14ac:dyDescent="0.25">
      <c r="A223" s="71">
        <v>345</v>
      </c>
      <c r="B223" s="72"/>
      <c r="C223" s="76" t="s">
        <v>44</v>
      </c>
      <c r="D223" s="72"/>
      <c r="E223" s="73"/>
      <c r="F223" s="72"/>
      <c r="G223" s="78"/>
      <c r="H223" s="78"/>
      <c r="I223" s="79"/>
      <c r="J223" s="72"/>
      <c r="K223" s="80" t="s">
        <v>122</v>
      </c>
      <c r="L223" s="81"/>
      <c r="M223" s="82" t="s">
        <v>122</v>
      </c>
      <c r="N223" s="82"/>
      <c r="O223" s="82" t="s">
        <v>122</v>
      </c>
      <c r="P223" s="82"/>
      <c r="Q223" s="82" t="s">
        <v>122</v>
      </c>
      <c r="R223" s="72"/>
      <c r="S223" s="69" t="s">
        <v>122</v>
      </c>
      <c r="U223" s="70" t="s">
        <v>122</v>
      </c>
      <c r="V223" s="38"/>
    </row>
    <row r="224" spans="1:22" x14ac:dyDescent="0.25">
      <c r="A224" s="71"/>
      <c r="B224" s="72"/>
      <c r="C224" s="76" t="s">
        <v>48</v>
      </c>
      <c r="D224" s="72"/>
      <c r="E224" s="77">
        <v>48760</v>
      </c>
      <c r="F224" s="72"/>
      <c r="G224" s="78" t="s">
        <v>208</v>
      </c>
      <c r="H224" s="78" t="s">
        <v>113</v>
      </c>
      <c r="I224" s="79">
        <v>-5</v>
      </c>
      <c r="J224" s="72"/>
      <c r="K224" s="80">
        <v>2021517.63</v>
      </c>
      <c r="L224" s="81"/>
      <c r="M224" s="82">
        <v>1613489.89</v>
      </c>
      <c r="N224" s="82"/>
      <c r="O224" s="82">
        <v>509104</v>
      </c>
      <c r="P224" s="82"/>
      <c r="Q224" s="82">
        <v>33297</v>
      </c>
      <c r="S224" s="69">
        <v>1.65</v>
      </c>
      <c r="U224" s="70">
        <v>15.3</v>
      </c>
      <c r="V224" s="38"/>
    </row>
    <row r="225" spans="1:22" x14ac:dyDescent="0.25">
      <c r="A225" s="71"/>
      <c r="B225" s="72"/>
      <c r="C225" s="76" t="s">
        <v>224</v>
      </c>
      <c r="D225" s="72"/>
      <c r="E225" s="77">
        <v>52047</v>
      </c>
      <c r="F225" s="72"/>
      <c r="G225" s="78" t="s">
        <v>208</v>
      </c>
      <c r="H225" s="78" t="s">
        <v>113</v>
      </c>
      <c r="I225" s="79">
        <v>-5</v>
      </c>
      <c r="J225" s="72"/>
      <c r="K225" s="80">
        <v>296766.71999999997</v>
      </c>
      <c r="L225" s="81"/>
      <c r="M225" s="82">
        <v>111118.95</v>
      </c>
      <c r="N225" s="82"/>
      <c r="O225" s="82">
        <v>200486</v>
      </c>
      <c r="P225" s="82"/>
      <c r="Q225" s="82">
        <v>8875</v>
      </c>
      <c r="S225" s="69">
        <v>2.99</v>
      </c>
      <c r="U225" s="70">
        <v>22.6</v>
      </c>
      <c r="V225" s="38"/>
    </row>
    <row r="226" spans="1:22" x14ac:dyDescent="0.25">
      <c r="A226" s="71"/>
      <c r="B226" s="72"/>
      <c r="C226" s="76" t="s">
        <v>125</v>
      </c>
      <c r="D226" s="72"/>
      <c r="E226" s="77">
        <v>52778</v>
      </c>
      <c r="F226" s="72"/>
      <c r="G226" s="78" t="s">
        <v>208</v>
      </c>
      <c r="H226" s="78" t="s">
        <v>113</v>
      </c>
      <c r="I226" s="79">
        <v>-5</v>
      </c>
      <c r="J226" s="72"/>
      <c r="K226" s="80">
        <v>9468135</v>
      </c>
      <c r="L226" s="81"/>
      <c r="M226" s="82">
        <v>7420970.2599999998</v>
      </c>
      <c r="N226" s="82"/>
      <c r="O226" s="82">
        <v>2520571</v>
      </c>
      <c r="P226" s="82"/>
      <c r="Q226" s="82">
        <v>101965</v>
      </c>
      <c r="S226" s="69">
        <v>1.08</v>
      </c>
      <c r="U226" s="70">
        <v>24.7</v>
      </c>
      <c r="V226" s="38"/>
    </row>
    <row r="227" spans="1:22" x14ac:dyDescent="0.25">
      <c r="B227" s="72"/>
      <c r="C227" s="76" t="s">
        <v>126</v>
      </c>
      <c r="D227" s="72"/>
      <c r="E227" s="77">
        <v>53873</v>
      </c>
      <c r="F227" s="72"/>
      <c r="G227" s="78" t="s">
        <v>208</v>
      </c>
      <c r="H227" s="78" t="s">
        <v>113</v>
      </c>
      <c r="I227" s="79">
        <v>-5</v>
      </c>
      <c r="J227" s="72"/>
      <c r="K227" s="80">
        <v>2823972</v>
      </c>
      <c r="L227" s="81"/>
      <c r="M227" s="82">
        <v>810921.32</v>
      </c>
      <c r="N227" s="82"/>
      <c r="O227" s="82">
        <v>2154249</v>
      </c>
      <c r="P227" s="82"/>
      <c r="Q227" s="82">
        <v>79787</v>
      </c>
      <c r="S227" s="69">
        <v>2.83</v>
      </c>
      <c r="U227" s="70">
        <v>27</v>
      </c>
      <c r="V227" s="38"/>
    </row>
    <row r="228" spans="1:22" x14ac:dyDescent="0.25">
      <c r="A228" s="71"/>
      <c r="B228" s="72"/>
      <c r="C228" s="76" t="s">
        <v>127</v>
      </c>
      <c r="D228" s="72"/>
      <c r="E228" s="77">
        <v>48760</v>
      </c>
      <c r="F228" s="72"/>
      <c r="G228" s="78" t="s">
        <v>208</v>
      </c>
      <c r="H228" s="78" t="s">
        <v>113</v>
      </c>
      <c r="I228" s="79">
        <v>-5</v>
      </c>
      <c r="J228" s="72"/>
      <c r="K228" s="80">
        <v>4392925.1399999997</v>
      </c>
      <c r="L228" s="81"/>
      <c r="M228" s="82">
        <v>3714712.25</v>
      </c>
      <c r="N228" s="82"/>
      <c r="O228" s="82">
        <v>897859</v>
      </c>
      <c r="P228" s="82"/>
      <c r="Q228" s="82">
        <v>55659</v>
      </c>
      <c r="S228" s="69">
        <v>1.27</v>
      </c>
      <c r="U228" s="70">
        <v>16.100000000000001</v>
      </c>
      <c r="V228" s="38"/>
    </row>
    <row r="229" spans="1:22" x14ac:dyDescent="0.25">
      <c r="A229" s="71"/>
      <c r="B229" s="72"/>
      <c r="C229" s="76" t="s">
        <v>89</v>
      </c>
      <c r="D229" s="72"/>
      <c r="E229" s="77">
        <v>46934</v>
      </c>
      <c r="F229" s="72"/>
      <c r="G229" s="78" t="s">
        <v>208</v>
      </c>
      <c r="H229" s="78" t="s">
        <v>113</v>
      </c>
      <c r="I229" s="79">
        <v>-5</v>
      </c>
      <c r="J229" s="72"/>
      <c r="K229" s="80">
        <v>406679.71</v>
      </c>
      <c r="L229" s="81"/>
      <c r="M229" s="82">
        <v>188926.64</v>
      </c>
      <c r="N229" s="82"/>
      <c r="O229" s="82">
        <v>238087</v>
      </c>
      <c r="P229" s="82"/>
      <c r="Q229" s="82">
        <v>20822</v>
      </c>
      <c r="S229" s="69">
        <v>5.12</v>
      </c>
      <c r="U229" s="70">
        <v>11.4</v>
      </c>
      <c r="V229" s="38"/>
    </row>
    <row r="230" spans="1:22" x14ac:dyDescent="0.25">
      <c r="A230" s="71"/>
      <c r="B230" s="72"/>
      <c r="C230" s="76" t="s">
        <v>90</v>
      </c>
      <c r="D230" s="72"/>
      <c r="E230" s="77">
        <v>47664</v>
      </c>
      <c r="F230" s="72"/>
      <c r="G230" s="78" t="s">
        <v>208</v>
      </c>
      <c r="H230" s="78" t="s">
        <v>113</v>
      </c>
      <c r="I230" s="79">
        <v>-5</v>
      </c>
      <c r="J230" s="72"/>
      <c r="K230" s="80">
        <v>7187907.9199999999</v>
      </c>
      <c r="L230" s="81"/>
      <c r="M230" s="82">
        <v>3377314.53</v>
      </c>
      <c r="N230" s="82"/>
      <c r="O230" s="82">
        <v>4169989</v>
      </c>
      <c r="P230" s="82"/>
      <c r="Q230" s="82">
        <v>309159</v>
      </c>
      <c r="S230" s="69">
        <v>4.3</v>
      </c>
      <c r="U230" s="70">
        <v>13.5</v>
      </c>
      <c r="V230" s="38"/>
    </row>
    <row r="231" spans="1:22" x14ac:dyDescent="0.25">
      <c r="A231" s="71"/>
      <c r="B231" s="72"/>
      <c r="C231" s="76" t="s">
        <v>91</v>
      </c>
      <c r="D231" s="72"/>
      <c r="E231" s="77">
        <v>47664</v>
      </c>
      <c r="F231" s="72"/>
      <c r="G231" s="78" t="s">
        <v>208</v>
      </c>
      <c r="H231" s="78" t="s">
        <v>113</v>
      </c>
      <c r="I231" s="79">
        <v>-5</v>
      </c>
      <c r="J231" s="72"/>
      <c r="K231" s="80">
        <v>2438637.16</v>
      </c>
      <c r="L231" s="81"/>
      <c r="M231" s="82">
        <v>1763154.56</v>
      </c>
      <c r="N231" s="82"/>
      <c r="O231" s="82">
        <v>797414</v>
      </c>
      <c r="P231" s="82"/>
      <c r="Q231" s="82">
        <v>59300</v>
      </c>
      <c r="S231" s="69">
        <v>2.4300000000000002</v>
      </c>
      <c r="U231" s="70">
        <v>13.4</v>
      </c>
      <c r="V231" s="38"/>
    </row>
    <row r="232" spans="1:22" x14ac:dyDescent="0.25">
      <c r="A232" s="71"/>
      <c r="B232" s="72"/>
      <c r="C232" s="76" t="s">
        <v>92</v>
      </c>
      <c r="D232" s="72"/>
      <c r="E232" s="77">
        <v>50586</v>
      </c>
      <c r="F232" s="72"/>
      <c r="G232" s="78" t="s">
        <v>208</v>
      </c>
      <c r="H232" s="78" t="s">
        <v>113</v>
      </c>
      <c r="I232" s="79">
        <v>-5</v>
      </c>
      <c r="J232" s="72"/>
      <c r="K232" s="80">
        <v>201938.39</v>
      </c>
      <c r="L232" s="81"/>
      <c r="M232" s="82">
        <v>172084.92</v>
      </c>
      <c r="N232" s="82"/>
      <c r="O232" s="82">
        <v>39950</v>
      </c>
      <c r="P232" s="82"/>
      <c r="Q232" s="82">
        <v>2007</v>
      </c>
      <c r="S232" s="69">
        <v>0.99</v>
      </c>
      <c r="U232" s="70">
        <v>19.899999999999999</v>
      </c>
      <c r="V232" s="38"/>
    </row>
    <row r="233" spans="1:22" x14ac:dyDescent="0.25">
      <c r="A233" s="71"/>
      <c r="B233" s="72"/>
      <c r="C233" s="76" t="s">
        <v>166</v>
      </c>
      <c r="D233" s="72"/>
      <c r="E233" s="77">
        <v>49125</v>
      </c>
      <c r="F233" s="72"/>
      <c r="G233" s="78" t="s">
        <v>208</v>
      </c>
      <c r="H233" s="78" t="s">
        <v>113</v>
      </c>
      <c r="I233" s="79">
        <v>-5</v>
      </c>
      <c r="J233" s="72"/>
      <c r="K233" s="83">
        <v>3521060.99</v>
      </c>
      <c r="L233" s="81"/>
      <c r="M233" s="84">
        <v>2410379.06</v>
      </c>
      <c r="N233" s="82"/>
      <c r="O233" s="84">
        <v>1286735</v>
      </c>
      <c r="P233" s="82"/>
      <c r="Q233" s="84">
        <v>74292</v>
      </c>
      <c r="S233" s="69">
        <v>2.11</v>
      </c>
      <c r="U233" s="70">
        <v>17.3</v>
      </c>
      <c r="V233" s="38"/>
    </row>
    <row r="234" spans="1:22" x14ac:dyDescent="0.25">
      <c r="A234" s="71"/>
      <c r="B234" s="72"/>
      <c r="C234" s="76"/>
      <c r="D234" s="72"/>
      <c r="E234" s="73"/>
      <c r="F234" s="72"/>
      <c r="G234" s="78"/>
      <c r="H234" s="78"/>
      <c r="I234" s="79"/>
      <c r="J234" s="72"/>
      <c r="K234" s="80"/>
      <c r="L234" s="81"/>
      <c r="M234" s="82"/>
      <c r="N234" s="82"/>
      <c r="O234" s="82"/>
      <c r="P234" s="82"/>
      <c r="Q234" s="82"/>
      <c r="R234" s="72"/>
      <c r="S234" s="71"/>
      <c r="T234" s="72"/>
      <c r="U234" s="103"/>
      <c r="V234" s="38"/>
    </row>
    <row r="235" spans="1:22" x14ac:dyDescent="0.25">
      <c r="A235" s="71"/>
      <c r="B235" s="72"/>
      <c r="C235" s="85" t="s">
        <v>116</v>
      </c>
      <c r="D235" s="72"/>
      <c r="E235" s="73"/>
      <c r="F235" s="72"/>
      <c r="G235" s="78"/>
      <c r="H235" s="78"/>
      <c r="I235" s="79"/>
      <c r="J235" s="72"/>
      <c r="K235" s="80">
        <f>+SUBTOTAL(9,K224:K233)</f>
        <v>32759540.659999996</v>
      </c>
      <c r="L235" s="81"/>
      <c r="M235" s="82">
        <f>+SUBTOTAL(9,M224:M233)</f>
        <v>21583072.379999999</v>
      </c>
      <c r="N235" s="82"/>
      <c r="O235" s="82">
        <f>+SUBTOTAL(9,O224:O233)</f>
        <v>12814444</v>
      </c>
      <c r="P235" s="82"/>
      <c r="Q235" s="82">
        <f>+SUBTOTAL(9,Q224:Q233)</f>
        <v>745163</v>
      </c>
      <c r="R235" s="72"/>
      <c r="S235" s="69">
        <f>Q235/K235*100</f>
        <v>2.2746442257350017</v>
      </c>
      <c r="U235" s="70">
        <f>ROUND(O235/Q235,1)</f>
        <v>17.2</v>
      </c>
      <c r="V235" s="38"/>
    </row>
    <row r="236" spans="1:22" x14ac:dyDescent="0.25">
      <c r="A236" s="71"/>
      <c r="B236" s="72"/>
      <c r="C236" s="85"/>
      <c r="D236" s="72"/>
      <c r="E236" s="73"/>
      <c r="F236" s="72"/>
      <c r="G236" s="78"/>
      <c r="H236" s="78"/>
      <c r="I236" s="79"/>
      <c r="J236" s="72"/>
      <c r="K236" s="80"/>
      <c r="L236" s="81"/>
      <c r="M236" s="82"/>
      <c r="N236" s="82"/>
      <c r="O236" s="82"/>
      <c r="P236" s="82"/>
      <c r="Q236" s="82"/>
      <c r="R236" s="72"/>
      <c r="S236" s="69"/>
      <c r="U236" s="70"/>
      <c r="V236" s="38"/>
    </row>
    <row r="237" spans="1:22" x14ac:dyDescent="0.25">
      <c r="A237" s="71">
        <v>345.01</v>
      </c>
      <c r="B237" s="72"/>
      <c r="C237" s="76" t="s">
        <v>178</v>
      </c>
      <c r="D237" s="72"/>
      <c r="E237" s="73"/>
      <c r="F237" s="72"/>
      <c r="G237" s="78"/>
      <c r="H237" s="78"/>
      <c r="I237" s="79"/>
      <c r="J237" s="72"/>
      <c r="K237" s="80"/>
      <c r="L237" s="81"/>
      <c r="M237" s="82"/>
      <c r="N237" s="82"/>
      <c r="O237" s="82"/>
      <c r="P237" s="82"/>
      <c r="Q237" s="82"/>
      <c r="R237" s="72"/>
      <c r="S237" s="69"/>
      <c r="U237" s="70"/>
      <c r="V237" s="38"/>
    </row>
    <row r="238" spans="1:22" x14ac:dyDescent="0.25">
      <c r="A238" s="71"/>
      <c r="B238" s="72"/>
      <c r="C238" s="76" t="s">
        <v>192</v>
      </c>
      <c r="D238" s="72"/>
      <c r="E238" s="77">
        <v>50221</v>
      </c>
      <c r="F238" s="72"/>
      <c r="G238" s="78" t="s">
        <v>208</v>
      </c>
      <c r="H238" s="78" t="s">
        <v>113</v>
      </c>
      <c r="I238" s="79">
        <v>-5</v>
      </c>
      <c r="J238" s="72"/>
      <c r="K238" s="80">
        <v>68432625.079999998</v>
      </c>
      <c r="L238" s="81"/>
      <c r="M238" s="82">
        <v>13311770.689999999</v>
      </c>
      <c r="N238" s="82"/>
      <c r="O238" s="82">
        <v>58542486</v>
      </c>
      <c r="P238" s="82"/>
      <c r="Q238" s="82">
        <v>2921282</v>
      </c>
      <c r="S238" s="69">
        <v>4.2699999999999996</v>
      </c>
      <c r="U238" s="70">
        <v>20</v>
      </c>
      <c r="V238" s="38"/>
    </row>
    <row r="239" spans="1:22" x14ac:dyDescent="0.25">
      <c r="A239" s="71"/>
      <c r="B239" s="72"/>
      <c r="C239" s="76" t="s">
        <v>169</v>
      </c>
      <c r="D239" s="72"/>
      <c r="E239" s="77">
        <v>47664</v>
      </c>
      <c r="F239" s="72"/>
      <c r="G239" s="78" t="s">
        <v>208</v>
      </c>
      <c r="H239" s="78" t="s">
        <v>113</v>
      </c>
      <c r="I239" s="79">
        <v>-5</v>
      </c>
      <c r="J239" s="72"/>
      <c r="K239" s="80">
        <v>13903072.539999999</v>
      </c>
      <c r="L239" s="81"/>
      <c r="M239" s="82">
        <v>5771432.5</v>
      </c>
      <c r="N239" s="82"/>
      <c r="O239" s="82">
        <v>8826794</v>
      </c>
      <c r="P239" s="82"/>
      <c r="Q239" s="82">
        <v>665811</v>
      </c>
      <c r="S239" s="69">
        <v>4.79</v>
      </c>
      <c r="U239" s="70">
        <v>13.3</v>
      </c>
      <c r="V239" s="38"/>
    </row>
    <row r="240" spans="1:22" x14ac:dyDescent="0.25">
      <c r="A240" s="71"/>
      <c r="B240" s="72"/>
      <c r="C240" s="76" t="s">
        <v>170</v>
      </c>
      <c r="D240" s="72"/>
      <c r="E240" s="77">
        <v>48029</v>
      </c>
      <c r="F240" s="72"/>
      <c r="G240" s="78" t="s">
        <v>208</v>
      </c>
      <c r="H240" s="78" t="s">
        <v>113</v>
      </c>
      <c r="I240" s="79">
        <v>-5</v>
      </c>
      <c r="J240" s="72"/>
      <c r="K240" s="83">
        <v>36997247.700000003</v>
      </c>
      <c r="L240" s="81"/>
      <c r="M240" s="84">
        <v>13607936.76</v>
      </c>
      <c r="N240" s="82"/>
      <c r="O240" s="84">
        <v>25239173</v>
      </c>
      <c r="P240" s="82"/>
      <c r="Q240" s="84">
        <v>1772155</v>
      </c>
      <c r="S240" s="69">
        <v>4.79</v>
      </c>
      <c r="U240" s="70">
        <v>14.2</v>
      </c>
      <c r="V240" s="38"/>
    </row>
    <row r="241" spans="1:22" x14ac:dyDescent="0.25">
      <c r="A241" s="71"/>
      <c r="B241" s="72"/>
      <c r="C241" s="76"/>
      <c r="D241" s="72"/>
      <c r="E241" s="73"/>
      <c r="F241" s="72"/>
      <c r="G241" s="78"/>
      <c r="H241" s="78"/>
      <c r="I241" s="79"/>
      <c r="J241" s="72"/>
      <c r="K241" s="80"/>
      <c r="L241" s="81"/>
      <c r="M241" s="82"/>
      <c r="N241" s="82"/>
      <c r="O241" s="82"/>
      <c r="P241" s="82"/>
      <c r="Q241" s="82"/>
      <c r="S241" s="69"/>
      <c r="U241" s="70"/>
      <c r="V241" s="38"/>
    </row>
    <row r="242" spans="1:22" x14ac:dyDescent="0.25">
      <c r="A242" s="71"/>
      <c r="B242" s="72"/>
      <c r="C242" s="76" t="s">
        <v>179</v>
      </c>
      <c r="D242" s="72"/>
      <c r="E242" s="73"/>
      <c r="F242" s="72"/>
      <c r="G242" s="78"/>
      <c r="H242" s="78"/>
      <c r="I242" s="79"/>
      <c r="J242" s="72"/>
      <c r="K242" s="80">
        <f>+SUBTOTAL(9,K238:K240)</f>
        <v>119332945.32000001</v>
      </c>
      <c r="L242" s="81"/>
      <c r="M242" s="82">
        <f>+SUBTOTAL(9,M238:M240)</f>
        <v>32691139.949999996</v>
      </c>
      <c r="N242" s="82"/>
      <c r="O242" s="82">
        <f>+SUBTOTAL(9,O238:O240)</f>
        <v>92608453</v>
      </c>
      <c r="P242" s="82"/>
      <c r="Q242" s="82">
        <f>+SUBTOTAL(9,Q238:Q240)</f>
        <v>5359248</v>
      </c>
      <c r="R242" s="72"/>
      <c r="S242" s="69">
        <f>Q242/K242*100</f>
        <v>4.491004546672996</v>
      </c>
      <c r="U242" s="70">
        <f>ROUND(O242/Q242,1)</f>
        <v>17.3</v>
      </c>
      <c r="V242" s="38"/>
    </row>
    <row r="243" spans="1:22" x14ac:dyDescent="0.25">
      <c r="A243" s="71"/>
      <c r="B243" s="72"/>
      <c r="C243" s="72"/>
      <c r="D243" s="72"/>
      <c r="E243" s="73"/>
      <c r="F243" s="72"/>
      <c r="G243" s="78"/>
      <c r="H243" s="78"/>
      <c r="I243" s="79"/>
      <c r="J243" s="72"/>
      <c r="K243" s="80"/>
      <c r="L243" s="81"/>
      <c r="M243" s="82"/>
      <c r="N243" s="82"/>
      <c r="O243" s="82"/>
      <c r="P243" s="82"/>
      <c r="Q243" s="82"/>
      <c r="R243" s="72"/>
      <c r="S243" s="71"/>
      <c r="T243" s="72"/>
      <c r="U243" s="103"/>
      <c r="V243" s="38"/>
    </row>
    <row r="244" spans="1:22" x14ac:dyDescent="0.25">
      <c r="A244" s="71">
        <v>346</v>
      </c>
      <c r="B244" s="72"/>
      <c r="C244" s="76" t="s">
        <v>49</v>
      </c>
      <c r="D244" s="72"/>
      <c r="E244" s="73"/>
      <c r="F244" s="72"/>
      <c r="G244" s="78"/>
      <c r="H244" s="78"/>
      <c r="I244" s="79"/>
      <c r="J244" s="72"/>
      <c r="K244" s="80" t="s">
        <v>122</v>
      </c>
      <c r="L244" s="72"/>
      <c r="M244" s="75" t="s">
        <v>122</v>
      </c>
      <c r="N244" s="75"/>
      <c r="O244" s="75" t="s">
        <v>122</v>
      </c>
      <c r="P244" s="75"/>
      <c r="Q244" s="75" t="s">
        <v>122</v>
      </c>
      <c r="R244" s="72"/>
      <c r="S244" s="71"/>
      <c r="T244" s="72"/>
      <c r="U244" s="103"/>
      <c r="V244" s="38"/>
    </row>
    <row r="245" spans="1:22" x14ac:dyDescent="0.25">
      <c r="A245" s="71"/>
      <c r="B245" s="72"/>
      <c r="C245" s="72" t="s">
        <v>53</v>
      </c>
      <c r="D245" s="72"/>
      <c r="E245" s="77">
        <v>48760</v>
      </c>
      <c r="F245" s="72"/>
      <c r="G245" s="78" t="s">
        <v>208</v>
      </c>
      <c r="H245" s="78" t="s">
        <v>113</v>
      </c>
      <c r="I245" s="79">
        <v>-5</v>
      </c>
      <c r="J245" s="72"/>
      <c r="K245" s="80">
        <v>792720.88</v>
      </c>
      <c r="L245" s="81"/>
      <c r="M245" s="82">
        <v>114830.56</v>
      </c>
      <c r="N245" s="82"/>
      <c r="O245" s="82">
        <v>717526</v>
      </c>
      <c r="P245" s="82"/>
      <c r="Q245" s="82">
        <v>45000</v>
      </c>
      <c r="S245" s="69">
        <v>5.68</v>
      </c>
      <c r="U245" s="70">
        <v>15.9</v>
      </c>
      <c r="V245" s="38"/>
    </row>
    <row r="246" spans="1:22" x14ac:dyDescent="0.25">
      <c r="A246" s="71"/>
      <c r="B246" s="72"/>
      <c r="C246" s="76" t="s">
        <v>125</v>
      </c>
      <c r="D246" s="72"/>
      <c r="E246" s="77">
        <v>52778</v>
      </c>
      <c r="F246" s="72"/>
      <c r="G246" s="78" t="s">
        <v>208</v>
      </c>
      <c r="H246" s="78" t="s">
        <v>113</v>
      </c>
      <c r="I246" s="79">
        <v>-5</v>
      </c>
      <c r="J246" s="72"/>
      <c r="K246" s="80">
        <v>2134388</v>
      </c>
      <c r="L246" s="81"/>
      <c r="M246" s="82">
        <v>1670586.7</v>
      </c>
      <c r="N246" s="82"/>
      <c r="O246" s="82">
        <v>570521</v>
      </c>
      <c r="P246" s="82"/>
      <c r="Q246" s="82">
        <v>23079</v>
      </c>
      <c r="S246" s="69">
        <v>1.08</v>
      </c>
      <c r="U246" s="70">
        <v>24.7</v>
      </c>
      <c r="V246" s="38"/>
    </row>
    <row r="247" spans="1:22" x14ac:dyDescent="0.25">
      <c r="A247" s="71"/>
      <c r="B247" s="72"/>
      <c r="C247" s="76" t="s">
        <v>126</v>
      </c>
      <c r="D247" s="72"/>
      <c r="E247" s="77">
        <v>53873</v>
      </c>
      <c r="F247" s="72"/>
      <c r="G247" s="78" t="s">
        <v>208</v>
      </c>
      <c r="H247" s="78" t="s">
        <v>113</v>
      </c>
      <c r="I247" s="79">
        <v>-5</v>
      </c>
      <c r="J247" s="72"/>
      <c r="K247" s="80">
        <v>717365.05</v>
      </c>
      <c r="L247" s="81"/>
      <c r="M247" s="82">
        <v>200277.77</v>
      </c>
      <c r="N247" s="82"/>
      <c r="O247" s="82">
        <v>552956</v>
      </c>
      <c r="P247" s="82"/>
      <c r="Q247" s="82">
        <v>20425</v>
      </c>
      <c r="S247" s="69">
        <v>2.85</v>
      </c>
      <c r="U247" s="70">
        <v>27.1</v>
      </c>
      <c r="V247" s="38"/>
    </row>
    <row r="248" spans="1:22" x14ac:dyDescent="0.25">
      <c r="A248" s="71"/>
      <c r="B248" s="72"/>
      <c r="C248" s="76" t="s">
        <v>127</v>
      </c>
      <c r="D248" s="72"/>
      <c r="E248" s="77">
        <v>48760</v>
      </c>
      <c r="F248" s="72"/>
      <c r="G248" s="78" t="s">
        <v>208</v>
      </c>
      <c r="H248" s="78" t="s">
        <v>113</v>
      </c>
      <c r="I248" s="79">
        <v>-5</v>
      </c>
      <c r="J248" s="72"/>
      <c r="K248" s="80">
        <v>2005074.48</v>
      </c>
      <c r="L248" s="81"/>
      <c r="M248" s="82">
        <v>1775641.78</v>
      </c>
      <c r="N248" s="82"/>
      <c r="O248" s="82">
        <v>329686</v>
      </c>
      <c r="P248" s="82"/>
      <c r="Q248" s="82">
        <v>20465</v>
      </c>
      <c r="S248" s="69">
        <v>1.02</v>
      </c>
      <c r="U248" s="70">
        <v>16.100000000000001</v>
      </c>
      <c r="V248" s="38"/>
    </row>
    <row r="249" spans="1:22" x14ac:dyDescent="0.25">
      <c r="A249" s="71"/>
      <c r="B249" s="72"/>
      <c r="C249" s="72" t="s">
        <v>93</v>
      </c>
      <c r="D249" s="72"/>
      <c r="E249" s="77">
        <v>47664</v>
      </c>
      <c r="F249" s="72"/>
      <c r="G249" s="78" t="s">
        <v>208</v>
      </c>
      <c r="H249" s="78" t="s">
        <v>113</v>
      </c>
      <c r="I249" s="79">
        <v>-5</v>
      </c>
      <c r="J249" s="72"/>
      <c r="K249" s="80">
        <v>353337.64</v>
      </c>
      <c r="L249" s="81"/>
      <c r="M249" s="82">
        <v>265750.21999999997</v>
      </c>
      <c r="N249" s="82"/>
      <c r="O249" s="82">
        <v>105254</v>
      </c>
      <c r="P249" s="82"/>
      <c r="Q249" s="82">
        <v>7885</v>
      </c>
      <c r="S249" s="69">
        <v>2.23</v>
      </c>
      <c r="U249" s="70">
        <v>13.3</v>
      </c>
      <c r="V249" s="38"/>
    </row>
    <row r="250" spans="1:22" x14ac:dyDescent="0.25">
      <c r="A250" s="71"/>
      <c r="B250" s="72"/>
      <c r="C250" s="76" t="s">
        <v>94</v>
      </c>
      <c r="D250" s="72"/>
      <c r="E250" s="77">
        <v>47664</v>
      </c>
      <c r="F250" s="72"/>
      <c r="G250" s="78" t="s">
        <v>208</v>
      </c>
      <c r="H250" s="78" t="s">
        <v>113</v>
      </c>
      <c r="I250" s="79">
        <v>-5</v>
      </c>
      <c r="J250" s="72"/>
      <c r="K250" s="80">
        <v>156087.78</v>
      </c>
      <c r="L250" s="81"/>
      <c r="M250" s="82">
        <v>158502.48000000001</v>
      </c>
      <c r="N250" s="82"/>
      <c r="O250" s="82">
        <v>5390</v>
      </c>
      <c r="P250" s="82"/>
      <c r="Q250" s="82">
        <v>421</v>
      </c>
      <c r="S250" s="69">
        <v>0.27</v>
      </c>
      <c r="U250" s="70">
        <v>12.8</v>
      </c>
      <c r="V250" s="38"/>
    </row>
    <row r="251" spans="1:22" x14ac:dyDescent="0.25">
      <c r="A251" s="71"/>
      <c r="B251" s="72"/>
      <c r="C251" s="76" t="s">
        <v>92</v>
      </c>
      <c r="D251" s="72"/>
      <c r="E251" s="77">
        <v>50586</v>
      </c>
      <c r="F251" s="72"/>
      <c r="G251" s="78" t="s">
        <v>208</v>
      </c>
      <c r="H251" s="78" t="s">
        <v>113</v>
      </c>
      <c r="I251" s="79">
        <v>-5</v>
      </c>
      <c r="J251" s="72"/>
      <c r="K251" s="80">
        <v>46462.34</v>
      </c>
      <c r="L251" s="81"/>
      <c r="M251" s="82">
        <v>28649.66</v>
      </c>
      <c r="N251" s="82"/>
      <c r="O251" s="82">
        <v>20136</v>
      </c>
      <c r="P251" s="82"/>
      <c r="Q251" s="82">
        <v>1180</v>
      </c>
      <c r="S251" s="69">
        <v>2.54</v>
      </c>
      <c r="U251" s="70">
        <v>17.100000000000001</v>
      </c>
      <c r="V251" s="38"/>
    </row>
    <row r="252" spans="1:22" x14ac:dyDescent="0.25">
      <c r="A252" s="71"/>
      <c r="B252" s="72"/>
      <c r="C252" s="76" t="s">
        <v>166</v>
      </c>
      <c r="D252" s="72"/>
      <c r="E252" s="77">
        <v>49125</v>
      </c>
      <c r="F252" s="72"/>
      <c r="G252" s="78" t="s">
        <v>208</v>
      </c>
      <c r="H252" s="78" t="s">
        <v>113</v>
      </c>
      <c r="I252" s="79">
        <v>-5</v>
      </c>
      <c r="J252" s="72"/>
      <c r="K252" s="83">
        <v>665876</v>
      </c>
      <c r="L252" s="81"/>
      <c r="M252" s="84">
        <v>455832.41</v>
      </c>
      <c r="N252" s="82"/>
      <c r="O252" s="84">
        <v>243337</v>
      </c>
      <c r="P252" s="82"/>
      <c r="Q252" s="84">
        <v>14049</v>
      </c>
      <c r="S252" s="69">
        <v>2.11</v>
      </c>
      <c r="U252" s="70">
        <v>17.3</v>
      </c>
      <c r="V252" s="38"/>
    </row>
    <row r="253" spans="1:22" x14ac:dyDescent="0.25">
      <c r="A253" s="71"/>
      <c r="B253" s="72"/>
      <c r="C253" s="76"/>
      <c r="D253" s="72"/>
      <c r="E253" s="73"/>
      <c r="F253" s="72"/>
      <c r="G253" s="78"/>
      <c r="H253" s="78"/>
      <c r="I253" s="79"/>
      <c r="J253" s="72"/>
      <c r="K253" s="80"/>
      <c r="L253" s="81"/>
      <c r="M253" s="82"/>
      <c r="N253" s="82"/>
      <c r="O253" s="82"/>
      <c r="P253" s="82"/>
      <c r="Q253" s="82"/>
      <c r="R253" s="72"/>
      <c r="S253" s="71"/>
      <c r="T253" s="72"/>
      <c r="U253" s="103"/>
      <c r="V253" s="38"/>
    </row>
    <row r="254" spans="1:22" x14ac:dyDescent="0.25">
      <c r="A254" s="71"/>
      <c r="B254" s="72"/>
      <c r="C254" s="98" t="s">
        <v>117</v>
      </c>
      <c r="D254" s="72"/>
      <c r="E254" s="73"/>
      <c r="F254" s="72"/>
      <c r="G254" s="78"/>
      <c r="H254" s="78"/>
      <c r="I254" s="79"/>
      <c r="J254" s="72"/>
      <c r="K254" s="80">
        <f>+SUBTOTAL(9,K245:K252)</f>
        <v>6871312.1699999999</v>
      </c>
      <c r="L254" s="81"/>
      <c r="M254" s="82">
        <f>+SUBTOTAL(9,M245:M252)</f>
        <v>4670071.58</v>
      </c>
      <c r="N254" s="82"/>
      <c r="O254" s="82">
        <f>+SUBTOTAL(9,O245:O252)</f>
        <v>2544806</v>
      </c>
      <c r="P254" s="82"/>
      <c r="Q254" s="82">
        <f>+SUBTOTAL(9,Q245:Q252)</f>
        <v>132504</v>
      </c>
      <c r="R254" s="72"/>
      <c r="S254" s="69">
        <f>Q254/K254*100</f>
        <v>1.9283653066805726</v>
      </c>
      <c r="U254" s="70">
        <f>ROUND(O254/Q254,1)</f>
        <v>19.2</v>
      </c>
      <c r="V254" s="38"/>
    </row>
    <row r="255" spans="1:22" x14ac:dyDescent="0.25">
      <c r="A255" s="71"/>
      <c r="B255" s="72"/>
      <c r="C255" s="98"/>
      <c r="D255" s="72"/>
      <c r="E255" s="73"/>
      <c r="F255" s="72"/>
      <c r="G255" s="78"/>
      <c r="H255" s="78"/>
      <c r="I255" s="79"/>
      <c r="J255" s="72"/>
      <c r="K255" s="80"/>
      <c r="L255" s="81"/>
      <c r="M255" s="82"/>
      <c r="N255" s="82"/>
      <c r="O255" s="82"/>
      <c r="P255" s="82"/>
      <c r="Q255" s="82"/>
      <c r="R255" s="72"/>
      <c r="S255" s="69"/>
      <c r="U255" s="70"/>
      <c r="V255" s="38"/>
    </row>
    <row r="256" spans="1:22" x14ac:dyDescent="0.25">
      <c r="A256" s="71">
        <v>346.01</v>
      </c>
      <c r="B256" s="72"/>
      <c r="C256" s="76" t="s">
        <v>174</v>
      </c>
      <c r="D256" s="72"/>
      <c r="E256" s="73"/>
      <c r="F256" s="72"/>
      <c r="G256" s="78"/>
      <c r="H256" s="78"/>
      <c r="I256" s="79"/>
      <c r="J256" s="72"/>
      <c r="K256" s="80"/>
      <c r="L256" s="81"/>
      <c r="M256" s="82"/>
      <c r="N256" s="82"/>
      <c r="O256" s="82"/>
      <c r="P256" s="82"/>
      <c r="Q256" s="82"/>
      <c r="R256" s="72"/>
      <c r="S256" s="69"/>
      <c r="U256" s="70"/>
      <c r="V256" s="38"/>
    </row>
    <row r="257" spans="1:22" x14ac:dyDescent="0.25">
      <c r="A257" s="71"/>
      <c r="B257" s="72"/>
      <c r="C257" s="76" t="s">
        <v>192</v>
      </c>
      <c r="D257" s="72"/>
      <c r="E257" s="77">
        <v>50221</v>
      </c>
      <c r="F257" s="72"/>
      <c r="G257" s="78" t="s">
        <v>209</v>
      </c>
      <c r="H257" s="78" t="s">
        <v>113</v>
      </c>
      <c r="I257" s="79">
        <v>-5</v>
      </c>
      <c r="J257" s="72"/>
      <c r="K257" s="80">
        <v>2820158.96</v>
      </c>
      <c r="L257" s="81"/>
      <c r="M257" s="82">
        <v>548420.67000000004</v>
      </c>
      <c r="N257" s="82"/>
      <c r="O257" s="82">
        <v>2412746</v>
      </c>
      <c r="P257" s="82"/>
      <c r="Q257" s="82">
        <v>119799</v>
      </c>
      <c r="S257" s="69">
        <v>4.25</v>
      </c>
      <c r="U257" s="70">
        <v>20.100000000000001</v>
      </c>
      <c r="V257" s="38"/>
    </row>
    <row r="258" spans="1:22" x14ac:dyDescent="0.25">
      <c r="A258" s="71"/>
      <c r="B258" s="72"/>
      <c r="C258" s="76" t="s">
        <v>169</v>
      </c>
      <c r="D258" s="72"/>
      <c r="E258" s="77">
        <v>47664</v>
      </c>
      <c r="F258" s="72"/>
      <c r="G258" s="78" t="s">
        <v>209</v>
      </c>
      <c r="H258" s="78" t="s">
        <v>113</v>
      </c>
      <c r="I258" s="79">
        <v>-5</v>
      </c>
      <c r="J258" s="72"/>
      <c r="K258" s="80">
        <v>479164.8</v>
      </c>
      <c r="L258" s="81"/>
      <c r="M258" s="82">
        <v>120444.56</v>
      </c>
      <c r="N258" s="82"/>
      <c r="O258" s="82">
        <v>382678</v>
      </c>
      <c r="P258" s="82"/>
      <c r="Q258" s="82">
        <v>28324</v>
      </c>
      <c r="S258" s="69">
        <v>5.91</v>
      </c>
      <c r="U258" s="70">
        <v>13.5</v>
      </c>
      <c r="V258" s="38"/>
    </row>
    <row r="259" spans="1:22" x14ac:dyDescent="0.25">
      <c r="A259" s="71"/>
      <c r="B259" s="72"/>
      <c r="C259" s="76" t="s">
        <v>170</v>
      </c>
      <c r="D259" s="72"/>
      <c r="E259" s="77">
        <v>48029</v>
      </c>
      <c r="F259" s="72"/>
      <c r="G259" s="78" t="s">
        <v>209</v>
      </c>
      <c r="H259" s="78" t="s">
        <v>113</v>
      </c>
      <c r="I259" s="79">
        <v>-5</v>
      </c>
      <c r="J259" s="72"/>
      <c r="K259" s="83">
        <v>706082.18</v>
      </c>
      <c r="L259" s="81"/>
      <c r="M259" s="84">
        <v>166936.09</v>
      </c>
      <c r="N259" s="82"/>
      <c r="O259" s="84">
        <v>574450</v>
      </c>
      <c r="P259" s="82"/>
      <c r="Q259" s="84">
        <v>39712</v>
      </c>
      <c r="S259" s="69">
        <v>5.62</v>
      </c>
      <c r="U259" s="70">
        <v>14.5</v>
      </c>
      <c r="V259" s="38"/>
    </row>
    <row r="260" spans="1:22" x14ac:dyDescent="0.25">
      <c r="A260" s="71"/>
      <c r="B260" s="72"/>
      <c r="C260" s="98"/>
      <c r="D260" s="72"/>
      <c r="E260" s="73"/>
      <c r="F260" s="72"/>
      <c r="G260" s="78"/>
      <c r="H260" s="78"/>
      <c r="I260" s="79"/>
      <c r="J260" s="72"/>
      <c r="K260" s="80"/>
      <c r="L260" s="81"/>
      <c r="M260" s="82"/>
      <c r="N260" s="82"/>
      <c r="O260" s="82"/>
      <c r="P260" s="82"/>
      <c r="Q260" s="82"/>
      <c r="R260" s="72"/>
      <c r="S260" s="69"/>
      <c r="U260" s="70"/>
      <c r="V260" s="38"/>
    </row>
    <row r="261" spans="1:22" x14ac:dyDescent="0.25">
      <c r="A261" s="71"/>
      <c r="B261" s="72"/>
      <c r="C261" s="98" t="s">
        <v>177</v>
      </c>
      <c r="D261" s="72"/>
      <c r="E261" s="73"/>
      <c r="F261" s="72"/>
      <c r="G261" s="78"/>
      <c r="H261" s="78"/>
      <c r="I261" s="79"/>
      <c r="J261" s="72"/>
      <c r="K261" s="80">
        <f>+SUBTOTAL(9,K257:K259)</f>
        <v>4005405.94</v>
      </c>
      <c r="L261" s="81"/>
      <c r="M261" s="82">
        <f>+SUBTOTAL(9,M257:M259)</f>
        <v>835801.32</v>
      </c>
      <c r="N261" s="82"/>
      <c r="O261" s="82">
        <f>+SUBTOTAL(9,O257:O259)</f>
        <v>3369874</v>
      </c>
      <c r="P261" s="82"/>
      <c r="Q261" s="82">
        <f>+SUBTOTAL(9,Q257:Q259)</f>
        <v>187835</v>
      </c>
      <c r="R261" s="72"/>
      <c r="S261" s="69">
        <f>Q261/K261*100</f>
        <v>4.6895371608701417</v>
      </c>
      <c r="U261" s="70">
        <f>ROUND(O261/Q261,1)</f>
        <v>17.899999999999999</v>
      </c>
      <c r="V261" s="38"/>
    </row>
    <row r="262" spans="1:22" x14ac:dyDescent="0.25">
      <c r="A262" s="71"/>
      <c r="B262" s="72"/>
      <c r="C262" s="76"/>
      <c r="D262" s="72"/>
      <c r="E262" s="73"/>
      <c r="F262" s="72"/>
      <c r="G262" s="78"/>
      <c r="H262" s="78"/>
      <c r="I262" s="79"/>
      <c r="J262" s="72"/>
      <c r="K262" s="80"/>
      <c r="L262" s="81"/>
      <c r="M262" s="82"/>
      <c r="N262" s="82"/>
      <c r="O262" s="82"/>
      <c r="P262" s="82"/>
      <c r="Q262" s="82"/>
      <c r="R262" s="72"/>
      <c r="S262" s="104"/>
      <c r="T262" s="72"/>
      <c r="U262" s="105"/>
      <c r="V262" s="38"/>
    </row>
    <row r="263" spans="1:22" x14ac:dyDescent="0.25">
      <c r="A263" s="71">
        <v>346.1</v>
      </c>
      <c r="B263" s="72"/>
      <c r="C263" s="76" t="s">
        <v>69</v>
      </c>
      <c r="D263" s="72"/>
      <c r="E263" s="73"/>
      <c r="F263" s="72"/>
      <c r="G263" s="78"/>
      <c r="H263" s="78"/>
      <c r="I263" s="79"/>
      <c r="J263" s="72"/>
      <c r="K263" s="80" t="s">
        <v>122</v>
      </c>
      <c r="L263" s="81"/>
      <c r="M263" s="82" t="s">
        <v>122</v>
      </c>
      <c r="N263" s="82"/>
      <c r="O263" s="82" t="s">
        <v>122</v>
      </c>
      <c r="P263" s="82"/>
      <c r="Q263" s="82" t="s">
        <v>122</v>
      </c>
      <c r="R263" s="72"/>
      <c r="S263" s="71"/>
      <c r="T263" s="72"/>
      <c r="U263" s="103"/>
      <c r="V263" s="38"/>
    </row>
    <row r="264" spans="1:22" x14ac:dyDescent="0.25">
      <c r="A264" s="71"/>
      <c r="B264" s="72"/>
      <c r="C264" s="76" t="s">
        <v>95</v>
      </c>
      <c r="D264" s="72"/>
      <c r="E264" s="77">
        <v>46934</v>
      </c>
      <c r="F264" s="72"/>
      <c r="G264" s="78" t="s">
        <v>258</v>
      </c>
      <c r="H264" s="78" t="s">
        <v>113</v>
      </c>
      <c r="I264" s="79">
        <v>0</v>
      </c>
      <c r="J264" s="72"/>
      <c r="K264" s="80">
        <v>387249.85</v>
      </c>
      <c r="L264" s="81"/>
      <c r="M264" s="82">
        <v>108494.59</v>
      </c>
      <c r="N264" s="82"/>
      <c r="O264" s="82">
        <v>278755</v>
      </c>
      <c r="P264" s="82"/>
      <c r="Q264" s="82">
        <v>35473</v>
      </c>
      <c r="S264" s="69">
        <v>9.16</v>
      </c>
      <c r="U264" s="70">
        <v>7.9</v>
      </c>
      <c r="V264" s="38"/>
    </row>
    <row r="265" spans="1:22" x14ac:dyDescent="0.25">
      <c r="A265" s="71"/>
      <c r="B265" s="72"/>
      <c r="C265" s="76" t="s">
        <v>224</v>
      </c>
      <c r="D265" s="72"/>
      <c r="E265" s="77">
        <v>52047</v>
      </c>
      <c r="F265" s="72"/>
      <c r="G265" s="78" t="s">
        <v>258</v>
      </c>
      <c r="H265" s="78" t="s">
        <v>113</v>
      </c>
      <c r="I265" s="79">
        <v>0</v>
      </c>
      <c r="J265" s="72"/>
      <c r="K265" s="80">
        <v>44161.55</v>
      </c>
      <c r="L265" s="81"/>
      <c r="M265" s="82">
        <v>12906.64</v>
      </c>
      <c r="N265" s="82"/>
      <c r="O265" s="82">
        <v>31255</v>
      </c>
      <c r="P265" s="82"/>
      <c r="Q265" s="82">
        <v>3992</v>
      </c>
      <c r="S265" s="69">
        <v>9.0399999999999991</v>
      </c>
      <c r="U265" s="70">
        <v>7.8</v>
      </c>
      <c r="V265" s="38"/>
    </row>
    <row r="266" spans="1:22" x14ac:dyDescent="0.25">
      <c r="A266" s="71"/>
      <c r="B266" s="72"/>
      <c r="C266" s="76" t="s">
        <v>125</v>
      </c>
      <c r="D266" s="72"/>
      <c r="E266" s="77">
        <v>52778</v>
      </c>
      <c r="F266" s="72"/>
      <c r="G266" s="78" t="s">
        <v>258</v>
      </c>
      <c r="H266" s="78" t="s">
        <v>113</v>
      </c>
      <c r="I266" s="79">
        <v>0</v>
      </c>
      <c r="J266" s="72"/>
      <c r="K266" s="80">
        <v>469809.97</v>
      </c>
      <c r="L266" s="81"/>
      <c r="M266" s="82">
        <v>36213.03</v>
      </c>
      <c r="N266" s="82"/>
      <c r="O266" s="82">
        <v>433597</v>
      </c>
      <c r="P266" s="82"/>
      <c r="Q266" s="82">
        <v>46133</v>
      </c>
      <c r="S266" s="69">
        <v>9.82</v>
      </c>
      <c r="U266" s="70">
        <v>9.4</v>
      </c>
      <c r="V266" s="38"/>
    </row>
    <row r="267" spans="1:22" x14ac:dyDescent="0.25">
      <c r="A267" s="71"/>
      <c r="B267" s="72"/>
      <c r="C267" s="76" t="s">
        <v>126</v>
      </c>
      <c r="D267" s="72"/>
      <c r="E267" s="77">
        <v>53873</v>
      </c>
      <c r="F267" s="72"/>
      <c r="G267" s="78" t="s">
        <v>258</v>
      </c>
      <c r="H267" s="78" t="s">
        <v>113</v>
      </c>
      <c r="I267" s="79">
        <v>0</v>
      </c>
      <c r="J267" s="72"/>
      <c r="K267" s="80">
        <v>363626.33</v>
      </c>
      <c r="L267" s="81"/>
      <c r="M267" s="82">
        <v>61077.14</v>
      </c>
      <c r="N267" s="82"/>
      <c r="O267" s="82">
        <v>302549</v>
      </c>
      <c r="P267" s="82"/>
      <c r="Q267" s="82">
        <v>33962</v>
      </c>
      <c r="S267" s="69">
        <v>9.34</v>
      </c>
      <c r="U267" s="70">
        <v>8.9</v>
      </c>
      <c r="V267" s="38"/>
    </row>
    <row r="268" spans="1:22" x14ac:dyDescent="0.25">
      <c r="A268" s="71"/>
      <c r="B268" s="72"/>
      <c r="C268" s="76" t="s">
        <v>127</v>
      </c>
      <c r="D268" s="72"/>
      <c r="E268" s="77">
        <v>48760</v>
      </c>
      <c r="F268" s="72"/>
      <c r="G268" s="78" t="s">
        <v>258</v>
      </c>
      <c r="H268" s="78" t="s">
        <v>113</v>
      </c>
      <c r="I268" s="79">
        <v>0</v>
      </c>
      <c r="J268" s="72"/>
      <c r="K268" s="80">
        <v>310501.03000000003</v>
      </c>
      <c r="L268" s="81"/>
      <c r="M268" s="82">
        <v>29325.599999999999</v>
      </c>
      <c r="N268" s="82"/>
      <c r="O268" s="82">
        <v>281175</v>
      </c>
      <c r="P268" s="82"/>
      <c r="Q268" s="82">
        <v>30586</v>
      </c>
      <c r="S268" s="69">
        <v>9.85</v>
      </c>
      <c r="U268" s="70">
        <v>9.1999999999999993</v>
      </c>
      <c r="V268" s="38"/>
    </row>
    <row r="269" spans="1:22" x14ac:dyDescent="0.25">
      <c r="A269" s="71"/>
      <c r="B269" s="87"/>
      <c r="C269" s="76" t="s">
        <v>89</v>
      </c>
      <c r="D269" s="87"/>
      <c r="E269" s="77">
        <v>46934</v>
      </c>
      <c r="F269" s="87"/>
      <c r="G269" s="78" t="s">
        <v>258</v>
      </c>
      <c r="H269" s="78" t="s">
        <v>113</v>
      </c>
      <c r="I269" s="79">
        <v>0</v>
      </c>
      <c r="J269" s="72"/>
      <c r="K269" s="80">
        <v>10249.280000000001</v>
      </c>
      <c r="L269" s="81"/>
      <c r="M269" s="82">
        <v>2694.32</v>
      </c>
      <c r="N269" s="82"/>
      <c r="O269" s="82">
        <v>7555</v>
      </c>
      <c r="P269" s="82"/>
      <c r="Q269" s="82">
        <v>2041</v>
      </c>
      <c r="S269" s="69">
        <v>19.91</v>
      </c>
      <c r="U269" s="70">
        <v>3.7</v>
      </c>
      <c r="V269" s="38"/>
    </row>
    <row r="270" spans="1:22" x14ac:dyDescent="0.25">
      <c r="A270" s="71"/>
      <c r="B270" s="72"/>
      <c r="C270" s="76" t="s">
        <v>90</v>
      </c>
      <c r="D270" s="72"/>
      <c r="E270" s="77">
        <v>47664</v>
      </c>
      <c r="F270" s="72"/>
      <c r="G270" s="78" t="s">
        <v>258</v>
      </c>
      <c r="H270" s="78" t="s">
        <v>113</v>
      </c>
      <c r="I270" s="79">
        <v>0</v>
      </c>
      <c r="J270" s="72"/>
      <c r="K270" s="80">
        <v>500057.41</v>
      </c>
      <c r="L270" s="81"/>
      <c r="M270" s="82">
        <v>141521.12</v>
      </c>
      <c r="N270" s="82"/>
      <c r="O270" s="82">
        <v>358536</v>
      </c>
      <c r="P270" s="82"/>
      <c r="Q270" s="82">
        <v>80315</v>
      </c>
      <c r="S270" s="69">
        <v>16.059999999999999</v>
      </c>
      <c r="U270" s="70">
        <v>4.5</v>
      </c>
      <c r="V270" s="38"/>
    </row>
    <row r="271" spans="1:22" x14ac:dyDescent="0.25">
      <c r="A271" s="71"/>
      <c r="B271" s="72"/>
      <c r="C271" s="76" t="s">
        <v>91</v>
      </c>
      <c r="D271" s="72"/>
      <c r="E271" s="77">
        <v>47664</v>
      </c>
      <c r="F271" s="72"/>
      <c r="G271" s="78" t="s">
        <v>258</v>
      </c>
      <c r="H271" s="78" t="s">
        <v>113</v>
      </c>
      <c r="I271" s="79">
        <v>0</v>
      </c>
      <c r="J271" s="72"/>
      <c r="K271" s="80">
        <v>313151.40000000002</v>
      </c>
      <c r="L271" s="81"/>
      <c r="M271" s="82">
        <v>63835.98</v>
      </c>
      <c r="N271" s="82"/>
      <c r="O271" s="82">
        <v>249315</v>
      </c>
      <c r="P271" s="82"/>
      <c r="Q271" s="82">
        <v>38756</v>
      </c>
      <c r="S271" s="69">
        <v>12.38</v>
      </c>
      <c r="U271" s="70">
        <v>6.4</v>
      </c>
      <c r="V271" s="38"/>
    </row>
    <row r="272" spans="1:22" x14ac:dyDescent="0.25">
      <c r="A272" s="71"/>
      <c r="B272" s="72"/>
      <c r="C272" s="76" t="s">
        <v>92</v>
      </c>
      <c r="D272" s="72"/>
      <c r="E272" s="77">
        <v>50586</v>
      </c>
      <c r="F272" s="72"/>
      <c r="G272" s="78" t="s">
        <v>258</v>
      </c>
      <c r="H272" s="78" t="s">
        <v>113</v>
      </c>
      <c r="I272" s="79">
        <v>0</v>
      </c>
      <c r="J272" s="72"/>
      <c r="K272" s="83">
        <v>252402.76</v>
      </c>
      <c r="L272" s="81"/>
      <c r="M272" s="84">
        <v>85234.65</v>
      </c>
      <c r="N272" s="82"/>
      <c r="O272" s="84">
        <v>167168</v>
      </c>
      <c r="P272" s="82"/>
      <c r="Q272" s="84">
        <v>27048</v>
      </c>
      <c r="S272" s="69">
        <v>10.72</v>
      </c>
      <c r="U272" s="70">
        <v>6.2</v>
      </c>
      <c r="V272" s="38"/>
    </row>
    <row r="273" spans="1:22" x14ac:dyDescent="0.25">
      <c r="A273" s="71"/>
      <c r="B273" s="72"/>
      <c r="C273" s="76"/>
      <c r="D273" s="72"/>
      <c r="E273" s="73"/>
      <c r="F273" s="72"/>
      <c r="G273" s="78"/>
      <c r="H273" s="78"/>
      <c r="I273" s="79"/>
      <c r="J273" s="72"/>
      <c r="K273" s="80"/>
      <c r="L273" s="72"/>
      <c r="M273" s="75"/>
      <c r="N273" s="75"/>
      <c r="O273" s="75"/>
      <c r="P273" s="75"/>
      <c r="Q273" s="75"/>
      <c r="R273" s="72"/>
      <c r="S273" s="71"/>
      <c r="T273" s="72"/>
      <c r="U273" s="103"/>
      <c r="V273" s="38"/>
    </row>
    <row r="274" spans="1:22" x14ac:dyDescent="0.25">
      <c r="A274" s="71"/>
      <c r="B274" s="72"/>
      <c r="C274" s="85" t="s">
        <v>118</v>
      </c>
      <c r="D274" s="72"/>
      <c r="E274" s="73"/>
      <c r="F274" s="72"/>
      <c r="G274" s="78"/>
      <c r="H274" s="78"/>
      <c r="I274" s="79"/>
      <c r="J274" s="72"/>
      <c r="K274" s="80">
        <f>+SUBTOTAL(9,K264:K272)</f>
        <v>2651209.58</v>
      </c>
      <c r="L274" s="72"/>
      <c r="M274" s="82">
        <f>+SUBTOTAL(9,M264:M272)</f>
        <v>541303.07000000007</v>
      </c>
      <c r="N274" s="75"/>
      <c r="O274" s="82">
        <f>+SUBTOTAL(9,O264:O272)</f>
        <v>2109905</v>
      </c>
      <c r="P274" s="75"/>
      <c r="Q274" s="82">
        <f>+SUBTOTAL(9,Q264:Q272)</f>
        <v>298306</v>
      </c>
      <c r="R274" s="72"/>
      <c r="S274" s="69">
        <f>Q274/K274*100</f>
        <v>11.251694405841729</v>
      </c>
      <c r="U274" s="70">
        <f>ROUND(O274/Q274,1)</f>
        <v>7.1</v>
      </c>
      <c r="V274" s="38"/>
    </row>
    <row r="275" spans="1:22" x14ac:dyDescent="0.25">
      <c r="A275" s="71"/>
      <c r="B275" s="72"/>
      <c r="C275" s="85"/>
      <c r="D275" s="72"/>
      <c r="E275" s="73"/>
      <c r="F275" s="72"/>
      <c r="G275" s="78"/>
      <c r="H275" s="78"/>
      <c r="I275" s="79"/>
      <c r="J275" s="72"/>
      <c r="K275" s="80"/>
      <c r="L275" s="72"/>
      <c r="M275" s="75"/>
      <c r="N275" s="75"/>
      <c r="O275" s="75"/>
      <c r="P275" s="75"/>
      <c r="Q275" s="75"/>
      <c r="R275" s="72"/>
      <c r="S275" s="69"/>
      <c r="U275" s="70"/>
      <c r="V275" s="38"/>
    </row>
    <row r="276" spans="1:22" x14ac:dyDescent="0.25">
      <c r="A276" s="71">
        <v>346.11</v>
      </c>
      <c r="B276" s="72"/>
      <c r="C276" s="76" t="s">
        <v>175</v>
      </c>
      <c r="D276" s="72"/>
      <c r="E276" s="73"/>
      <c r="F276" s="72"/>
      <c r="G276" s="78"/>
      <c r="H276" s="78"/>
      <c r="I276" s="79"/>
      <c r="J276" s="72"/>
      <c r="K276" s="80"/>
      <c r="L276" s="72"/>
      <c r="M276" s="75"/>
      <c r="N276" s="75"/>
      <c r="O276" s="75"/>
      <c r="P276" s="75"/>
      <c r="Q276" s="75"/>
      <c r="R276" s="72"/>
      <c r="S276" s="69"/>
      <c r="U276" s="70"/>
      <c r="V276" s="38"/>
    </row>
    <row r="277" spans="1:22" x14ac:dyDescent="0.25">
      <c r="A277" s="71"/>
      <c r="B277" s="72"/>
      <c r="C277" s="76" t="s">
        <v>192</v>
      </c>
      <c r="D277" s="72"/>
      <c r="E277" s="77">
        <v>50221</v>
      </c>
      <c r="F277" s="72"/>
      <c r="G277" s="78" t="s">
        <v>258</v>
      </c>
      <c r="H277" s="78" t="s">
        <v>113</v>
      </c>
      <c r="I277" s="79">
        <v>0</v>
      </c>
      <c r="J277" s="72"/>
      <c r="K277" s="80">
        <v>124261.07</v>
      </c>
      <c r="L277" s="81"/>
      <c r="M277" s="82">
        <v>9773.49</v>
      </c>
      <c r="N277" s="82"/>
      <c r="O277" s="82">
        <v>114488</v>
      </c>
      <c r="P277" s="82"/>
      <c r="Q277" s="82">
        <v>8911</v>
      </c>
      <c r="S277" s="69">
        <v>7.17</v>
      </c>
      <c r="U277" s="70">
        <v>12.8</v>
      </c>
      <c r="V277" s="38"/>
    </row>
    <row r="278" spans="1:22" x14ac:dyDescent="0.25">
      <c r="A278" s="71"/>
      <c r="B278" s="72"/>
      <c r="C278" s="76" t="s">
        <v>169</v>
      </c>
      <c r="D278" s="72"/>
      <c r="E278" s="77">
        <v>47664</v>
      </c>
      <c r="F278" s="72"/>
      <c r="G278" s="78" t="s">
        <v>258</v>
      </c>
      <c r="H278" s="78" t="s">
        <v>113</v>
      </c>
      <c r="I278" s="79">
        <v>0</v>
      </c>
      <c r="J278" s="72"/>
      <c r="K278" s="80">
        <v>324714.64</v>
      </c>
      <c r="L278" s="81"/>
      <c r="M278" s="82">
        <v>95474.36</v>
      </c>
      <c r="N278" s="82"/>
      <c r="O278" s="82">
        <v>229240</v>
      </c>
      <c r="P278" s="82"/>
      <c r="Q278" s="82">
        <v>32087</v>
      </c>
      <c r="S278" s="69">
        <v>9.8800000000000008</v>
      </c>
      <c r="U278" s="70">
        <v>7.1</v>
      </c>
      <c r="V278" s="38"/>
    </row>
    <row r="279" spans="1:22" x14ac:dyDescent="0.25">
      <c r="A279" s="71"/>
      <c r="B279" s="72"/>
      <c r="C279" s="76" t="s">
        <v>170</v>
      </c>
      <c r="D279" s="72"/>
      <c r="E279" s="77">
        <v>48029</v>
      </c>
      <c r="F279" s="72"/>
      <c r="G279" s="78" t="s">
        <v>258</v>
      </c>
      <c r="H279" s="78" t="s">
        <v>113</v>
      </c>
      <c r="I279" s="79">
        <v>0</v>
      </c>
      <c r="J279" s="72"/>
      <c r="K279" s="83">
        <v>333519.96999999997</v>
      </c>
      <c r="L279" s="81"/>
      <c r="M279" s="84">
        <v>46845.66</v>
      </c>
      <c r="N279" s="82"/>
      <c r="O279" s="84">
        <v>286674</v>
      </c>
      <c r="P279" s="82"/>
      <c r="Q279" s="84">
        <v>25531</v>
      </c>
      <c r="S279" s="69">
        <v>7.66</v>
      </c>
      <c r="U279" s="70">
        <v>11.2</v>
      </c>
      <c r="V279" s="38"/>
    </row>
    <row r="280" spans="1:22" x14ac:dyDescent="0.25">
      <c r="A280" s="71"/>
      <c r="B280" s="72"/>
      <c r="C280" s="76"/>
      <c r="D280" s="72"/>
      <c r="E280" s="73"/>
      <c r="F280" s="72"/>
      <c r="G280" s="78"/>
      <c r="H280" s="78"/>
      <c r="I280" s="79"/>
      <c r="J280" s="72"/>
      <c r="K280" s="80"/>
      <c r="L280" s="72"/>
      <c r="M280" s="75"/>
      <c r="N280" s="75"/>
      <c r="O280" s="75"/>
      <c r="P280" s="75"/>
      <c r="Q280" s="75"/>
      <c r="R280" s="72"/>
      <c r="S280" s="69"/>
      <c r="U280" s="70"/>
      <c r="V280" s="38"/>
    </row>
    <row r="281" spans="1:22" x14ac:dyDescent="0.25">
      <c r="A281" s="71"/>
      <c r="B281" s="72"/>
      <c r="C281" s="85" t="s">
        <v>176</v>
      </c>
      <c r="D281" s="72"/>
      <c r="E281" s="73"/>
      <c r="F281" s="72"/>
      <c r="G281" s="78"/>
      <c r="H281" s="78"/>
      <c r="I281" s="79"/>
      <c r="J281" s="72"/>
      <c r="K281" s="80">
        <f>+SUBTOTAL(9,K277:K279)</f>
        <v>782495.67999999993</v>
      </c>
      <c r="L281" s="81"/>
      <c r="M281" s="82">
        <f>+SUBTOTAL(9,M277:M279)</f>
        <v>152093.51</v>
      </c>
      <c r="N281" s="82"/>
      <c r="O281" s="82">
        <f>+SUBTOTAL(9,O277:O279)</f>
        <v>630402</v>
      </c>
      <c r="P281" s="82"/>
      <c r="Q281" s="82">
        <f>+SUBTOTAL(9,Q277:Q279)</f>
        <v>66529</v>
      </c>
      <c r="R281" s="72"/>
      <c r="S281" s="69">
        <f>Q281/K281*100</f>
        <v>8.5021555646160252</v>
      </c>
      <c r="T281" s="72"/>
      <c r="U281" s="70">
        <f>ROUND(O281/Q281,1)</f>
        <v>9.5</v>
      </c>
      <c r="V281" s="38"/>
    </row>
    <row r="282" spans="1:22" x14ac:dyDescent="0.25">
      <c r="A282" s="71"/>
      <c r="B282" s="72"/>
      <c r="C282" s="85"/>
      <c r="D282" s="72"/>
      <c r="E282" s="73"/>
      <c r="F282" s="72"/>
      <c r="G282" s="78"/>
      <c r="H282" s="78"/>
      <c r="I282" s="79"/>
      <c r="J282" s="72"/>
      <c r="K282" s="80"/>
      <c r="L282" s="81"/>
      <c r="M282" s="82"/>
      <c r="N282" s="82"/>
      <c r="O282" s="82"/>
      <c r="P282" s="82"/>
      <c r="Q282" s="82"/>
      <c r="R282" s="72"/>
      <c r="S282" s="69"/>
      <c r="T282" s="72"/>
      <c r="U282" s="70"/>
      <c r="V282" s="38"/>
    </row>
    <row r="283" spans="1:22" x14ac:dyDescent="0.25">
      <c r="A283" s="71">
        <v>348</v>
      </c>
      <c r="B283" s="72"/>
      <c r="C283" s="85" t="s">
        <v>267</v>
      </c>
      <c r="D283" s="72"/>
      <c r="E283" s="73" t="s">
        <v>265</v>
      </c>
      <c r="F283" s="72"/>
      <c r="G283" s="78" t="s">
        <v>263</v>
      </c>
      <c r="H283" s="78"/>
      <c r="I283" s="79">
        <v>0</v>
      </c>
      <c r="J283" s="72"/>
      <c r="K283" s="83">
        <v>4776731.5599999996</v>
      </c>
      <c r="L283" s="81"/>
      <c r="M283" s="84">
        <v>95635.37</v>
      </c>
      <c r="N283" s="82"/>
      <c r="O283" s="84">
        <v>4681096</v>
      </c>
      <c r="P283" s="82"/>
      <c r="Q283" s="84">
        <v>238466</v>
      </c>
      <c r="R283" s="72"/>
      <c r="S283" s="69">
        <v>4.99</v>
      </c>
      <c r="T283" s="72"/>
      <c r="U283" s="70">
        <v>19.600000000000001</v>
      </c>
      <c r="V283" s="38"/>
    </row>
    <row r="284" spans="1:22" x14ac:dyDescent="0.25">
      <c r="A284" s="71"/>
      <c r="B284" s="72"/>
      <c r="C284" s="72"/>
      <c r="D284" s="72"/>
      <c r="E284" s="73"/>
      <c r="F284" s="72"/>
      <c r="G284" s="78"/>
      <c r="H284" s="78"/>
      <c r="I284" s="79"/>
      <c r="J284" s="72"/>
      <c r="K284" s="80"/>
      <c r="L284" s="81"/>
      <c r="M284" s="82"/>
      <c r="N284" s="82"/>
      <c r="O284" s="82"/>
      <c r="P284" s="82"/>
      <c r="Q284" s="82"/>
      <c r="R284" s="72"/>
      <c r="S284" s="71"/>
      <c r="T284" s="72"/>
      <c r="U284" s="103"/>
      <c r="V284" s="38"/>
    </row>
    <row r="285" spans="1:22" x14ac:dyDescent="0.25">
      <c r="A285" s="69"/>
      <c r="C285" s="108" t="s">
        <v>24</v>
      </c>
      <c r="G285" s="53"/>
      <c r="I285" s="50"/>
      <c r="J285" s="46"/>
      <c r="K285" s="89">
        <f>SUBTOTAL(9,K161:K283)</f>
        <v>1895861022.3200006</v>
      </c>
      <c r="L285" s="90"/>
      <c r="M285" s="91">
        <f>SUBTOTAL(9,M161:M283)</f>
        <v>697385809.49999988</v>
      </c>
      <c r="N285" s="92"/>
      <c r="O285" s="91">
        <f>SUBTOTAL(9,O161:O283)</f>
        <v>1218392431</v>
      </c>
      <c r="P285" s="92"/>
      <c r="Q285" s="91">
        <f>SUBTOTAL(9,Q161:Q283)</f>
        <v>80310360</v>
      </c>
      <c r="R285" s="46"/>
      <c r="S285" s="93">
        <f>ROUND(Q285/K285*100,2)</f>
        <v>4.24</v>
      </c>
      <c r="U285" s="70"/>
      <c r="V285" s="38"/>
    </row>
    <row r="286" spans="1:22" x14ac:dyDescent="0.25">
      <c r="A286" s="69"/>
      <c r="C286" s="108"/>
      <c r="G286" s="53"/>
      <c r="I286" s="50"/>
      <c r="J286" s="46"/>
      <c r="K286" s="89"/>
      <c r="L286" s="90"/>
      <c r="M286" s="91"/>
      <c r="N286" s="92"/>
      <c r="O286" s="91"/>
      <c r="P286" s="92"/>
      <c r="Q286" s="91"/>
      <c r="R286" s="46"/>
      <c r="S286" s="93"/>
      <c r="U286" s="70"/>
      <c r="V286" s="38"/>
    </row>
    <row r="287" spans="1:22" x14ac:dyDescent="0.25">
      <c r="A287" s="69"/>
      <c r="C287" s="108"/>
      <c r="G287" s="53"/>
      <c r="I287" s="50"/>
      <c r="J287" s="46"/>
      <c r="K287" s="94"/>
      <c r="L287" s="46"/>
      <c r="M287" s="95"/>
      <c r="N287" s="95"/>
      <c r="O287" s="95"/>
      <c r="P287" s="95"/>
      <c r="Q287" s="95"/>
      <c r="R287" s="46"/>
      <c r="S287" s="69"/>
      <c r="U287" s="70"/>
      <c r="V287" s="38"/>
    </row>
    <row r="288" spans="1:22" x14ac:dyDescent="0.25">
      <c r="A288" s="69"/>
      <c r="C288" s="47" t="s">
        <v>25</v>
      </c>
      <c r="G288" s="53"/>
      <c r="I288" s="88"/>
      <c r="K288" s="94"/>
      <c r="M288" s="68"/>
      <c r="N288" s="68"/>
      <c r="O288" s="68"/>
      <c r="P288" s="68"/>
      <c r="Q288" s="68"/>
      <c r="S288" s="69"/>
      <c r="U288" s="70"/>
      <c r="V288" s="38"/>
    </row>
    <row r="289" spans="1:22" x14ac:dyDescent="0.25">
      <c r="A289" s="69"/>
      <c r="C289" s="56"/>
      <c r="G289" s="53"/>
      <c r="I289" s="88"/>
      <c r="K289" s="94"/>
      <c r="M289" s="68"/>
      <c r="N289" s="68"/>
      <c r="O289" s="68"/>
      <c r="P289" s="68"/>
      <c r="Q289" s="68"/>
      <c r="S289" s="69"/>
      <c r="U289" s="70"/>
      <c r="V289" s="38"/>
    </row>
    <row r="290" spans="1:22" x14ac:dyDescent="0.25">
      <c r="A290" s="69">
        <v>350.1</v>
      </c>
      <c r="C290" s="97" t="s">
        <v>149</v>
      </c>
      <c r="E290" s="77"/>
      <c r="G290" s="78" t="s">
        <v>210</v>
      </c>
      <c r="H290" s="78"/>
      <c r="I290" s="79">
        <v>0</v>
      </c>
      <c r="J290" s="72"/>
      <c r="K290" s="80">
        <v>13037871.039999999</v>
      </c>
      <c r="L290" s="81"/>
      <c r="M290" s="82">
        <v>3769177.55</v>
      </c>
      <c r="N290" s="82"/>
      <c r="O290" s="82">
        <v>9268693</v>
      </c>
      <c r="P290" s="82"/>
      <c r="Q290" s="82">
        <v>143445</v>
      </c>
      <c r="S290" s="69">
        <v>1.1000000000000001</v>
      </c>
      <c r="U290" s="70">
        <v>64.599999999999994</v>
      </c>
      <c r="V290" s="38"/>
    </row>
    <row r="291" spans="1:22" x14ac:dyDescent="0.25">
      <c r="A291" s="69">
        <v>350.16</v>
      </c>
      <c r="C291" s="97" t="s">
        <v>161</v>
      </c>
      <c r="E291" s="77"/>
      <c r="G291" s="78" t="s">
        <v>210</v>
      </c>
      <c r="H291" s="78"/>
      <c r="I291" s="79">
        <v>0</v>
      </c>
      <c r="J291" s="72"/>
      <c r="K291" s="80">
        <v>2478317.94</v>
      </c>
      <c r="L291" s="81"/>
      <c r="M291" s="82">
        <v>-34424.42</v>
      </c>
      <c r="N291" s="82"/>
      <c r="O291" s="82">
        <v>2512742</v>
      </c>
      <c r="P291" s="82"/>
      <c r="Q291" s="82">
        <v>34956</v>
      </c>
      <c r="S291" s="69">
        <v>1.41</v>
      </c>
      <c r="U291" s="70">
        <v>71.900000000000006</v>
      </c>
      <c r="V291" s="38"/>
    </row>
    <row r="292" spans="1:22" x14ac:dyDescent="0.25">
      <c r="A292" s="69">
        <v>350.17</v>
      </c>
      <c r="C292" s="97" t="s">
        <v>225</v>
      </c>
      <c r="E292" s="77"/>
      <c r="G292" s="78" t="s">
        <v>210</v>
      </c>
      <c r="H292" s="78"/>
      <c r="I292" s="79">
        <v>0</v>
      </c>
      <c r="J292" s="72"/>
      <c r="K292" s="80">
        <v>20438119.84</v>
      </c>
      <c r="L292" s="81"/>
      <c r="M292" s="82">
        <v>9201695.75</v>
      </c>
      <c r="N292" s="82"/>
      <c r="O292" s="82">
        <v>11236424</v>
      </c>
      <c r="P292" s="82"/>
      <c r="Q292" s="82">
        <v>216465</v>
      </c>
      <c r="S292" s="69">
        <v>1.06</v>
      </c>
      <c r="U292" s="70">
        <v>51.9</v>
      </c>
      <c r="V292" s="38"/>
    </row>
    <row r="293" spans="1:22" x14ac:dyDescent="0.25">
      <c r="A293" s="69">
        <v>350.99</v>
      </c>
      <c r="C293" s="97" t="s">
        <v>162</v>
      </c>
      <c r="E293" s="77"/>
      <c r="G293" s="78" t="s">
        <v>210</v>
      </c>
      <c r="H293" s="78"/>
      <c r="I293" s="79">
        <v>0</v>
      </c>
      <c r="J293" s="72"/>
      <c r="K293" s="80">
        <v>172388.53</v>
      </c>
      <c r="L293" s="81"/>
      <c r="M293" s="82">
        <v>39558.92</v>
      </c>
      <c r="N293" s="82"/>
      <c r="O293" s="82">
        <v>132830</v>
      </c>
      <c r="P293" s="82"/>
      <c r="Q293" s="82">
        <v>2066</v>
      </c>
      <c r="S293" s="69">
        <v>1.2</v>
      </c>
      <c r="U293" s="70">
        <v>64.3</v>
      </c>
      <c r="V293" s="38"/>
    </row>
    <row r="294" spans="1:22" x14ac:dyDescent="0.25">
      <c r="A294" s="69">
        <v>352</v>
      </c>
      <c r="C294" s="39" t="s">
        <v>32</v>
      </c>
      <c r="E294" s="77"/>
      <c r="G294" s="78" t="s">
        <v>211</v>
      </c>
      <c r="H294" s="78"/>
      <c r="I294" s="79">
        <v>-5</v>
      </c>
      <c r="J294" s="72"/>
      <c r="K294" s="80">
        <v>3818787.78</v>
      </c>
      <c r="L294" s="81"/>
      <c r="M294" s="82">
        <v>1232450.67</v>
      </c>
      <c r="N294" s="82"/>
      <c r="O294" s="82">
        <v>2777276</v>
      </c>
      <c r="P294" s="82"/>
      <c r="Q294" s="82">
        <v>58188</v>
      </c>
      <c r="S294" s="69">
        <v>1.52</v>
      </c>
      <c r="U294" s="70">
        <v>47.7</v>
      </c>
      <c r="V294" s="38"/>
    </row>
    <row r="295" spans="1:22" x14ac:dyDescent="0.25">
      <c r="A295" s="69">
        <v>352.6</v>
      </c>
      <c r="C295" s="39" t="s">
        <v>153</v>
      </c>
      <c r="E295" s="77"/>
      <c r="G295" s="78" t="s">
        <v>211</v>
      </c>
      <c r="H295" s="78"/>
      <c r="I295" s="79">
        <v>-5</v>
      </c>
      <c r="J295" s="72"/>
      <c r="K295" s="80">
        <v>1759633.82</v>
      </c>
      <c r="L295" s="81"/>
      <c r="M295" s="82">
        <v>68051.58</v>
      </c>
      <c r="N295" s="82"/>
      <c r="O295" s="82">
        <v>1779564</v>
      </c>
      <c r="P295" s="82"/>
      <c r="Q295" s="82">
        <v>28096</v>
      </c>
      <c r="S295" s="69">
        <v>1.6</v>
      </c>
      <c r="U295" s="70">
        <v>63.3</v>
      </c>
      <c r="V295" s="38"/>
    </row>
    <row r="296" spans="1:22" x14ac:dyDescent="0.25">
      <c r="A296" s="69">
        <v>352.7</v>
      </c>
      <c r="C296" s="39" t="s">
        <v>226</v>
      </c>
      <c r="E296" s="77"/>
      <c r="G296" s="78" t="s">
        <v>211</v>
      </c>
      <c r="H296" s="78"/>
      <c r="I296" s="79">
        <v>-5</v>
      </c>
      <c r="J296" s="72"/>
      <c r="K296" s="80">
        <v>2270219.17</v>
      </c>
      <c r="L296" s="81"/>
      <c r="M296" s="82">
        <v>1182926.1399999999</v>
      </c>
      <c r="N296" s="82"/>
      <c r="O296" s="82">
        <v>1200804</v>
      </c>
      <c r="P296" s="82"/>
      <c r="Q296" s="82">
        <v>29883</v>
      </c>
      <c r="S296" s="69">
        <v>1.32</v>
      </c>
      <c r="U296" s="70">
        <v>40.200000000000003</v>
      </c>
      <c r="V296" s="38"/>
    </row>
    <row r="297" spans="1:22" x14ac:dyDescent="0.25">
      <c r="A297" s="69">
        <v>352.9</v>
      </c>
      <c r="C297" s="39" t="s">
        <v>227</v>
      </c>
      <c r="E297" s="77"/>
      <c r="G297" s="78" t="s">
        <v>211</v>
      </c>
      <c r="H297" s="78"/>
      <c r="I297" s="79">
        <v>-5</v>
      </c>
      <c r="J297" s="72"/>
      <c r="K297" s="80">
        <v>1956303.54</v>
      </c>
      <c r="L297" s="81"/>
      <c r="M297" s="82">
        <v>298137.78999999998</v>
      </c>
      <c r="N297" s="82"/>
      <c r="O297" s="82">
        <v>1755981</v>
      </c>
      <c r="P297" s="82"/>
      <c r="Q297" s="82">
        <v>29470</v>
      </c>
      <c r="S297" s="69">
        <v>1.51</v>
      </c>
      <c r="U297" s="70">
        <v>59.6</v>
      </c>
      <c r="V297" s="38"/>
    </row>
    <row r="298" spans="1:22" x14ac:dyDescent="0.25">
      <c r="A298" s="69">
        <v>353</v>
      </c>
      <c r="C298" s="39" t="s">
        <v>96</v>
      </c>
      <c r="E298" s="77"/>
      <c r="G298" s="78" t="s">
        <v>196</v>
      </c>
      <c r="H298" s="78"/>
      <c r="I298" s="79">
        <v>-10</v>
      </c>
      <c r="J298" s="72"/>
      <c r="K298" s="80">
        <v>157933119.28999999</v>
      </c>
      <c r="L298" s="81"/>
      <c r="M298" s="82">
        <v>45791173.810000002</v>
      </c>
      <c r="N298" s="82"/>
      <c r="O298" s="82">
        <v>127935257</v>
      </c>
      <c r="P298" s="82"/>
      <c r="Q298" s="82">
        <v>3642533</v>
      </c>
      <c r="S298" s="69">
        <v>2.31</v>
      </c>
      <c r="U298" s="70">
        <v>35.1</v>
      </c>
      <c r="V298" s="38"/>
    </row>
    <row r="299" spans="1:22" x14ac:dyDescent="0.25">
      <c r="A299" s="69">
        <v>353.6</v>
      </c>
      <c r="C299" s="39" t="s">
        <v>154</v>
      </c>
      <c r="E299" s="77"/>
      <c r="G299" s="78" t="s">
        <v>196</v>
      </c>
      <c r="H299" s="78"/>
      <c r="I299" s="79">
        <v>-10</v>
      </c>
      <c r="J299" s="72"/>
      <c r="K299" s="80">
        <v>108797057.09</v>
      </c>
      <c r="L299" s="81"/>
      <c r="M299" s="82">
        <v>6534012.4800000004</v>
      </c>
      <c r="N299" s="82"/>
      <c r="O299" s="82">
        <v>113142750</v>
      </c>
      <c r="P299" s="82"/>
      <c r="Q299" s="82">
        <v>2669975</v>
      </c>
      <c r="S299" s="69">
        <v>2.4500000000000002</v>
      </c>
      <c r="U299" s="70">
        <v>42.4</v>
      </c>
      <c r="V299" s="38"/>
    </row>
    <row r="300" spans="1:22" x14ac:dyDescent="0.25">
      <c r="A300" s="69">
        <v>353.7</v>
      </c>
      <c r="C300" s="39" t="s">
        <v>228</v>
      </c>
      <c r="E300" s="77"/>
      <c r="G300" s="78" t="s">
        <v>196</v>
      </c>
      <c r="H300" s="78"/>
      <c r="I300" s="79">
        <v>-10</v>
      </c>
      <c r="J300" s="72"/>
      <c r="K300" s="80">
        <v>198771431.59999999</v>
      </c>
      <c r="L300" s="81"/>
      <c r="M300" s="82">
        <v>67306052.129999995</v>
      </c>
      <c r="N300" s="82"/>
      <c r="O300" s="82">
        <v>151342523</v>
      </c>
      <c r="P300" s="82"/>
      <c r="Q300" s="82">
        <v>4951422</v>
      </c>
      <c r="S300" s="69">
        <v>2.4900000000000002</v>
      </c>
      <c r="U300" s="70">
        <v>30.6</v>
      </c>
      <c r="V300" s="38"/>
    </row>
    <row r="301" spans="1:22" x14ac:dyDescent="0.25">
      <c r="A301" s="69">
        <v>353.8</v>
      </c>
      <c r="C301" s="39" t="s">
        <v>232</v>
      </c>
      <c r="E301" s="77"/>
      <c r="G301" s="78" t="s">
        <v>196</v>
      </c>
      <c r="H301" s="78"/>
      <c r="I301" s="79">
        <v>-10</v>
      </c>
      <c r="J301" s="72"/>
      <c r="K301" s="80">
        <v>405246.36</v>
      </c>
      <c r="L301" s="81"/>
      <c r="M301" s="82">
        <v>193972.31</v>
      </c>
      <c r="N301" s="82"/>
      <c r="O301" s="82">
        <v>251799</v>
      </c>
      <c r="P301" s="82"/>
      <c r="Q301" s="82">
        <v>9978</v>
      </c>
      <c r="S301" s="69">
        <v>2.46</v>
      </c>
      <c r="U301" s="70">
        <v>25.2</v>
      </c>
      <c r="V301" s="38"/>
    </row>
    <row r="302" spans="1:22" x14ac:dyDescent="0.25">
      <c r="A302" s="69">
        <v>353.9</v>
      </c>
      <c r="C302" s="39" t="s">
        <v>155</v>
      </c>
      <c r="E302" s="77"/>
      <c r="G302" s="78" t="s">
        <v>196</v>
      </c>
      <c r="H302" s="78"/>
      <c r="I302" s="79">
        <v>-10</v>
      </c>
      <c r="J302" s="72"/>
      <c r="K302" s="80">
        <v>129568728.68000001</v>
      </c>
      <c r="L302" s="81"/>
      <c r="M302" s="82">
        <v>38323241.859999999</v>
      </c>
      <c r="N302" s="82"/>
      <c r="O302" s="82">
        <v>104202360</v>
      </c>
      <c r="P302" s="82"/>
      <c r="Q302" s="82">
        <v>2697721</v>
      </c>
      <c r="S302" s="69">
        <v>2.08</v>
      </c>
      <c r="U302" s="70">
        <v>38.6</v>
      </c>
      <c r="V302" s="38"/>
    </row>
    <row r="303" spans="1:22" x14ac:dyDescent="0.25">
      <c r="A303" s="69">
        <v>354</v>
      </c>
      <c r="C303" s="39" t="s">
        <v>97</v>
      </c>
      <c r="E303" s="77"/>
      <c r="G303" s="78" t="s">
        <v>210</v>
      </c>
      <c r="H303" s="78"/>
      <c r="I303" s="79">
        <v>-15</v>
      </c>
      <c r="J303" s="72"/>
      <c r="K303" s="80">
        <v>90563275.939999998</v>
      </c>
      <c r="L303" s="81"/>
      <c r="M303" s="82">
        <v>43514474.619999997</v>
      </c>
      <c r="N303" s="82"/>
      <c r="O303" s="82">
        <v>60633293</v>
      </c>
      <c r="P303" s="82"/>
      <c r="Q303" s="82">
        <v>1136178</v>
      </c>
      <c r="S303" s="69">
        <v>1.25</v>
      </c>
      <c r="U303" s="70">
        <v>53.4</v>
      </c>
      <c r="V303" s="38"/>
    </row>
    <row r="304" spans="1:22" x14ac:dyDescent="0.25">
      <c r="A304" s="69">
        <v>354.7</v>
      </c>
      <c r="C304" s="39" t="s">
        <v>237</v>
      </c>
      <c r="E304" s="77"/>
      <c r="G304" s="78" t="s">
        <v>210</v>
      </c>
      <c r="H304" s="78"/>
      <c r="I304" s="79">
        <v>-15</v>
      </c>
      <c r="J304" s="72"/>
      <c r="K304" s="80">
        <v>1507252.65</v>
      </c>
      <c r="L304" s="81"/>
      <c r="M304" s="82">
        <v>896631.28</v>
      </c>
      <c r="N304" s="82"/>
      <c r="O304" s="82">
        <v>836709</v>
      </c>
      <c r="P304" s="82"/>
      <c r="Q304" s="82">
        <v>16945</v>
      </c>
      <c r="S304" s="69">
        <v>1.1200000000000001</v>
      </c>
      <c r="U304" s="70">
        <v>49.4</v>
      </c>
      <c r="V304" s="38"/>
    </row>
    <row r="305" spans="1:22" x14ac:dyDescent="0.25">
      <c r="A305" s="69">
        <v>354.9</v>
      </c>
      <c r="C305" s="39" t="s">
        <v>156</v>
      </c>
      <c r="E305" s="77"/>
      <c r="G305" s="78" t="s">
        <v>210</v>
      </c>
      <c r="H305" s="78"/>
      <c r="I305" s="79">
        <v>-15</v>
      </c>
      <c r="J305" s="72"/>
      <c r="K305" s="80">
        <v>133399.28</v>
      </c>
      <c r="L305" s="81"/>
      <c r="M305" s="82">
        <v>110351.05</v>
      </c>
      <c r="N305" s="82"/>
      <c r="O305" s="82">
        <v>43058</v>
      </c>
      <c r="P305" s="82"/>
      <c r="Q305" s="82">
        <v>609</v>
      </c>
      <c r="S305" s="69">
        <v>0.46</v>
      </c>
      <c r="U305" s="70">
        <v>70.7</v>
      </c>
      <c r="V305" s="38"/>
    </row>
    <row r="306" spans="1:22" x14ac:dyDescent="0.25">
      <c r="A306" s="69">
        <v>355</v>
      </c>
      <c r="C306" s="39" t="s">
        <v>98</v>
      </c>
      <c r="E306" s="77"/>
      <c r="G306" s="78" t="s">
        <v>259</v>
      </c>
      <c r="H306" s="78"/>
      <c r="I306" s="79">
        <v>-40</v>
      </c>
      <c r="J306" s="72"/>
      <c r="K306" s="80">
        <v>85130847.549999997</v>
      </c>
      <c r="L306" s="81"/>
      <c r="M306" s="82">
        <v>27928205.609999999</v>
      </c>
      <c r="N306" s="82"/>
      <c r="O306" s="82">
        <v>91254981</v>
      </c>
      <c r="P306" s="82"/>
      <c r="Q306" s="82">
        <v>2587052</v>
      </c>
      <c r="S306" s="69">
        <v>3.04</v>
      </c>
      <c r="U306" s="70">
        <v>35.299999999999997</v>
      </c>
      <c r="V306" s="38"/>
    </row>
    <row r="307" spans="1:22" x14ac:dyDescent="0.25">
      <c r="A307" s="69">
        <v>355.6</v>
      </c>
      <c r="C307" s="39" t="s">
        <v>233</v>
      </c>
      <c r="E307" s="77"/>
      <c r="G307" s="78" t="s">
        <v>259</v>
      </c>
      <c r="H307" s="78"/>
      <c r="I307" s="79">
        <v>-40</v>
      </c>
      <c r="J307" s="72"/>
      <c r="K307" s="80">
        <v>78708415.219999999</v>
      </c>
      <c r="L307" s="81"/>
      <c r="M307" s="82">
        <v>4825665.6500000004</v>
      </c>
      <c r="N307" s="82"/>
      <c r="O307" s="82">
        <v>105366116</v>
      </c>
      <c r="P307" s="82"/>
      <c r="Q307" s="82">
        <v>2559412</v>
      </c>
      <c r="S307" s="69">
        <v>3.25</v>
      </c>
      <c r="U307" s="70">
        <v>41.2</v>
      </c>
      <c r="V307" s="38"/>
    </row>
    <row r="308" spans="1:22" x14ac:dyDescent="0.25">
      <c r="A308" s="69">
        <v>355.7</v>
      </c>
      <c r="C308" s="39" t="s">
        <v>234</v>
      </c>
      <c r="E308" s="77"/>
      <c r="G308" s="78" t="s">
        <v>259</v>
      </c>
      <c r="H308" s="78"/>
      <c r="I308" s="79">
        <v>-40</v>
      </c>
      <c r="J308" s="72"/>
      <c r="K308" s="80">
        <v>170738423.63</v>
      </c>
      <c r="L308" s="81"/>
      <c r="M308" s="82">
        <v>47576642.549999997</v>
      </c>
      <c r="N308" s="82"/>
      <c r="O308" s="82">
        <v>191457151</v>
      </c>
      <c r="P308" s="82"/>
      <c r="Q308" s="82">
        <v>5810001</v>
      </c>
      <c r="S308" s="69">
        <v>3.4</v>
      </c>
      <c r="U308" s="70">
        <v>33</v>
      </c>
      <c r="V308" s="38"/>
    </row>
    <row r="309" spans="1:22" x14ac:dyDescent="0.25">
      <c r="A309" s="69">
        <v>355.9</v>
      </c>
      <c r="C309" s="39" t="s">
        <v>157</v>
      </c>
      <c r="E309" s="77"/>
      <c r="G309" s="78" t="s">
        <v>259</v>
      </c>
      <c r="H309" s="78"/>
      <c r="I309" s="79">
        <v>-40</v>
      </c>
      <c r="J309" s="72"/>
      <c r="K309" s="80">
        <v>8879281.0700000003</v>
      </c>
      <c r="L309" s="81"/>
      <c r="M309" s="82">
        <v>2097318.0099999998</v>
      </c>
      <c r="N309" s="82"/>
      <c r="O309" s="82">
        <v>10333675</v>
      </c>
      <c r="P309" s="82"/>
      <c r="Q309" s="82">
        <v>274655</v>
      </c>
      <c r="S309" s="69">
        <v>3.09</v>
      </c>
      <c r="U309" s="70">
        <v>37.6</v>
      </c>
      <c r="V309" s="38"/>
    </row>
    <row r="310" spans="1:22" x14ac:dyDescent="0.25">
      <c r="A310" s="69">
        <v>356</v>
      </c>
      <c r="C310" s="39" t="s">
        <v>99</v>
      </c>
      <c r="E310" s="77"/>
      <c r="G310" s="78" t="s">
        <v>200</v>
      </c>
      <c r="H310" s="78"/>
      <c r="I310" s="79">
        <v>-10</v>
      </c>
      <c r="J310" s="72"/>
      <c r="K310" s="80">
        <v>127496954.51000001</v>
      </c>
      <c r="L310" s="81"/>
      <c r="M310" s="82">
        <v>69844695.090000004</v>
      </c>
      <c r="N310" s="82"/>
      <c r="O310" s="82">
        <v>70401955</v>
      </c>
      <c r="P310" s="82"/>
      <c r="Q310" s="82">
        <v>1643066</v>
      </c>
      <c r="S310" s="69">
        <v>1.29</v>
      </c>
      <c r="U310" s="70">
        <v>42.8</v>
      </c>
      <c r="V310" s="38"/>
    </row>
    <row r="311" spans="1:22" x14ac:dyDescent="0.25">
      <c r="A311" s="69">
        <v>356.6</v>
      </c>
      <c r="C311" s="39" t="s">
        <v>235</v>
      </c>
      <c r="E311" s="77"/>
      <c r="G311" s="78" t="s">
        <v>200</v>
      </c>
      <c r="H311" s="78"/>
      <c r="I311" s="79">
        <v>-10</v>
      </c>
      <c r="J311" s="72"/>
      <c r="K311" s="80">
        <v>25127105.969999999</v>
      </c>
      <c r="L311" s="81"/>
      <c r="M311" s="82">
        <v>1384143.75</v>
      </c>
      <c r="N311" s="82"/>
      <c r="O311" s="82">
        <v>26255673</v>
      </c>
      <c r="P311" s="82"/>
      <c r="Q311" s="82">
        <v>455609</v>
      </c>
      <c r="S311" s="69">
        <v>1.81</v>
      </c>
      <c r="U311" s="70">
        <v>57.6</v>
      </c>
      <c r="V311" s="38"/>
    </row>
    <row r="312" spans="1:22" x14ac:dyDescent="0.25">
      <c r="A312" s="69">
        <v>356.7</v>
      </c>
      <c r="C312" s="39" t="s">
        <v>236</v>
      </c>
      <c r="E312" s="77"/>
      <c r="G312" s="78" t="s">
        <v>200</v>
      </c>
      <c r="H312" s="78"/>
      <c r="I312" s="79">
        <v>-10</v>
      </c>
      <c r="J312" s="72"/>
      <c r="K312" s="80">
        <v>132747968.58</v>
      </c>
      <c r="L312" s="81"/>
      <c r="M312" s="82">
        <v>70324577.640000001</v>
      </c>
      <c r="N312" s="82"/>
      <c r="O312" s="82">
        <v>75698188</v>
      </c>
      <c r="P312" s="82"/>
      <c r="Q312" s="82">
        <v>1743446</v>
      </c>
      <c r="S312" s="69">
        <v>1.31</v>
      </c>
      <c r="U312" s="70">
        <v>43.4</v>
      </c>
      <c r="V312" s="38"/>
    </row>
    <row r="313" spans="1:22" x14ac:dyDescent="0.25">
      <c r="A313" s="69">
        <v>356.9</v>
      </c>
      <c r="C313" s="39" t="s">
        <v>158</v>
      </c>
      <c r="E313" s="77"/>
      <c r="G313" s="78" t="s">
        <v>200</v>
      </c>
      <c r="H313" s="78"/>
      <c r="I313" s="79">
        <v>-10</v>
      </c>
      <c r="J313" s="72"/>
      <c r="K313" s="80">
        <v>6269537.6799999997</v>
      </c>
      <c r="L313" s="81"/>
      <c r="M313" s="82">
        <v>1610719.94</v>
      </c>
      <c r="N313" s="82"/>
      <c r="O313" s="82">
        <v>5285772</v>
      </c>
      <c r="P313" s="82"/>
      <c r="Q313" s="82">
        <v>100331</v>
      </c>
      <c r="S313" s="69">
        <v>1.6</v>
      </c>
      <c r="U313" s="70">
        <v>52.7</v>
      </c>
      <c r="V313" s="38"/>
    </row>
    <row r="314" spans="1:22" x14ac:dyDescent="0.25">
      <c r="A314" s="69">
        <v>357.7</v>
      </c>
      <c r="C314" s="39" t="s">
        <v>240</v>
      </c>
      <c r="G314" s="53" t="s">
        <v>203</v>
      </c>
      <c r="I314" s="88">
        <v>0</v>
      </c>
      <c r="K314" s="94">
        <v>700574.85</v>
      </c>
      <c r="M314" s="75">
        <v>375466.72</v>
      </c>
      <c r="N314" s="68"/>
      <c r="O314" s="75">
        <v>325108</v>
      </c>
      <c r="P314" s="68"/>
      <c r="Q314" s="75">
        <v>17834</v>
      </c>
      <c r="S314" s="69">
        <v>2.5499999999999998</v>
      </c>
      <c r="U314" s="70">
        <v>18.2</v>
      </c>
      <c r="V314" s="38"/>
    </row>
    <row r="315" spans="1:22" x14ac:dyDescent="0.25">
      <c r="A315" s="69">
        <v>357.9</v>
      </c>
      <c r="C315" s="39" t="s">
        <v>260</v>
      </c>
      <c r="G315" s="53" t="s">
        <v>203</v>
      </c>
      <c r="I315" s="88">
        <v>0</v>
      </c>
      <c r="K315" s="94">
        <v>510284.37</v>
      </c>
      <c r="M315" s="75">
        <v>114485.82</v>
      </c>
      <c r="N315" s="68"/>
      <c r="O315" s="75">
        <v>395799</v>
      </c>
      <c r="P315" s="68"/>
      <c r="Q315" s="75">
        <v>8839</v>
      </c>
      <c r="S315" s="69">
        <v>1.73</v>
      </c>
      <c r="U315" s="70">
        <v>44.8</v>
      </c>
      <c r="V315" s="38"/>
    </row>
    <row r="316" spans="1:22" x14ac:dyDescent="0.25">
      <c r="A316" s="69">
        <v>358.7</v>
      </c>
      <c r="C316" s="39" t="s">
        <v>238</v>
      </c>
      <c r="G316" s="53" t="s">
        <v>203</v>
      </c>
      <c r="I316" s="88">
        <v>0</v>
      </c>
      <c r="K316" s="94">
        <v>2932873.15</v>
      </c>
      <c r="M316" s="75">
        <v>2515857.46</v>
      </c>
      <c r="N316" s="68"/>
      <c r="O316" s="75">
        <v>417016</v>
      </c>
      <c r="P316" s="68"/>
      <c r="Q316" s="75">
        <v>21673</v>
      </c>
      <c r="S316" s="69">
        <v>0.74</v>
      </c>
      <c r="U316" s="70">
        <v>19.2</v>
      </c>
      <c r="V316" s="38"/>
    </row>
    <row r="317" spans="1:22" x14ac:dyDescent="0.25">
      <c r="A317" s="69">
        <v>358.9</v>
      </c>
      <c r="C317" s="39" t="s">
        <v>159</v>
      </c>
      <c r="G317" s="53" t="s">
        <v>203</v>
      </c>
      <c r="I317" s="88">
        <v>0</v>
      </c>
      <c r="K317" s="94">
        <v>34023856.659999996</v>
      </c>
      <c r="M317" s="75">
        <v>8177268.2800000003</v>
      </c>
      <c r="N317" s="68"/>
      <c r="O317" s="75">
        <v>25846588</v>
      </c>
      <c r="P317" s="68"/>
      <c r="Q317" s="75">
        <v>527144</v>
      </c>
      <c r="S317" s="69">
        <v>1.55</v>
      </c>
      <c r="U317" s="70">
        <v>49</v>
      </c>
      <c r="V317" s="38"/>
    </row>
    <row r="318" spans="1:22" x14ac:dyDescent="0.25">
      <c r="A318" s="69">
        <v>359</v>
      </c>
      <c r="C318" s="39" t="s">
        <v>101</v>
      </c>
      <c r="G318" s="53" t="s">
        <v>211</v>
      </c>
      <c r="I318" s="88">
        <v>0</v>
      </c>
      <c r="K318" s="94">
        <v>1379629.34</v>
      </c>
      <c r="M318" s="75">
        <v>397493.76000000001</v>
      </c>
      <c r="N318" s="68"/>
      <c r="O318" s="75">
        <v>982136</v>
      </c>
      <c r="P318" s="68"/>
      <c r="Q318" s="75">
        <v>19310</v>
      </c>
      <c r="S318" s="69">
        <v>1.4</v>
      </c>
      <c r="U318" s="70">
        <v>50.9</v>
      </c>
      <c r="V318" s="38"/>
    </row>
    <row r="319" spans="1:22" x14ac:dyDescent="0.25">
      <c r="A319" s="69">
        <v>359.7</v>
      </c>
      <c r="C319" s="39" t="s">
        <v>239</v>
      </c>
      <c r="G319" s="53" t="s">
        <v>211</v>
      </c>
      <c r="I319" s="88">
        <v>0</v>
      </c>
      <c r="K319" s="94">
        <v>568185.43000000005</v>
      </c>
      <c r="M319" s="75">
        <v>279528.76</v>
      </c>
      <c r="N319" s="68"/>
      <c r="O319" s="75">
        <v>288657</v>
      </c>
      <c r="P319" s="68"/>
      <c r="Q319" s="75">
        <v>9535</v>
      </c>
      <c r="S319" s="69">
        <v>1.68</v>
      </c>
      <c r="U319" s="70">
        <v>30.3</v>
      </c>
      <c r="V319" s="38"/>
    </row>
    <row r="320" spans="1:22" x14ac:dyDescent="0.25">
      <c r="A320" s="69">
        <v>359.99</v>
      </c>
      <c r="C320" s="39" t="s">
        <v>160</v>
      </c>
      <c r="G320" s="53" t="s">
        <v>211</v>
      </c>
      <c r="I320" s="88">
        <v>0</v>
      </c>
      <c r="K320" s="83">
        <v>8020.92</v>
      </c>
      <c r="M320" s="109">
        <v>3313.15</v>
      </c>
      <c r="N320" s="68"/>
      <c r="O320" s="109">
        <v>4708</v>
      </c>
      <c r="P320" s="68"/>
      <c r="Q320" s="109">
        <v>117</v>
      </c>
      <c r="S320" s="69">
        <v>1.46</v>
      </c>
      <c r="U320" s="70">
        <v>40.200000000000003</v>
      </c>
      <c r="V320" s="38"/>
    </row>
    <row r="321" spans="1:22" x14ac:dyDescent="0.25">
      <c r="A321" s="69"/>
      <c r="G321" s="53"/>
      <c r="I321" s="88"/>
      <c r="K321" s="94"/>
      <c r="M321" s="75"/>
      <c r="N321" s="68"/>
      <c r="O321" s="75"/>
      <c r="P321" s="68"/>
      <c r="Q321" s="75"/>
      <c r="S321" s="69"/>
      <c r="U321" s="70"/>
      <c r="V321" s="38"/>
    </row>
    <row r="322" spans="1:22" x14ac:dyDescent="0.25">
      <c r="A322" s="69"/>
      <c r="C322" s="66" t="s">
        <v>26</v>
      </c>
      <c r="G322" s="48"/>
      <c r="H322" s="46"/>
      <c r="I322" s="50"/>
      <c r="J322" s="46"/>
      <c r="K322" s="89">
        <f>+SUBTOTAL(9,K290:K320)</f>
        <v>1408833111.48</v>
      </c>
      <c r="L322" s="90"/>
      <c r="M322" s="91">
        <f>+SUBTOTAL(9,M290:M320)</f>
        <v>455882865.70999986</v>
      </c>
      <c r="N322" s="92"/>
      <c r="O322" s="91">
        <f>+SUBTOTAL(9,O290:O320)</f>
        <v>1193365586</v>
      </c>
      <c r="P322" s="92"/>
      <c r="Q322" s="91">
        <f>+SUBTOTAL(9,Q290:Q320)</f>
        <v>31445954</v>
      </c>
      <c r="S322" s="93">
        <f>ROUND(Q322/K322*100,2)</f>
        <v>2.23</v>
      </c>
      <c r="U322" s="70"/>
      <c r="V322" s="38"/>
    </row>
    <row r="323" spans="1:22" x14ac:dyDescent="0.25">
      <c r="A323" s="69"/>
      <c r="C323" s="66"/>
      <c r="G323" s="48"/>
      <c r="H323" s="46"/>
      <c r="I323" s="50"/>
      <c r="J323" s="46"/>
      <c r="K323" s="94"/>
      <c r="L323" s="46"/>
      <c r="M323" s="95"/>
      <c r="N323" s="95"/>
      <c r="O323" s="95"/>
      <c r="P323" s="95"/>
      <c r="Q323" s="95"/>
      <c r="S323" s="69"/>
      <c r="U323" s="70"/>
      <c r="V323" s="38"/>
    </row>
    <row r="324" spans="1:22" x14ac:dyDescent="0.25">
      <c r="A324" s="69"/>
      <c r="G324" s="53"/>
      <c r="I324" s="88"/>
      <c r="K324" s="94"/>
      <c r="M324" s="68"/>
      <c r="N324" s="68"/>
      <c r="O324" s="68"/>
      <c r="P324" s="68"/>
      <c r="Q324" s="68"/>
      <c r="S324" s="69"/>
      <c r="U324" s="70"/>
      <c r="V324" s="38"/>
    </row>
    <row r="325" spans="1:22" x14ac:dyDescent="0.25">
      <c r="A325" s="69"/>
      <c r="B325" s="38"/>
      <c r="C325" s="47" t="s">
        <v>27</v>
      </c>
      <c r="D325" s="38"/>
      <c r="F325" s="38"/>
      <c r="G325" s="53"/>
      <c r="H325" s="38"/>
      <c r="I325" s="88"/>
      <c r="J325" s="38"/>
      <c r="K325" s="94"/>
      <c r="L325" s="38"/>
      <c r="M325" s="68"/>
      <c r="N325" s="68"/>
      <c r="O325" s="68"/>
      <c r="P325" s="68"/>
      <c r="Q325" s="68"/>
      <c r="R325" s="38"/>
      <c r="S325" s="69"/>
      <c r="T325" s="38"/>
      <c r="U325" s="70"/>
      <c r="V325" s="38"/>
    </row>
    <row r="326" spans="1:22" x14ac:dyDescent="0.25">
      <c r="A326" s="69"/>
      <c r="C326" s="56"/>
      <c r="G326" s="53"/>
      <c r="I326" s="88"/>
      <c r="K326" s="94"/>
      <c r="M326" s="68"/>
      <c r="N326" s="68"/>
      <c r="O326" s="68"/>
      <c r="P326" s="68"/>
      <c r="Q326" s="68"/>
      <c r="S326" s="69"/>
      <c r="U326" s="70"/>
      <c r="V326" s="38"/>
    </row>
    <row r="327" spans="1:22" x14ac:dyDescent="0.25">
      <c r="A327" s="69">
        <v>360.1</v>
      </c>
      <c r="C327" s="97" t="s">
        <v>149</v>
      </c>
      <c r="E327" s="77"/>
      <c r="G327" s="78" t="s">
        <v>211</v>
      </c>
      <c r="H327" s="78"/>
      <c r="I327" s="79">
        <v>0</v>
      </c>
      <c r="J327" s="72"/>
      <c r="K327" s="80">
        <v>6192997.7800000003</v>
      </c>
      <c r="L327" s="81"/>
      <c r="M327" s="82">
        <v>3154464.1</v>
      </c>
      <c r="N327" s="82"/>
      <c r="O327" s="82">
        <v>3038534</v>
      </c>
      <c r="P327" s="82"/>
      <c r="Q327" s="82">
        <v>69962</v>
      </c>
      <c r="S327" s="69">
        <v>1.1299999999999999</v>
      </c>
      <c r="U327" s="70">
        <v>43.4</v>
      </c>
      <c r="V327" s="38"/>
    </row>
    <row r="328" spans="1:22" x14ac:dyDescent="0.25">
      <c r="A328" s="69">
        <v>361</v>
      </c>
      <c r="C328" s="39" t="s">
        <v>123</v>
      </c>
      <c r="E328" s="77"/>
      <c r="G328" s="78" t="s">
        <v>212</v>
      </c>
      <c r="H328" s="78"/>
      <c r="I328" s="79">
        <v>-10</v>
      </c>
      <c r="J328" s="72"/>
      <c r="K328" s="80">
        <v>7980826.7300000004</v>
      </c>
      <c r="L328" s="81"/>
      <c r="M328" s="82">
        <v>2327040.6800000002</v>
      </c>
      <c r="N328" s="82"/>
      <c r="O328" s="82">
        <v>6451869</v>
      </c>
      <c r="P328" s="82"/>
      <c r="Q328" s="82">
        <v>140499</v>
      </c>
      <c r="S328" s="69">
        <v>1.76</v>
      </c>
      <c r="U328" s="70">
        <v>45.9</v>
      </c>
      <c r="V328" s="38"/>
    </row>
    <row r="329" spans="1:22" x14ac:dyDescent="0.25">
      <c r="A329" s="69">
        <v>362</v>
      </c>
      <c r="C329" s="39" t="s">
        <v>96</v>
      </c>
      <c r="E329" s="77"/>
      <c r="G329" s="78" t="s">
        <v>261</v>
      </c>
      <c r="H329" s="78"/>
      <c r="I329" s="79">
        <v>-15</v>
      </c>
      <c r="J329" s="72"/>
      <c r="K329" s="80">
        <v>434912648.51999998</v>
      </c>
      <c r="L329" s="81"/>
      <c r="M329" s="82">
        <v>125213289.48</v>
      </c>
      <c r="N329" s="82"/>
      <c r="O329" s="82">
        <v>374936256</v>
      </c>
      <c r="P329" s="82"/>
      <c r="Q329" s="82">
        <v>8871422</v>
      </c>
      <c r="S329" s="69">
        <v>2.04</v>
      </c>
      <c r="U329" s="70">
        <v>42.3</v>
      </c>
      <c r="V329" s="38"/>
    </row>
    <row r="330" spans="1:22" x14ac:dyDescent="0.25">
      <c r="A330" s="69">
        <v>363</v>
      </c>
      <c r="C330" s="39" t="s">
        <v>262</v>
      </c>
      <c r="E330" s="77"/>
      <c r="G330" s="78" t="s">
        <v>263</v>
      </c>
      <c r="H330" s="78"/>
      <c r="I330" s="79">
        <v>0</v>
      </c>
      <c r="J330" s="72"/>
      <c r="K330" s="80">
        <v>1194182.8600000001</v>
      </c>
      <c r="L330" s="81"/>
      <c r="M330" s="82">
        <v>23908.84</v>
      </c>
      <c r="N330" s="82"/>
      <c r="O330" s="82">
        <v>1170274</v>
      </c>
      <c r="P330" s="82"/>
      <c r="Q330" s="82">
        <v>59617</v>
      </c>
      <c r="S330" s="69">
        <v>4.99</v>
      </c>
      <c r="U330" s="70">
        <v>19.600000000000001</v>
      </c>
      <c r="V330" s="38"/>
    </row>
    <row r="331" spans="1:22" x14ac:dyDescent="0.25">
      <c r="A331" s="69">
        <v>364</v>
      </c>
      <c r="C331" s="39" t="s">
        <v>102</v>
      </c>
      <c r="E331" s="77"/>
      <c r="G331" s="78" t="s">
        <v>213</v>
      </c>
      <c r="H331" s="78"/>
      <c r="I331" s="79">
        <v>-50</v>
      </c>
      <c r="J331" s="72"/>
      <c r="K331" s="80">
        <v>340904415.12</v>
      </c>
      <c r="L331" s="81"/>
      <c r="M331" s="82">
        <v>146427146.66</v>
      </c>
      <c r="N331" s="82"/>
      <c r="O331" s="82">
        <v>364929476</v>
      </c>
      <c r="P331" s="82"/>
      <c r="Q331" s="82">
        <v>10713901</v>
      </c>
      <c r="S331" s="69">
        <v>3.14</v>
      </c>
      <c r="U331" s="70">
        <v>34.1</v>
      </c>
      <c r="V331" s="38"/>
    </row>
    <row r="332" spans="1:22" x14ac:dyDescent="0.25">
      <c r="A332" s="69">
        <v>365</v>
      </c>
      <c r="C332" s="39" t="s">
        <v>99</v>
      </c>
      <c r="E332" s="77"/>
      <c r="G332" s="78" t="s">
        <v>214</v>
      </c>
      <c r="H332" s="78"/>
      <c r="I332" s="79">
        <v>-25</v>
      </c>
      <c r="J332" s="72"/>
      <c r="K332" s="80">
        <v>409216186.50999999</v>
      </c>
      <c r="L332" s="81"/>
      <c r="M332" s="82">
        <v>120401104.94</v>
      </c>
      <c r="N332" s="82"/>
      <c r="O332" s="82">
        <v>391119128</v>
      </c>
      <c r="P332" s="82"/>
      <c r="Q332" s="82">
        <v>15306553</v>
      </c>
      <c r="S332" s="69">
        <v>3.74</v>
      </c>
      <c r="U332" s="70">
        <v>25.6</v>
      </c>
      <c r="V332" s="38"/>
    </row>
    <row r="333" spans="1:22" x14ac:dyDescent="0.25">
      <c r="A333" s="69">
        <v>366</v>
      </c>
      <c r="C333" s="39" t="s">
        <v>103</v>
      </c>
      <c r="E333" s="77"/>
      <c r="G333" s="78" t="s">
        <v>215</v>
      </c>
      <c r="H333" s="78"/>
      <c r="I333" s="79">
        <v>-10</v>
      </c>
      <c r="J333" s="72"/>
      <c r="K333" s="80">
        <v>672272622.88</v>
      </c>
      <c r="L333" s="81"/>
      <c r="M333" s="82">
        <v>261027349.00999999</v>
      </c>
      <c r="N333" s="82"/>
      <c r="O333" s="82">
        <v>478472536</v>
      </c>
      <c r="P333" s="82"/>
      <c r="Q333" s="82">
        <v>11912719</v>
      </c>
      <c r="S333" s="69">
        <v>1.77</v>
      </c>
      <c r="U333" s="70">
        <v>40.200000000000003</v>
      </c>
      <c r="V333" s="38"/>
    </row>
    <row r="334" spans="1:22" x14ac:dyDescent="0.25">
      <c r="A334" s="69">
        <v>367</v>
      </c>
      <c r="C334" s="39" t="s">
        <v>100</v>
      </c>
      <c r="E334" s="77"/>
      <c r="G334" s="78" t="s">
        <v>214</v>
      </c>
      <c r="H334" s="78"/>
      <c r="I334" s="79">
        <v>-40</v>
      </c>
      <c r="J334" s="72"/>
      <c r="K334" s="80">
        <v>844856752.28999996</v>
      </c>
      <c r="L334" s="81"/>
      <c r="M334" s="82">
        <v>341308279.60000002</v>
      </c>
      <c r="N334" s="82"/>
      <c r="O334" s="82">
        <v>841491174</v>
      </c>
      <c r="P334" s="82"/>
      <c r="Q334" s="82">
        <v>33220993</v>
      </c>
      <c r="S334" s="69">
        <v>3.93</v>
      </c>
      <c r="U334" s="70">
        <v>25.3</v>
      </c>
      <c r="V334" s="38"/>
    </row>
    <row r="335" spans="1:22" x14ac:dyDescent="0.25">
      <c r="A335" s="69">
        <v>368</v>
      </c>
      <c r="C335" s="39" t="s">
        <v>104</v>
      </c>
      <c r="E335" s="77"/>
      <c r="G335" s="78" t="s">
        <v>264</v>
      </c>
      <c r="H335" s="78"/>
      <c r="I335" s="79">
        <v>-50</v>
      </c>
      <c r="J335" s="72"/>
      <c r="K335" s="80">
        <v>462673680.60000002</v>
      </c>
      <c r="L335" s="81"/>
      <c r="M335" s="82">
        <v>181111959.47999999</v>
      </c>
      <c r="N335" s="82"/>
      <c r="O335" s="82">
        <v>512898561</v>
      </c>
      <c r="P335" s="82"/>
      <c r="Q335" s="82">
        <v>18805777</v>
      </c>
      <c r="S335" s="69">
        <v>4.0599999999999996</v>
      </c>
      <c r="U335" s="70">
        <v>27.3</v>
      </c>
      <c r="V335" s="38"/>
    </row>
    <row r="336" spans="1:22" x14ac:dyDescent="0.25">
      <c r="A336" s="69">
        <v>369</v>
      </c>
      <c r="C336" s="39" t="s">
        <v>105</v>
      </c>
      <c r="G336" s="78" t="s">
        <v>215</v>
      </c>
      <c r="H336" s="78"/>
      <c r="I336" s="79">
        <v>-60</v>
      </c>
      <c r="J336" s="72"/>
      <c r="K336" s="80">
        <v>182057677.19</v>
      </c>
      <c r="L336" s="81"/>
      <c r="M336" s="82">
        <v>116569686.06999999</v>
      </c>
      <c r="N336" s="82"/>
      <c r="O336" s="82">
        <v>174722597</v>
      </c>
      <c r="P336" s="82"/>
      <c r="Q336" s="82">
        <v>5727599</v>
      </c>
      <c r="S336" s="69">
        <v>3.15</v>
      </c>
      <c r="U336" s="70">
        <v>30.5</v>
      </c>
      <c r="V336" s="38"/>
    </row>
    <row r="337" spans="1:22" x14ac:dyDescent="0.25">
      <c r="A337" s="69">
        <v>370</v>
      </c>
      <c r="C337" s="39" t="s">
        <v>266</v>
      </c>
      <c r="E337" s="77" t="s">
        <v>265</v>
      </c>
      <c r="G337" s="78" t="s">
        <v>268</v>
      </c>
      <c r="H337" s="78"/>
      <c r="I337" s="79">
        <v>-10</v>
      </c>
      <c r="J337" s="72"/>
      <c r="K337" s="80">
        <v>140665913.55000001</v>
      </c>
      <c r="L337" s="81"/>
      <c r="M337" s="82">
        <v>34679835.299999997</v>
      </c>
      <c r="N337" s="82"/>
      <c r="O337" s="82">
        <v>120052670</v>
      </c>
      <c r="P337" s="82"/>
      <c r="Q337" s="82">
        <v>11730432</v>
      </c>
      <c r="S337" s="69">
        <v>8.34</v>
      </c>
      <c r="T337" s="39" t="s">
        <v>244</v>
      </c>
      <c r="U337" s="70">
        <v>10.199999999999999</v>
      </c>
      <c r="V337" s="38"/>
    </row>
    <row r="338" spans="1:22" x14ac:dyDescent="0.25">
      <c r="A338" s="69">
        <v>373</v>
      </c>
      <c r="C338" s="39" t="s">
        <v>106</v>
      </c>
      <c r="G338" s="78" t="s">
        <v>216</v>
      </c>
      <c r="H338" s="78"/>
      <c r="I338" s="79">
        <v>-15</v>
      </c>
      <c r="J338" s="72"/>
      <c r="K338" s="83">
        <v>53727968.479999997</v>
      </c>
      <c r="L338" s="81"/>
      <c r="M338" s="82">
        <v>18793323.43</v>
      </c>
      <c r="N338" s="82"/>
      <c r="O338" s="82">
        <v>42993840</v>
      </c>
      <c r="P338" s="82"/>
      <c r="Q338" s="82">
        <v>2552518</v>
      </c>
      <c r="S338" s="69">
        <v>4.75</v>
      </c>
      <c r="U338" s="70">
        <v>16.8</v>
      </c>
      <c r="V338" s="38"/>
    </row>
    <row r="339" spans="1:22" x14ac:dyDescent="0.25">
      <c r="A339" s="69"/>
      <c r="G339" s="53"/>
      <c r="I339" s="88"/>
      <c r="K339" s="94"/>
      <c r="M339" s="110"/>
      <c r="N339" s="68"/>
      <c r="O339" s="110"/>
      <c r="P339" s="68"/>
      <c r="Q339" s="110"/>
      <c r="S339" s="69"/>
      <c r="U339" s="70"/>
      <c r="V339" s="38"/>
    </row>
    <row r="340" spans="1:22" x14ac:dyDescent="0.25">
      <c r="A340" s="69"/>
      <c r="C340" s="66" t="s">
        <v>28</v>
      </c>
      <c r="G340" s="48"/>
      <c r="H340" s="46"/>
      <c r="I340" s="50"/>
      <c r="J340" s="46"/>
      <c r="K340" s="89">
        <f>+SUBTOTAL(9,K327:K338)</f>
        <v>3556655872.5100002</v>
      </c>
      <c r="L340" s="90"/>
      <c r="M340" s="91">
        <f>+SUBTOTAL(9,M327:M338)</f>
        <v>1351037387.5899999</v>
      </c>
      <c r="N340" s="92"/>
      <c r="O340" s="91">
        <f>+SUBTOTAL(9,O327:O338)</f>
        <v>3312276915</v>
      </c>
      <c r="P340" s="92"/>
      <c r="Q340" s="91">
        <f>+SUBTOTAL(9,Q327:Q338)</f>
        <v>119111992</v>
      </c>
      <c r="R340" s="46"/>
      <c r="S340" s="93">
        <f>ROUND(Q340/K340*100,2)</f>
        <v>3.35</v>
      </c>
      <c r="U340" s="111"/>
      <c r="V340" s="38"/>
    </row>
    <row r="341" spans="1:22" x14ac:dyDescent="0.25">
      <c r="A341" s="69"/>
      <c r="C341" s="66"/>
      <c r="G341" s="48"/>
      <c r="H341" s="46"/>
      <c r="I341" s="50"/>
      <c r="J341" s="46"/>
      <c r="K341" s="94"/>
      <c r="L341" s="46"/>
      <c r="M341" s="95"/>
      <c r="N341" s="95"/>
      <c r="O341" s="95"/>
      <c r="P341" s="95"/>
      <c r="Q341" s="95"/>
      <c r="R341" s="46"/>
      <c r="S341" s="69"/>
      <c r="U341" s="111"/>
      <c r="V341" s="38"/>
    </row>
    <row r="342" spans="1:22" x14ac:dyDescent="0.25">
      <c r="A342" s="69"/>
      <c r="G342" s="53"/>
      <c r="I342" s="88"/>
      <c r="K342" s="94"/>
      <c r="M342" s="68"/>
      <c r="N342" s="68"/>
      <c r="O342" s="68"/>
      <c r="P342" s="68"/>
      <c r="Q342" s="68"/>
      <c r="S342" s="69"/>
      <c r="U342" s="70"/>
      <c r="V342" s="38"/>
    </row>
    <row r="343" spans="1:22" x14ac:dyDescent="0.25">
      <c r="A343" s="69"/>
      <c r="C343" s="47" t="s">
        <v>29</v>
      </c>
      <c r="G343" s="53"/>
      <c r="I343" s="88"/>
      <c r="K343" s="94"/>
      <c r="M343" s="68"/>
      <c r="N343" s="68"/>
      <c r="O343" s="68"/>
      <c r="P343" s="68"/>
      <c r="Q343" s="68"/>
      <c r="S343" s="69"/>
      <c r="U343" s="70"/>
      <c r="V343" s="38"/>
    </row>
    <row r="344" spans="1:22" x14ac:dyDescent="0.25">
      <c r="A344" s="69"/>
      <c r="C344" s="56"/>
      <c r="G344" s="53"/>
      <c r="I344" s="88"/>
      <c r="K344" s="94"/>
      <c r="M344" s="68"/>
      <c r="N344" s="68"/>
      <c r="O344" s="68"/>
      <c r="P344" s="68"/>
      <c r="Q344" s="68"/>
      <c r="S344" s="69"/>
      <c r="U344" s="70"/>
      <c r="V344" s="38"/>
    </row>
    <row r="345" spans="1:22" x14ac:dyDescent="0.25">
      <c r="A345" s="69">
        <v>390</v>
      </c>
      <c r="C345" s="97" t="s">
        <v>124</v>
      </c>
      <c r="G345" s="78"/>
      <c r="H345" s="78"/>
      <c r="I345" s="79"/>
      <c r="J345" s="72"/>
      <c r="K345" s="80"/>
      <c r="L345" s="81"/>
      <c r="M345" s="82"/>
      <c r="N345" s="82"/>
      <c r="O345" s="82"/>
      <c r="P345" s="82"/>
      <c r="Q345" s="82"/>
      <c r="S345" s="69"/>
      <c r="U345" s="70"/>
      <c r="V345" s="38"/>
    </row>
    <row r="346" spans="1:22" x14ac:dyDescent="0.25">
      <c r="A346" s="69"/>
      <c r="C346" s="97" t="s">
        <v>151</v>
      </c>
      <c r="E346" s="77">
        <v>57526</v>
      </c>
      <c r="G346" s="78" t="s">
        <v>217</v>
      </c>
      <c r="H346" s="78" t="s">
        <v>113</v>
      </c>
      <c r="I346" s="79">
        <v>-5</v>
      </c>
      <c r="J346" s="72"/>
      <c r="K346" s="80">
        <v>20916098.27</v>
      </c>
      <c r="L346" s="81"/>
      <c r="M346" s="82">
        <v>7596119</v>
      </c>
      <c r="N346" s="82"/>
      <c r="O346" s="82">
        <v>14365784</v>
      </c>
      <c r="P346" s="82"/>
      <c r="Q346" s="82">
        <v>374164</v>
      </c>
      <c r="S346" s="69">
        <v>1.79</v>
      </c>
      <c r="U346" s="70">
        <v>38.4</v>
      </c>
      <c r="V346" s="38"/>
    </row>
    <row r="347" spans="1:22" x14ac:dyDescent="0.25">
      <c r="A347" s="69"/>
      <c r="C347" s="97" t="s">
        <v>152</v>
      </c>
      <c r="E347" s="77"/>
      <c r="G347" s="78" t="s">
        <v>208</v>
      </c>
      <c r="H347" s="78"/>
      <c r="I347" s="79">
        <v>-5</v>
      </c>
      <c r="J347" s="72"/>
      <c r="K347" s="83">
        <v>27691074.899999999</v>
      </c>
      <c r="L347" s="81"/>
      <c r="M347" s="84">
        <v>20042691.399999999</v>
      </c>
      <c r="N347" s="82"/>
      <c r="O347" s="84">
        <v>9032937</v>
      </c>
      <c r="P347" s="82"/>
      <c r="Q347" s="84">
        <v>261922</v>
      </c>
      <c r="S347" s="69">
        <v>0.95</v>
      </c>
      <c r="U347" s="70">
        <v>34.5</v>
      </c>
      <c r="V347" s="38"/>
    </row>
    <row r="348" spans="1:22" x14ac:dyDescent="0.25">
      <c r="A348" s="69"/>
      <c r="C348" s="97"/>
      <c r="E348" s="77"/>
      <c r="G348" s="78"/>
      <c r="H348" s="78"/>
      <c r="I348" s="79"/>
      <c r="J348" s="72"/>
      <c r="K348" s="80"/>
      <c r="L348" s="81"/>
      <c r="M348" s="82"/>
      <c r="N348" s="82"/>
      <c r="O348" s="82"/>
      <c r="P348" s="82"/>
      <c r="Q348" s="82"/>
      <c r="S348" s="69"/>
      <c r="U348" s="70"/>
      <c r="V348" s="38"/>
    </row>
    <row r="349" spans="1:22" x14ac:dyDescent="0.25">
      <c r="A349" s="69"/>
      <c r="C349" s="98" t="s">
        <v>115</v>
      </c>
      <c r="E349" s="77"/>
      <c r="G349" s="78"/>
      <c r="H349" s="78"/>
      <c r="I349" s="79"/>
      <c r="J349" s="72"/>
      <c r="K349" s="94">
        <f>SUBTOTAL(9,K346:K347)</f>
        <v>48607173.170000002</v>
      </c>
      <c r="L349" s="81"/>
      <c r="M349" s="112">
        <f>SUBTOTAL(9,M346:M347)</f>
        <v>27638810.399999999</v>
      </c>
      <c r="N349" s="82"/>
      <c r="O349" s="112">
        <f>SUBTOTAL(9,O346:O347)</f>
        <v>23398721</v>
      </c>
      <c r="P349" s="82"/>
      <c r="Q349" s="112">
        <f>SUBTOTAL(9,Q346:Q347)</f>
        <v>636086</v>
      </c>
      <c r="S349" s="69">
        <v>1.43</v>
      </c>
      <c r="U349" s="70">
        <v>36.6</v>
      </c>
      <c r="V349" s="38"/>
    </row>
    <row r="350" spans="1:22" x14ac:dyDescent="0.25">
      <c r="A350" s="69"/>
      <c r="C350" s="97"/>
      <c r="E350" s="77"/>
      <c r="G350" s="78"/>
      <c r="H350" s="78"/>
      <c r="I350" s="79"/>
      <c r="J350" s="72"/>
      <c r="K350" s="80"/>
      <c r="L350" s="81"/>
      <c r="M350" s="82"/>
      <c r="N350" s="82"/>
      <c r="O350" s="82"/>
      <c r="P350" s="82"/>
      <c r="Q350" s="82"/>
      <c r="S350" s="69"/>
      <c r="U350" s="70"/>
      <c r="V350" s="38"/>
    </row>
    <row r="351" spans="1:22" x14ac:dyDescent="0.25">
      <c r="A351" s="69">
        <v>391.1</v>
      </c>
      <c r="C351" s="39" t="s">
        <v>141</v>
      </c>
      <c r="E351" s="77"/>
      <c r="G351" s="78"/>
      <c r="H351" s="78"/>
      <c r="I351" s="79"/>
      <c r="J351" s="72"/>
      <c r="K351" s="80"/>
      <c r="L351" s="81"/>
      <c r="M351" s="82"/>
      <c r="N351" s="82"/>
      <c r="O351" s="82"/>
      <c r="P351" s="82"/>
      <c r="Q351" s="82"/>
      <c r="S351" s="69"/>
      <c r="U351" s="70"/>
      <c r="V351" s="38"/>
    </row>
    <row r="352" spans="1:22" x14ac:dyDescent="0.25">
      <c r="A352" s="69"/>
      <c r="C352" s="39" t="s">
        <v>181</v>
      </c>
      <c r="E352" s="77"/>
      <c r="G352" s="78" t="s">
        <v>180</v>
      </c>
      <c r="H352" s="78"/>
      <c r="I352" s="79">
        <v>0</v>
      </c>
      <c r="J352" s="72"/>
      <c r="K352" s="80">
        <v>5896620.0700000003</v>
      </c>
      <c r="L352" s="81"/>
      <c r="M352" s="82">
        <v>5896620.0700000003</v>
      </c>
      <c r="N352" s="82"/>
      <c r="O352" s="82">
        <v>0</v>
      </c>
      <c r="P352" s="82"/>
      <c r="Q352" s="82">
        <v>0</v>
      </c>
      <c r="S352" s="113">
        <v>0</v>
      </c>
      <c r="T352" s="114"/>
      <c r="U352" s="113">
        <v>0</v>
      </c>
      <c r="V352" s="38"/>
    </row>
    <row r="353" spans="1:22" x14ac:dyDescent="0.25">
      <c r="A353" s="69"/>
      <c r="C353" s="39" t="s">
        <v>182</v>
      </c>
      <c r="E353" s="77"/>
      <c r="G353" s="78" t="s">
        <v>218</v>
      </c>
      <c r="H353" s="78"/>
      <c r="I353" s="79">
        <v>0</v>
      </c>
      <c r="J353" s="72"/>
      <c r="K353" s="83">
        <v>4398911.17</v>
      </c>
      <c r="L353" s="81"/>
      <c r="M353" s="84">
        <v>2177000</v>
      </c>
      <c r="N353" s="82"/>
      <c r="O353" s="84">
        <v>2221911</v>
      </c>
      <c r="P353" s="82"/>
      <c r="Q353" s="84">
        <v>219874</v>
      </c>
      <c r="S353" s="69">
        <v>5</v>
      </c>
      <c r="U353" s="70">
        <v>10.1</v>
      </c>
      <c r="V353" s="38"/>
    </row>
    <row r="354" spans="1:22" x14ac:dyDescent="0.25">
      <c r="A354" s="69"/>
      <c r="E354" s="77"/>
      <c r="G354" s="78"/>
      <c r="H354" s="78"/>
      <c r="I354" s="79"/>
      <c r="J354" s="72"/>
      <c r="K354" s="80"/>
      <c r="L354" s="81"/>
      <c r="M354" s="82"/>
      <c r="N354" s="82"/>
      <c r="O354" s="82"/>
      <c r="P354" s="82"/>
      <c r="Q354" s="82"/>
      <c r="S354" s="69"/>
      <c r="U354" s="70"/>
      <c r="V354" s="38"/>
    </row>
    <row r="355" spans="1:22" x14ac:dyDescent="0.25">
      <c r="A355" s="69"/>
      <c r="C355" s="98" t="s">
        <v>188</v>
      </c>
      <c r="E355" s="77"/>
      <c r="G355" s="78"/>
      <c r="H355" s="78"/>
      <c r="I355" s="79"/>
      <c r="J355" s="72"/>
      <c r="K355" s="94">
        <f>SUBTOTAL(9,K352:K353)</f>
        <v>10295531.24</v>
      </c>
      <c r="L355" s="81"/>
      <c r="M355" s="112">
        <f>SUBTOTAL(9,M352:M353)</f>
        <v>8073620.0700000003</v>
      </c>
      <c r="N355" s="82"/>
      <c r="O355" s="112">
        <f>SUBTOTAL(9,O352:O353)</f>
        <v>2221911</v>
      </c>
      <c r="P355" s="82"/>
      <c r="Q355" s="112">
        <f>SUBTOTAL(9,Q352:Q353)</f>
        <v>219874</v>
      </c>
      <c r="S355" s="69">
        <v>2.14</v>
      </c>
      <c r="U355" s="70">
        <v>10.5</v>
      </c>
      <c r="V355" s="38"/>
    </row>
    <row r="356" spans="1:22" x14ac:dyDescent="0.25">
      <c r="A356" s="69"/>
      <c r="C356" s="97"/>
      <c r="E356" s="77"/>
      <c r="G356" s="78"/>
      <c r="H356" s="78"/>
      <c r="I356" s="79"/>
      <c r="J356" s="72"/>
      <c r="K356" s="80"/>
      <c r="L356" s="81"/>
      <c r="M356" s="82"/>
      <c r="N356" s="82"/>
      <c r="O356" s="82"/>
      <c r="P356" s="82"/>
      <c r="Q356" s="82"/>
      <c r="S356" s="69"/>
      <c r="U356" s="70"/>
      <c r="V356" s="38"/>
    </row>
    <row r="357" spans="1:22" x14ac:dyDescent="0.25">
      <c r="A357" s="69">
        <v>391.2</v>
      </c>
      <c r="C357" s="39" t="s">
        <v>142</v>
      </c>
      <c r="E357" s="77"/>
      <c r="G357" s="78" t="s">
        <v>219</v>
      </c>
      <c r="H357" s="78"/>
      <c r="I357" s="79">
        <v>0</v>
      </c>
      <c r="J357" s="72"/>
      <c r="K357" s="80">
        <v>22169281.93</v>
      </c>
      <c r="L357" s="81"/>
      <c r="M357" s="82">
        <v>13532000</v>
      </c>
      <c r="N357" s="82"/>
      <c r="O357" s="82">
        <v>8637282</v>
      </c>
      <c r="P357" s="82"/>
      <c r="Q357" s="82">
        <v>4433881</v>
      </c>
      <c r="S357" s="69">
        <v>20</v>
      </c>
      <c r="U357" s="70">
        <v>1.9</v>
      </c>
      <c r="V357" s="38"/>
    </row>
    <row r="358" spans="1:22" x14ac:dyDescent="0.25">
      <c r="E358" s="77"/>
      <c r="K358" s="115"/>
      <c r="L358" s="72"/>
      <c r="M358" s="116"/>
      <c r="N358" s="116"/>
      <c r="O358" s="116"/>
      <c r="P358" s="116"/>
      <c r="Q358" s="116"/>
    </row>
    <row r="359" spans="1:22" x14ac:dyDescent="0.25">
      <c r="A359" s="69">
        <v>392</v>
      </c>
      <c r="C359" s="97" t="s">
        <v>107</v>
      </c>
      <c r="E359" s="77"/>
      <c r="G359" s="78" t="s">
        <v>220</v>
      </c>
      <c r="H359" s="78"/>
      <c r="I359" s="79">
        <v>10</v>
      </c>
      <c r="J359" s="72"/>
      <c r="K359" s="80">
        <v>9188876.1099999994</v>
      </c>
      <c r="L359" s="81"/>
      <c r="M359" s="82">
        <v>5273637.58</v>
      </c>
      <c r="N359" s="82"/>
      <c r="O359" s="82">
        <v>2996351</v>
      </c>
      <c r="P359" s="82"/>
      <c r="Q359" s="82">
        <v>482333</v>
      </c>
      <c r="S359" s="69">
        <v>5.25</v>
      </c>
      <c r="U359" s="70">
        <v>6.2</v>
      </c>
      <c r="V359" s="38"/>
    </row>
    <row r="360" spans="1:22" x14ac:dyDescent="0.25">
      <c r="A360" s="69"/>
      <c r="C360" s="97"/>
      <c r="E360" s="77"/>
      <c r="G360" s="78"/>
      <c r="H360" s="78"/>
      <c r="I360" s="79"/>
      <c r="J360" s="72"/>
      <c r="K360" s="80"/>
      <c r="L360" s="81"/>
      <c r="M360" s="82"/>
      <c r="N360" s="82"/>
      <c r="O360" s="82"/>
      <c r="P360" s="82"/>
      <c r="Q360" s="82"/>
      <c r="S360" s="69"/>
      <c r="U360" s="70"/>
      <c r="V360" s="38"/>
    </row>
    <row r="361" spans="1:22" x14ac:dyDescent="0.25">
      <c r="A361" s="69">
        <v>393</v>
      </c>
      <c r="C361" s="97" t="s">
        <v>108</v>
      </c>
      <c r="E361" s="77"/>
      <c r="G361" s="78"/>
      <c r="H361" s="78"/>
      <c r="I361" s="79"/>
      <c r="J361" s="72"/>
      <c r="K361" s="80"/>
      <c r="L361" s="81"/>
      <c r="M361" s="82"/>
      <c r="N361" s="82"/>
      <c r="O361" s="82"/>
      <c r="P361" s="82"/>
      <c r="Q361" s="82"/>
      <c r="S361" s="69"/>
      <c r="U361" s="70"/>
      <c r="V361" s="38"/>
    </row>
    <row r="362" spans="1:22" x14ac:dyDescent="0.25">
      <c r="A362" s="69"/>
      <c r="C362" s="97" t="s">
        <v>181</v>
      </c>
      <c r="E362" s="77"/>
      <c r="G362" s="78" t="s">
        <v>180</v>
      </c>
      <c r="H362" s="78"/>
      <c r="I362" s="79">
        <v>0</v>
      </c>
      <c r="J362" s="72"/>
      <c r="K362" s="80">
        <v>589595.93000000005</v>
      </c>
      <c r="L362" s="81"/>
      <c r="M362" s="82">
        <v>589595.93000000005</v>
      </c>
      <c r="N362" s="82"/>
      <c r="O362" s="82">
        <v>0</v>
      </c>
      <c r="P362" s="82"/>
      <c r="Q362" s="82">
        <v>0</v>
      </c>
      <c r="S362" s="113">
        <v>0</v>
      </c>
      <c r="T362" s="114"/>
      <c r="U362" s="113">
        <v>0</v>
      </c>
      <c r="V362" s="38"/>
    </row>
    <row r="363" spans="1:22" x14ac:dyDescent="0.25">
      <c r="A363" s="69"/>
      <c r="C363" s="97" t="s">
        <v>182</v>
      </c>
      <c r="E363" s="77"/>
      <c r="G363" s="78" t="s">
        <v>218</v>
      </c>
      <c r="H363" s="78"/>
      <c r="I363" s="79">
        <v>0</v>
      </c>
      <c r="J363" s="72"/>
      <c r="K363" s="83">
        <v>170968.61</v>
      </c>
      <c r="L363" s="81"/>
      <c r="M363" s="84">
        <v>33600</v>
      </c>
      <c r="N363" s="82"/>
      <c r="O363" s="84">
        <v>137369</v>
      </c>
      <c r="P363" s="82"/>
      <c r="Q363" s="84">
        <v>8552</v>
      </c>
      <c r="S363" s="69">
        <v>5</v>
      </c>
      <c r="U363" s="70">
        <v>16.100000000000001</v>
      </c>
      <c r="V363" s="38"/>
    </row>
    <row r="364" spans="1:22" x14ac:dyDescent="0.25">
      <c r="A364" s="69"/>
      <c r="C364" s="97"/>
      <c r="E364" s="77"/>
      <c r="G364" s="78"/>
      <c r="H364" s="78"/>
      <c r="I364" s="79"/>
      <c r="J364" s="72"/>
      <c r="K364" s="80"/>
      <c r="L364" s="81"/>
      <c r="M364" s="82"/>
      <c r="N364" s="82"/>
      <c r="O364" s="82"/>
      <c r="P364" s="82"/>
      <c r="Q364" s="82"/>
      <c r="S364" s="69"/>
      <c r="U364" s="70"/>
      <c r="V364" s="38"/>
    </row>
    <row r="365" spans="1:22" x14ac:dyDescent="0.25">
      <c r="A365" s="69"/>
      <c r="C365" s="117" t="s">
        <v>183</v>
      </c>
      <c r="E365" s="77"/>
      <c r="G365" s="42"/>
      <c r="I365" s="88"/>
      <c r="K365" s="94">
        <f>SUBTOTAL(9,K362:K363)</f>
        <v>760564.54</v>
      </c>
      <c r="L365" s="118"/>
      <c r="M365" s="112">
        <f>SUBTOTAL(9,M362:M363)</f>
        <v>623195.93000000005</v>
      </c>
      <c r="N365" s="68"/>
      <c r="O365" s="112">
        <f>SUBTOTAL(9,O362:O363)</f>
        <v>137369</v>
      </c>
      <c r="P365" s="68"/>
      <c r="Q365" s="112">
        <f>SUBTOTAL(9,Q362:Q363)</f>
        <v>8552</v>
      </c>
      <c r="R365" s="118"/>
      <c r="S365" s="69">
        <v>0.99</v>
      </c>
      <c r="T365" s="53"/>
      <c r="U365" s="70">
        <v>16.399999999999999</v>
      </c>
      <c r="V365" s="38"/>
    </row>
    <row r="366" spans="1:22" x14ac:dyDescent="0.25">
      <c r="A366" s="69"/>
      <c r="C366" s="117"/>
      <c r="E366" s="77"/>
      <c r="G366" s="42"/>
      <c r="I366" s="88"/>
      <c r="K366" s="94"/>
      <c r="L366" s="118"/>
      <c r="M366" s="68"/>
      <c r="N366" s="68"/>
      <c r="O366" s="68"/>
      <c r="P366" s="68"/>
      <c r="Q366" s="68"/>
      <c r="R366" s="118"/>
      <c r="S366" s="69"/>
      <c r="T366" s="53"/>
      <c r="U366" s="70"/>
      <c r="V366" s="38"/>
    </row>
    <row r="367" spans="1:22" x14ac:dyDescent="0.25">
      <c r="A367" s="69">
        <v>394</v>
      </c>
      <c r="C367" s="97" t="s">
        <v>143</v>
      </c>
      <c r="E367" s="77"/>
      <c r="G367" s="78"/>
      <c r="H367" s="78"/>
      <c r="I367" s="79"/>
      <c r="J367" s="72"/>
      <c r="K367" s="80"/>
      <c r="L367" s="81"/>
      <c r="M367" s="82"/>
      <c r="N367" s="82"/>
      <c r="O367" s="82"/>
      <c r="P367" s="82"/>
      <c r="Q367" s="82"/>
      <c r="S367" s="69"/>
      <c r="U367" s="70"/>
      <c r="V367" s="38"/>
    </row>
    <row r="368" spans="1:22" x14ac:dyDescent="0.25">
      <c r="A368" s="69"/>
      <c r="C368" s="97" t="s">
        <v>181</v>
      </c>
      <c r="E368" s="77"/>
      <c r="G368" s="78" t="s">
        <v>180</v>
      </c>
      <c r="H368" s="78"/>
      <c r="I368" s="79">
        <v>0</v>
      </c>
      <c r="J368" s="72"/>
      <c r="K368" s="80">
        <v>3661294.93</v>
      </c>
      <c r="L368" s="81"/>
      <c r="M368" s="82">
        <v>3661294.93</v>
      </c>
      <c r="N368" s="82"/>
      <c r="O368" s="82">
        <v>0</v>
      </c>
      <c r="P368" s="82"/>
      <c r="Q368" s="82">
        <v>0</v>
      </c>
      <c r="S368" s="113">
        <v>0</v>
      </c>
      <c r="T368" s="114"/>
      <c r="U368" s="113">
        <v>0</v>
      </c>
      <c r="V368" s="38"/>
    </row>
    <row r="369" spans="1:22" x14ac:dyDescent="0.25">
      <c r="A369" s="69"/>
      <c r="C369" s="97" t="s">
        <v>182</v>
      </c>
      <c r="E369" s="77"/>
      <c r="G369" s="78" t="s">
        <v>218</v>
      </c>
      <c r="H369" s="78"/>
      <c r="I369" s="79">
        <v>0</v>
      </c>
      <c r="J369" s="72"/>
      <c r="K369" s="83">
        <v>8917577.8399999999</v>
      </c>
      <c r="L369" s="81"/>
      <c r="M369" s="84">
        <v>2134000</v>
      </c>
      <c r="N369" s="82"/>
      <c r="O369" s="84">
        <v>6783578</v>
      </c>
      <c r="P369" s="82"/>
      <c r="Q369" s="84">
        <v>445520</v>
      </c>
      <c r="S369" s="69">
        <v>5</v>
      </c>
      <c r="U369" s="70">
        <v>15.2</v>
      </c>
      <c r="V369" s="38"/>
    </row>
    <row r="370" spans="1:22" x14ac:dyDescent="0.25">
      <c r="A370" s="69"/>
      <c r="C370" s="97"/>
      <c r="E370" s="77"/>
      <c r="G370" s="78"/>
      <c r="H370" s="78"/>
      <c r="I370" s="79"/>
      <c r="J370" s="72"/>
      <c r="K370" s="80"/>
      <c r="L370" s="81"/>
      <c r="M370" s="82"/>
      <c r="N370" s="82"/>
      <c r="O370" s="82"/>
      <c r="P370" s="82"/>
      <c r="Q370" s="82"/>
      <c r="S370" s="69"/>
      <c r="U370" s="70"/>
      <c r="V370" s="38"/>
    </row>
    <row r="371" spans="1:22" x14ac:dyDescent="0.25">
      <c r="A371" s="69"/>
      <c r="C371" s="117" t="s">
        <v>184</v>
      </c>
      <c r="E371" s="77"/>
      <c r="G371" s="42"/>
      <c r="I371" s="88"/>
      <c r="K371" s="94">
        <f>SUBTOTAL(9,K368:K369)</f>
        <v>12578872.77</v>
      </c>
      <c r="L371" s="118"/>
      <c r="M371" s="112">
        <f>SUBTOTAL(9,M368:M369)</f>
        <v>5795294.9299999997</v>
      </c>
      <c r="N371" s="68"/>
      <c r="O371" s="112">
        <f>SUBTOTAL(9,O368:O369)</f>
        <v>6783578</v>
      </c>
      <c r="P371" s="68"/>
      <c r="Q371" s="112">
        <f>SUBTOTAL(9,Q368:Q369)</f>
        <v>445520</v>
      </c>
      <c r="R371" s="118"/>
      <c r="S371" s="69">
        <v>3.61</v>
      </c>
      <c r="T371" s="53"/>
      <c r="U371" s="70">
        <v>15.7</v>
      </c>
      <c r="V371" s="38"/>
    </row>
    <row r="372" spans="1:22" x14ac:dyDescent="0.25">
      <c r="A372" s="69"/>
      <c r="C372" s="97"/>
      <c r="E372" s="77"/>
      <c r="G372" s="78"/>
      <c r="H372" s="78"/>
      <c r="I372" s="79"/>
      <c r="J372" s="72"/>
      <c r="K372" s="80"/>
      <c r="L372" s="81"/>
      <c r="M372" s="82"/>
      <c r="N372" s="82"/>
      <c r="O372" s="82"/>
      <c r="P372" s="82"/>
      <c r="Q372" s="82"/>
      <c r="S372" s="69"/>
      <c r="U372" s="70"/>
      <c r="V372" s="38"/>
    </row>
    <row r="373" spans="1:22" x14ac:dyDescent="0.25">
      <c r="A373" s="69">
        <v>395</v>
      </c>
      <c r="C373" s="97" t="s">
        <v>109</v>
      </c>
      <c r="E373" s="77"/>
      <c r="G373" s="78"/>
      <c r="H373" s="78"/>
      <c r="I373" s="79"/>
      <c r="J373" s="72"/>
      <c r="K373" s="80"/>
      <c r="L373" s="81"/>
      <c r="M373" s="82"/>
      <c r="N373" s="82"/>
      <c r="O373" s="82"/>
      <c r="P373" s="82"/>
      <c r="Q373" s="82"/>
      <c r="S373" s="69"/>
      <c r="U373" s="70"/>
      <c r="V373" s="38"/>
    </row>
    <row r="374" spans="1:22" x14ac:dyDescent="0.25">
      <c r="A374" s="69"/>
      <c r="C374" s="97" t="s">
        <v>181</v>
      </c>
      <c r="E374" s="77"/>
      <c r="G374" s="78" t="s">
        <v>180</v>
      </c>
      <c r="H374" s="78"/>
      <c r="I374" s="79">
        <v>0</v>
      </c>
      <c r="J374" s="72"/>
      <c r="K374" s="80">
        <v>4155876.27</v>
      </c>
      <c r="L374" s="81"/>
      <c r="M374" s="82">
        <v>4155876.27</v>
      </c>
      <c r="N374" s="82"/>
      <c r="O374" s="82">
        <v>0</v>
      </c>
      <c r="P374" s="82"/>
      <c r="Q374" s="82">
        <v>0</v>
      </c>
      <c r="S374" s="113">
        <v>0</v>
      </c>
      <c r="T374" s="114"/>
      <c r="U374" s="113">
        <v>0</v>
      </c>
      <c r="V374" s="38"/>
    </row>
    <row r="375" spans="1:22" x14ac:dyDescent="0.25">
      <c r="A375" s="69"/>
      <c r="C375" s="97" t="s">
        <v>182</v>
      </c>
      <c r="E375" s="77"/>
      <c r="G375" s="78" t="s">
        <v>218</v>
      </c>
      <c r="H375" s="78"/>
      <c r="I375" s="79">
        <v>0</v>
      </c>
      <c r="J375" s="72"/>
      <c r="K375" s="83">
        <v>7875250.46</v>
      </c>
      <c r="L375" s="81"/>
      <c r="M375" s="84">
        <v>3991000</v>
      </c>
      <c r="N375" s="82"/>
      <c r="O375" s="84">
        <v>3884250</v>
      </c>
      <c r="P375" s="82"/>
      <c r="Q375" s="84">
        <v>393582</v>
      </c>
      <c r="S375" s="69">
        <v>5</v>
      </c>
      <c r="U375" s="70">
        <v>9.9</v>
      </c>
      <c r="V375" s="38"/>
    </row>
    <row r="376" spans="1:22" x14ac:dyDescent="0.25">
      <c r="A376" s="69"/>
      <c r="C376" s="97"/>
      <c r="E376" s="77"/>
      <c r="G376" s="78"/>
      <c r="H376" s="78"/>
      <c r="I376" s="79"/>
      <c r="J376" s="72"/>
      <c r="K376" s="80"/>
      <c r="L376" s="81"/>
      <c r="M376" s="82"/>
      <c r="N376" s="82"/>
      <c r="O376" s="82"/>
      <c r="P376" s="82"/>
      <c r="Q376" s="82"/>
      <c r="S376" s="69"/>
      <c r="U376" s="70"/>
      <c r="V376" s="38"/>
    </row>
    <row r="377" spans="1:22" x14ac:dyDescent="0.25">
      <c r="A377" s="69"/>
      <c r="C377" s="117" t="s">
        <v>185</v>
      </c>
      <c r="E377" s="77"/>
      <c r="G377" s="42"/>
      <c r="I377" s="88"/>
      <c r="K377" s="94">
        <f>SUBTOTAL(9,K374:K375)</f>
        <v>12031126.73</v>
      </c>
      <c r="L377" s="118"/>
      <c r="M377" s="112">
        <f>SUBTOTAL(9,M374:M375)</f>
        <v>8146876.2699999996</v>
      </c>
      <c r="N377" s="68"/>
      <c r="O377" s="112">
        <f>SUBTOTAL(9,O374:O375)</f>
        <v>3884250</v>
      </c>
      <c r="P377" s="68"/>
      <c r="Q377" s="112">
        <f>SUBTOTAL(9,Q374:Q375)</f>
        <v>393582</v>
      </c>
      <c r="R377" s="118"/>
      <c r="S377" s="69">
        <v>3.4</v>
      </c>
      <c r="T377" s="53"/>
      <c r="U377" s="70">
        <v>10.5</v>
      </c>
      <c r="V377" s="38"/>
    </row>
    <row r="378" spans="1:22" x14ac:dyDescent="0.25">
      <c r="A378" s="69"/>
      <c r="C378" s="97"/>
      <c r="E378" s="77"/>
      <c r="G378" s="78"/>
      <c r="H378" s="78"/>
      <c r="I378" s="79"/>
      <c r="J378" s="72"/>
      <c r="K378" s="80"/>
      <c r="L378" s="81"/>
      <c r="M378" s="82"/>
      <c r="N378" s="82"/>
      <c r="O378" s="82"/>
      <c r="P378" s="82"/>
      <c r="Q378" s="82"/>
      <c r="S378" s="69"/>
      <c r="U378" s="70"/>
      <c r="V378" s="38"/>
    </row>
    <row r="379" spans="1:22" x14ac:dyDescent="0.25">
      <c r="A379" s="69">
        <v>396</v>
      </c>
      <c r="C379" s="39" t="s">
        <v>110</v>
      </c>
      <c r="E379" s="77"/>
      <c r="G379" s="78" t="s">
        <v>221</v>
      </c>
      <c r="H379" s="78"/>
      <c r="I379" s="79">
        <v>10</v>
      </c>
      <c r="J379" s="72"/>
      <c r="K379" s="80">
        <v>6082762.2400000002</v>
      </c>
      <c r="L379" s="81"/>
      <c r="M379" s="82">
        <v>2469390.7200000002</v>
      </c>
      <c r="N379" s="82"/>
      <c r="O379" s="82">
        <v>3005095</v>
      </c>
      <c r="P379" s="82"/>
      <c r="Q379" s="82">
        <v>400413</v>
      </c>
      <c r="S379" s="69">
        <v>6.58</v>
      </c>
      <c r="U379" s="70">
        <v>7.5</v>
      </c>
      <c r="V379" s="38"/>
    </row>
    <row r="380" spans="1:22" x14ac:dyDescent="0.25">
      <c r="A380" s="69"/>
      <c r="E380" s="77"/>
      <c r="G380" s="78"/>
      <c r="H380" s="78"/>
      <c r="I380" s="79"/>
      <c r="J380" s="72"/>
      <c r="K380" s="80"/>
      <c r="L380" s="81"/>
      <c r="M380" s="82"/>
      <c r="N380" s="82"/>
      <c r="O380" s="82"/>
      <c r="P380" s="82"/>
      <c r="Q380" s="82"/>
      <c r="S380" s="69"/>
      <c r="U380" s="70"/>
      <c r="V380" s="38"/>
    </row>
    <row r="381" spans="1:22" x14ac:dyDescent="0.25">
      <c r="A381" s="69">
        <v>397</v>
      </c>
      <c r="C381" s="39" t="s">
        <v>241</v>
      </c>
      <c r="E381" s="77"/>
      <c r="G381" s="78"/>
      <c r="H381" s="78"/>
      <c r="I381" s="79"/>
      <c r="J381" s="72"/>
      <c r="K381" s="80"/>
      <c r="L381" s="81"/>
      <c r="M381" s="82"/>
      <c r="N381" s="82"/>
      <c r="O381" s="82"/>
      <c r="P381" s="82"/>
      <c r="Q381" s="82"/>
      <c r="S381" s="69"/>
      <c r="U381" s="70"/>
      <c r="V381" s="38"/>
    </row>
    <row r="382" spans="1:22" x14ac:dyDescent="0.25">
      <c r="A382" s="69"/>
      <c r="C382" s="39" t="s">
        <v>181</v>
      </c>
      <c r="G382" s="78" t="s">
        <v>180</v>
      </c>
      <c r="H382" s="78"/>
      <c r="I382" s="79">
        <v>0</v>
      </c>
      <c r="J382" s="72"/>
      <c r="K382" s="80">
        <v>12913083.02</v>
      </c>
      <c r="L382" s="81"/>
      <c r="M382" s="82">
        <v>12913083.02</v>
      </c>
      <c r="N382" s="82"/>
      <c r="O382" s="82">
        <v>0</v>
      </c>
      <c r="P382" s="82"/>
      <c r="Q382" s="82">
        <v>0</v>
      </c>
      <c r="S382" s="113">
        <v>0</v>
      </c>
      <c r="T382" s="114"/>
      <c r="U382" s="113">
        <v>0</v>
      </c>
      <c r="V382" s="38"/>
    </row>
    <row r="383" spans="1:22" x14ac:dyDescent="0.25">
      <c r="A383" s="69"/>
      <c r="C383" s="39" t="s">
        <v>182</v>
      </c>
      <c r="G383" s="78" t="s">
        <v>222</v>
      </c>
      <c r="H383" s="78"/>
      <c r="I383" s="79">
        <v>0</v>
      </c>
      <c r="J383" s="72"/>
      <c r="K383" s="83">
        <v>80874473</v>
      </c>
      <c r="L383" s="81"/>
      <c r="M383" s="84">
        <v>28500000</v>
      </c>
      <c r="N383" s="82"/>
      <c r="O383" s="84">
        <v>52374473</v>
      </c>
      <c r="P383" s="82"/>
      <c r="Q383" s="84">
        <v>5396167</v>
      </c>
      <c r="S383" s="69">
        <v>6.67</v>
      </c>
      <c r="U383" s="70">
        <v>9.6999999999999993</v>
      </c>
      <c r="V383" s="38"/>
    </row>
    <row r="384" spans="1:22" x14ac:dyDescent="0.25">
      <c r="A384" s="69"/>
      <c r="G384" s="78"/>
      <c r="H384" s="78"/>
      <c r="I384" s="79"/>
      <c r="J384" s="72"/>
      <c r="K384" s="80"/>
      <c r="L384" s="81"/>
      <c r="M384" s="82"/>
      <c r="N384" s="82"/>
      <c r="O384" s="82"/>
      <c r="P384" s="82"/>
      <c r="Q384" s="82"/>
      <c r="S384" s="69"/>
      <c r="U384" s="70"/>
      <c r="V384" s="38"/>
    </row>
    <row r="385" spans="1:22" x14ac:dyDescent="0.25">
      <c r="A385" s="69"/>
      <c r="C385" s="117" t="s">
        <v>186</v>
      </c>
      <c r="G385" s="42"/>
      <c r="I385" s="88"/>
      <c r="K385" s="94">
        <f>SUBTOTAL(9,K382:K383)</f>
        <v>93787556.019999996</v>
      </c>
      <c r="L385" s="118"/>
      <c r="M385" s="112">
        <f>SUBTOTAL(9,M382:M383)</f>
        <v>41413083.019999996</v>
      </c>
      <c r="N385" s="68"/>
      <c r="O385" s="112">
        <f>SUBTOTAL(9,O382:O383)</f>
        <v>52374473</v>
      </c>
      <c r="P385" s="68"/>
      <c r="Q385" s="112">
        <f>SUBTOTAL(9,Q382:Q383)</f>
        <v>5396167</v>
      </c>
      <c r="R385" s="118"/>
      <c r="S385" s="69">
        <v>5.81</v>
      </c>
      <c r="T385" s="53"/>
      <c r="U385" s="70">
        <v>10.3</v>
      </c>
      <c r="V385" s="38"/>
    </row>
    <row r="386" spans="1:22" x14ac:dyDescent="0.25">
      <c r="A386" s="69"/>
      <c r="G386" s="78"/>
      <c r="H386" s="78"/>
      <c r="I386" s="79"/>
      <c r="J386" s="72"/>
      <c r="K386" s="80"/>
      <c r="L386" s="81"/>
      <c r="M386" s="82"/>
      <c r="N386" s="82"/>
      <c r="O386" s="82"/>
      <c r="P386" s="82"/>
      <c r="Q386" s="82"/>
      <c r="S386" s="69"/>
      <c r="U386" s="70"/>
      <c r="V386" s="38"/>
    </row>
    <row r="387" spans="1:22" x14ac:dyDescent="0.25">
      <c r="A387" s="69">
        <v>398</v>
      </c>
      <c r="C387" s="119" t="s">
        <v>112</v>
      </c>
      <c r="G387" s="78"/>
      <c r="H387" s="78"/>
      <c r="I387" s="79"/>
      <c r="J387" s="72"/>
      <c r="K387" s="80"/>
      <c r="L387" s="81"/>
      <c r="M387" s="82"/>
      <c r="N387" s="82"/>
      <c r="O387" s="82"/>
      <c r="P387" s="82"/>
      <c r="Q387" s="82"/>
      <c r="S387" s="69"/>
      <c r="U387" s="70"/>
      <c r="V387" s="38"/>
    </row>
    <row r="388" spans="1:22" x14ac:dyDescent="0.25">
      <c r="A388" s="69"/>
      <c r="C388" s="119" t="s">
        <v>181</v>
      </c>
      <c r="G388" s="78" t="s">
        <v>180</v>
      </c>
      <c r="H388" s="78"/>
      <c r="I388" s="79">
        <v>0</v>
      </c>
      <c r="J388" s="72"/>
      <c r="K388" s="80">
        <v>86544.16</v>
      </c>
      <c r="L388" s="81"/>
      <c r="M388" s="82">
        <v>86544.16</v>
      </c>
      <c r="N388" s="82"/>
      <c r="O388" s="82">
        <v>0</v>
      </c>
      <c r="P388" s="82"/>
      <c r="Q388" s="82">
        <v>0</v>
      </c>
      <c r="S388" s="113">
        <v>0</v>
      </c>
      <c r="T388" s="114"/>
      <c r="U388" s="113">
        <v>0</v>
      </c>
      <c r="V388" s="38"/>
    </row>
    <row r="389" spans="1:22" x14ac:dyDescent="0.25">
      <c r="A389" s="69"/>
      <c r="C389" s="119" t="s">
        <v>182</v>
      </c>
      <c r="G389" s="78" t="s">
        <v>222</v>
      </c>
      <c r="H389" s="78"/>
      <c r="I389" s="79">
        <v>0</v>
      </c>
      <c r="J389" s="72"/>
      <c r="K389" s="83">
        <v>190785.64</v>
      </c>
      <c r="L389" s="81"/>
      <c r="M389" s="84">
        <v>67100</v>
      </c>
      <c r="N389" s="82"/>
      <c r="O389" s="84">
        <v>123686</v>
      </c>
      <c r="P389" s="82"/>
      <c r="Q389" s="84">
        <v>12718</v>
      </c>
      <c r="S389" s="69">
        <v>6.67</v>
      </c>
      <c r="U389" s="70">
        <v>9.6999999999999993</v>
      </c>
      <c r="V389" s="38"/>
    </row>
    <row r="390" spans="1:22" x14ac:dyDescent="0.25">
      <c r="A390" s="69"/>
      <c r="C390" s="119"/>
      <c r="G390" s="78"/>
      <c r="H390" s="78"/>
      <c r="I390" s="79"/>
      <c r="J390" s="72"/>
      <c r="K390" s="80"/>
      <c r="L390" s="81"/>
      <c r="M390" s="82"/>
      <c r="N390" s="82"/>
      <c r="O390" s="82"/>
      <c r="P390" s="82"/>
      <c r="Q390" s="82"/>
      <c r="S390" s="69"/>
      <c r="U390" s="70"/>
      <c r="V390" s="38"/>
    </row>
    <row r="391" spans="1:22" x14ac:dyDescent="0.25">
      <c r="A391" s="69"/>
      <c r="C391" s="117" t="s">
        <v>187</v>
      </c>
      <c r="G391" s="42"/>
      <c r="I391" s="88"/>
      <c r="K391" s="83">
        <f>SUBTOTAL(9,K388:K389)</f>
        <v>277329.80000000005</v>
      </c>
      <c r="L391" s="120"/>
      <c r="M391" s="84">
        <f>SUBTOTAL(9,M388:M389)</f>
        <v>153644.16</v>
      </c>
      <c r="N391" s="75"/>
      <c r="O391" s="84">
        <f>SUBTOTAL(9,O388:O389)</f>
        <v>123686</v>
      </c>
      <c r="P391" s="75"/>
      <c r="Q391" s="84">
        <f>SUBTOTAL(9,Q388:Q389)</f>
        <v>12718</v>
      </c>
      <c r="R391" s="118"/>
      <c r="S391" s="69">
        <v>4.47</v>
      </c>
      <c r="T391" s="53"/>
      <c r="U391" s="70">
        <v>10.3</v>
      </c>
      <c r="V391" s="38"/>
    </row>
    <row r="392" spans="1:22" x14ac:dyDescent="0.25">
      <c r="A392" s="69"/>
      <c r="C392" s="117"/>
      <c r="G392" s="42"/>
      <c r="I392" s="88"/>
      <c r="K392" s="80"/>
      <c r="L392" s="118"/>
      <c r="M392" s="75"/>
      <c r="N392" s="68"/>
      <c r="O392" s="75"/>
      <c r="P392" s="68"/>
      <c r="Q392" s="75"/>
      <c r="R392" s="118"/>
      <c r="S392" s="69"/>
      <c r="T392" s="53"/>
      <c r="U392" s="70"/>
      <c r="V392" s="38"/>
    </row>
    <row r="393" spans="1:22" x14ac:dyDescent="0.25">
      <c r="A393" s="38"/>
      <c r="C393" s="66" t="s">
        <v>30</v>
      </c>
      <c r="G393" s="53"/>
      <c r="I393" s="88"/>
      <c r="K393" s="121">
        <f>SUBTOTAL(9,K346:K391)</f>
        <v>215779074.54999998</v>
      </c>
      <c r="L393" s="90"/>
      <c r="M393" s="122">
        <f>SUBTOTAL(9,M346:M391)</f>
        <v>113119553.08</v>
      </c>
      <c r="N393" s="92"/>
      <c r="O393" s="122">
        <f>SUBTOTAL(9,O346:O391)</f>
        <v>103562716</v>
      </c>
      <c r="P393" s="92"/>
      <c r="Q393" s="122">
        <f>SUBTOTAL(9,Q346:Q391)</f>
        <v>12429126</v>
      </c>
      <c r="R393" s="46"/>
      <c r="S393" s="93">
        <f>ROUND(Q393/K393*100,2)</f>
        <v>5.76</v>
      </c>
      <c r="U393" s="111"/>
      <c r="V393" s="38"/>
    </row>
    <row r="394" spans="1:22" x14ac:dyDescent="0.25">
      <c r="A394" s="38"/>
      <c r="C394" s="66"/>
      <c r="G394" s="53"/>
      <c r="I394" s="88"/>
      <c r="K394" s="101"/>
      <c r="L394" s="46"/>
      <c r="M394" s="95"/>
      <c r="N394" s="95"/>
      <c r="O394" s="95"/>
      <c r="P394" s="95"/>
      <c r="Q394" s="95"/>
      <c r="R394" s="46"/>
      <c r="S394" s="69"/>
      <c r="U394" s="111"/>
      <c r="V394" s="38"/>
    </row>
    <row r="395" spans="1:22" x14ac:dyDescent="0.25">
      <c r="A395" s="38"/>
      <c r="C395" s="66"/>
      <c r="G395" s="53"/>
      <c r="I395" s="88"/>
      <c r="K395" s="101"/>
      <c r="L395" s="46"/>
      <c r="M395" s="95"/>
      <c r="N395" s="95"/>
      <c r="O395" s="95"/>
      <c r="P395" s="95"/>
      <c r="Q395" s="95"/>
      <c r="R395" s="46"/>
      <c r="S395" s="69"/>
      <c r="U395" s="111"/>
      <c r="V395" s="38"/>
    </row>
    <row r="396" spans="1:22" x14ac:dyDescent="0.25">
      <c r="A396" s="38"/>
      <c r="C396" s="96" t="s">
        <v>163</v>
      </c>
      <c r="G396" s="53"/>
      <c r="I396" s="88"/>
      <c r="K396" s="101"/>
      <c r="L396" s="46"/>
      <c r="M396" s="95"/>
      <c r="N396" s="95"/>
      <c r="O396" s="95"/>
      <c r="P396" s="95"/>
      <c r="Q396" s="95"/>
      <c r="R396" s="46"/>
      <c r="S396" s="69"/>
      <c r="U396" s="111"/>
      <c r="V396" s="38"/>
    </row>
    <row r="397" spans="1:22" x14ac:dyDescent="0.25">
      <c r="A397" s="38"/>
      <c r="C397" s="46"/>
      <c r="G397" s="53"/>
      <c r="I397" s="88"/>
      <c r="K397" s="101"/>
      <c r="L397" s="46"/>
      <c r="M397" s="95"/>
      <c r="N397" s="95"/>
      <c r="O397" s="95"/>
      <c r="P397" s="95"/>
      <c r="Q397" s="95"/>
      <c r="R397" s="46"/>
      <c r="S397" s="69"/>
      <c r="U397" s="111"/>
      <c r="V397" s="38"/>
    </row>
    <row r="398" spans="1:22" x14ac:dyDescent="0.25">
      <c r="A398" s="69">
        <v>391.1</v>
      </c>
      <c r="C398" s="39" t="s">
        <v>141</v>
      </c>
      <c r="G398" s="53"/>
      <c r="I398" s="88"/>
      <c r="K398" s="101"/>
      <c r="L398" s="46"/>
      <c r="M398" s="45">
        <v>-1913643.62</v>
      </c>
      <c r="Q398" s="45">
        <f t="shared" ref="Q398:Q404" si="4">-M398/5</f>
        <v>382728.72400000005</v>
      </c>
      <c r="R398" s="46" t="s">
        <v>242</v>
      </c>
      <c r="S398" s="69"/>
      <c r="U398" s="111"/>
      <c r="V398" s="38"/>
    </row>
    <row r="399" spans="1:22" x14ac:dyDescent="0.25">
      <c r="A399" s="69">
        <v>391.2</v>
      </c>
      <c r="C399" s="39" t="s">
        <v>142</v>
      </c>
      <c r="G399" s="53"/>
      <c r="I399" s="88"/>
      <c r="K399" s="101"/>
      <c r="L399" s="46"/>
      <c r="M399" s="45">
        <v>20333.170000005499</v>
      </c>
      <c r="Q399" s="45">
        <f t="shared" si="4"/>
        <v>-4066.6340000010996</v>
      </c>
      <c r="R399" s="46" t="s">
        <v>242</v>
      </c>
      <c r="S399" s="69"/>
      <c r="U399" s="111"/>
      <c r="V399" s="38"/>
    </row>
    <row r="400" spans="1:22" x14ac:dyDescent="0.25">
      <c r="A400" s="69">
        <v>393</v>
      </c>
      <c r="C400" s="97" t="s">
        <v>108</v>
      </c>
      <c r="G400" s="53"/>
      <c r="I400" s="88"/>
      <c r="K400" s="101"/>
      <c r="L400" s="46"/>
      <c r="M400" s="45">
        <v>-384428.92</v>
      </c>
      <c r="Q400" s="45">
        <f t="shared" si="4"/>
        <v>76885.784</v>
      </c>
      <c r="R400" s="46" t="s">
        <v>242</v>
      </c>
      <c r="S400" s="69"/>
      <c r="U400" s="111"/>
      <c r="V400" s="38"/>
    </row>
    <row r="401" spans="1:22" x14ac:dyDescent="0.25">
      <c r="A401" s="69">
        <v>394</v>
      </c>
      <c r="C401" s="97" t="s">
        <v>143</v>
      </c>
      <c r="G401" s="53"/>
      <c r="I401" s="88"/>
      <c r="K401" s="101"/>
      <c r="L401" s="46"/>
      <c r="M401" s="123">
        <v>-798799.42000000097</v>
      </c>
      <c r="Q401" s="45">
        <f t="shared" si="4"/>
        <v>159759.88400000019</v>
      </c>
      <c r="R401" s="46" t="s">
        <v>242</v>
      </c>
      <c r="S401" s="69"/>
      <c r="U401" s="111"/>
      <c r="V401" s="38"/>
    </row>
    <row r="402" spans="1:22" x14ac:dyDescent="0.25">
      <c r="A402" s="69">
        <v>395</v>
      </c>
      <c r="C402" s="97" t="s">
        <v>109</v>
      </c>
      <c r="G402" s="53"/>
      <c r="I402" s="88"/>
      <c r="K402" s="101"/>
      <c r="L402" s="46"/>
      <c r="M402" s="123">
        <v>-3153918</v>
      </c>
      <c r="Q402" s="45">
        <f t="shared" si="4"/>
        <v>630783.6</v>
      </c>
      <c r="R402" s="46" t="s">
        <v>242</v>
      </c>
      <c r="S402" s="69"/>
      <c r="U402" s="111"/>
      <c r="V402" s="38"/>
    </row>
    <row r="403" spans="1:22" x14ac:dyDescent="0.25">
      <c r="A403" s="69">
        <v>397</v>
      </c>
      <c r="C403" s="39" t="s">
        <v>111</v>
      </c>
      <c r="G403" s="53"/>
      <c r="I403" s="88"/>
      <c r="K403" s="101"/>
      <c r="L403" s="46"/>
      <c r="M403" s="123">
        <v>-7646068.8699999703</v>
      </c>
      <c r="Q403" s="45">
        <f t="shared" si="4"/>
        <v>1529213.7739999942</v>
      </c>
      <c r="R403" s="46" t="s">
        <v>242</v>
      </c>
      <c r="S403" s="69"/>
      <c r="U403" s="111"/>
      <c r="V403" s="38"/>
    </row>
    <row r="404" spans="1:22" x14ac:dyDescent="0.25">
      <c r="A404" s="69">
        <v>398</v>
      </c>
      <c r="C404" s="119" t="s">
        <v>112</v>
      </c>
      <c r="G404" s="53"/>
      <c r="I404" s="88"/>
      <c r="K404" s="101"/>
      <c r="L404" s="46"/>
      <c r="M404" s="124">
        <v>-63957.3</v>
      </c>
      <c r="Q404" s="124">
        <f t="shared" si="4"/>
        <v>12791.460000000001</v>
      </c>
      <c r="R404" s="46" t="s">
        <v>242</v>
      </c>
      <c r="S404" s="69"/>
      <c r="U404" s="111"/>
      <c r="V404" s="38"/>
    </row>
    <row r="405" spans="1:22" x14ac:dyDescent="0.25">
      <c r="A405" s="38"/>
      <c r="C405" s="66"/>
      <c r="G405" s="53"/>
      <c r="I405" s="88"/>
      <c r="K405" s="101"/>
      <c r="L405" s="46"/>
      <c r="M405" s="95"/>
      <c r="N405" s="95"/>
      <c r="O405" s="95"/>
      <c r="P405" s="95"/>
      <c r="Q405" s="95"/>
      <c r="R405" s="46"/>
      <c r="S405" s="69"/>
      <c r="U405" s="111"/>
      <c r="V405" s="38"/>
    </row>
    <row r="406" spans="1:22" x14ac:dyDescent="0.25">
      <c r="A406" s="38"/>
      <c r="C406" s="66" t="s">
        <v>164</v>
      </c>
      <c r="G406" s="53"/>
      <c r="I406" s="88"/>
      <c r="K406" s="101"/>
      <c r="L406" s="46"/>
      <c r="M406" s="122">
        <f>SUBTOTAL(9,M398:M404)</f>
        <v>-13940482.959999967</v>
      </c>
      <c r="N406" s="95"/>
      <c r="O406" s="95"/>
      <c r="P406" s="95"/>
      <c r="Q406" s="122">
        <f>SUBTOTAL(9,Q398:Q404)</f>
        <v>2788096.5919999932</v>
      </c>
      <c r="R406" s="46"/>
      <c r="S406" s="69"/>
      <c r="U406" s="111"/>
      <c r="V406" s="38"/>
    </row>
    <row r="407" spans="1:22" x14ac:dyDescent="0.25">
      <c r="A407" s="38"/>
      <c r="C407" s="66"/>
      <c r="G407" s="53"/>
      <c r="I407" s="88"/>
      <c r="K407" s="101"/>
      <c r="L407" s="46"/>
      <c r="M407" s="95"/>
      <c r="N407" s="95"/>
      <c r="O407" s="95"/>
      <c r="P407" s="95"/>
      <c r="Q407" s="95"/>
      <c r="R407" s="46"/>
      <c r="S407" s="69"/>
      <c r="U407" s="111"/>
      <c r="V407" s="38"/>
    </row>
    <row r="408" spans="1:22" x14ac:dyDescent="0.25">
      <c r="A408" s="38"/>
      <c r="C408" s="66"/>
      <c r="G408" s="53"/>
      <c r="I408" s="88"/>
      <c r="K408" s="101"/>
      <c r="L408" s="46"/>
      <c r="M408" s="95"/>
      <c r="N408" s="95"/>
      <c r="O408" s="95"/>
      <c r="P408" s="95"/>
      <c r="Q408" s="95"/>
      <c r="R408" s="46"/>
      <c r="S408" s="69"/>
      <c r="U408" s="111"/>
      <c r="V408" s="38"/>
    </row>
    <row r="409" spans="1:22" ht="16.5" thickBot="1" x14ac:dyDescent="0.3">
      <c r="A409" s="38"/>
      <c r="C409" s="66" t="s">
        <v>165</v>
      </c>
      <c r="G409" s="53"/>
      <c r="I409" s="88"/>
      <c r="K409" s="125">
        <f>+SUBTOTAL(9,K17:K408)</f>
        <v>9059147131.2200031</v>
      </c>
      <c r="L409" s="46"/>
      <c r="M409" s="126">
        <f>+SUBTOTAL(9,M17:M408)</f>
        <v>3365813560.8199992</v>
      </c>
      <c r="N409" s="95"/>
      <c r="O409" s="126">
        <f>+SUBTOTAL(9,O17:O408)</f>
        <v>6844316106</v>
      </c>
      <c r="P409" s="95"/>
      <c r="Q409" s="126">
        <f>+SUBTOTAL(9,Q17:Q408)</f>
        <v>314477970.59199995</v>
      </c>
      <c r="R409" s="46"/>
      <c r="S409" s="69"/>
      <c r="U409" s="111"/>
      <c r="V409" s="38"/>
    </row>
    <row r="410" spans="1:22" ht="16.5" thickTop="1" x14ac:dyDescent="0.25">
      <c r="A410" s="38"/>
      <c r="C410" s="46"/>
      <c r="G410" s="53"/>
      <c r="I410" s="88"/>
      <c r="K410" s="101"/>
      <c r="L410" s="46"/>
      <c r="M410" s="95"/>
      <c r="N410" s="95"/>
      <c r="O410" s="95"/>
      <c r="P410" s="95"/>
      <c r="Q410" s="95"/>
      <c r="R410" s="46"/>
      <c r="S410" s="69"/>
      <c r="U410" s="111"/>
      <c r="V410" s="38"/>
    </row>
    <row r="411" spans="1:22" x14ac:dyDescent="0.25">
      <c r="A411" s="38"/>
      <c r="C411" s="96" t="s">
        <v>229</v>
      </c>
      <c r="G411" s="53"/>
      <c r="I411" s="88"/>
      <c r="K411" s="101"/>
      <c r="L411" s="46"/>
      <c r="M411" s="95"/>
      <c r="N411" s="95"/>
      <c r="O411" s="95"/>
      <c r="P411" s="95"/>
      <c r="Q411" s="95"/>
      <c r="R411" s="46"/>
      <c r="S411" s="69"/>
      <c r="U411" s="111"/>
      <c r="V411" s="38"/>
    </row>
    <row r="412" spans="1:22" x14ac:dyDescent="0.25">
      <c r="A412" s="38"/>
      <c r="C412" s="46"/>
      <c r="G412" s="53"/>
      <c r="I412" s="88"/>
      <c r="K412" s="101"/>
      <c r="L412" s="46"/>
      <c r="M412" s="95"/>
      <c r="N412" s="95"/>
      <c r="O412" s="95"/>
      <c r="P412" s="95"/>
      <c r="Q412" s="95"/>
      <c r="R412" s="46"/>
      <c r="S412" s="69"/>
      <c r="U412" s="111"/>
      <c r="V412" s="38"/>
    </row>
    <row r="413" spans="1:22" x14ac:dyDescent="0.25">
      <c r="A413" s="69">
        <v>301</v>
      </c>
      <c r="C413" s="39" t="s">
        <v>145</v>
      </c>
      <c r="G413" s="53"/>
      <c r="I413" s="88"/>
      <c r="K413" s="94">
        <v>114201.76000000001</v>
      </c>
      <c r="M413" s="127"/>
      <c r="N413" s="95"/>
      <c r="O413" s="95"/>
      <c r="P413" s="95"/>
      <c r="Q413" s="95"/>
      <c r="R413" s="46"/>
      <c r="S413" s="69"/>
      <c r="U413" s="111"/>
      <c r="V413" s="38"/>
    </row>
    <row r="414" spans="1:22" x14ac:dyDescent="0.25">
      <c r="A414" s="69">
        <v>302</v>
      </c>
      <c r="C414" s="39" t="s">
        <v>146</v>
      </c>
      <c r="G414" s="53"/>
      <c r="I414" s="88"/>
      <c r="K414" s="94">
        <v>55290806.07</v>
      </c>
      <c r="M414" s="127">
        <v>10926342.67</v>
      </c>
      <c r="N414" s="95"/>
      <c r="O414" s="95"/>
      <c r="P414" s="95"/>
      <c r="Q414" s="95"/>
      <c r="R414" s="46"/>
      <c r="S414" s="69"/>
      <c r="U414" s="111"/>
      <c r="V414" s="38"/>
    </row>
    <row r="415" spans="1:22" x14ac:dyDescent="0.25">
      <c r="A415" s="69">
        <v>303</v>
      </c>
      <c r="C415" s="39" t="s">
        <v>147</v>
      </c>
      <c r="G415" s="53"/>
      <c r="I415" s="88"/>
      <c r="K415" s="94">
        <v>64531940.289999999</v>
      </c>
      <c r="M415" s="127">
        <v>23833178.779999997</v>
      </c>
      <c r="N415" s="95"/>
      <c r="O415" s="95"/>
      <c r="P415" s="95"/>
      <c r="Q415" s="95"/>
      <c r="R415" s="46"/>
      <c r="S415" s="69"/>
      <c r="U415" s="111"/>
      <c r="V415" s="38"/>
    </row>
    <row r="416" spans="1:22" x14ac:dyDescent="0.25">
      <c r="A416" s="69">
        <v>310</v>
      </c>
      <c r="C416" s="39" t="s">
        <v>148</v>
      </c>
      <c r="G416" s="53"/>
      <c r="I416" s="88"/>
      <c r="K416" s="94">
        <v>3795192.79</v>
      </c>
      <c r="M416" s="127"/>
      <c r="N416" s="95"/>
      <c r="O416" s="95"/>
      <c r="P416" s="95"/>
      <c r="Q416" s="95"/>
      <c r="R416" s="46"/>
      <c r="S416" s="69"/>
      <c r="U416" s="111"/>
      <c r="V416" s="38"/>
    </row>
    <row r="417" spans="1:22" x14ac:dyDescent="0.25">
      <c r="A417" s="69">
        <v>317</v>
      </c>
      <c r="C417" s="39" t="s">
        <v>223</v>
      </c>
      <c r="G417" s="53"/>
      <c r="I417" s="88"/>
      <c r="K417" s="94">
        <v>252964</v>
      </c>
      <c r="M417" s="127">
        <v>71227.11</v>
      </c>
      <c r="N417" s="95"/>
      <c r="O417" s="95"/>
      <c r="P417" s="95"/>
      <c r="Q417" s="95"/>
      <c r="R417" s="46"/>
      <c r="S417" s="69"/>
      <c r="U417" s="111"/>
      <c r="V417" s="38"/>
    </row>
    <row r="418" spans="1:22" x14ac:dyDescent="0.25">
      <c r="A418" s="69">
        <v>317.10000000000002</v>
      </c>
      <c r="C418" s="39" t="s">
        <v>223</v>
      </c>
      <c r="G418" s="53"/>
      <c r="I418" s="88"/>
      <c r="K418" s="94">
        <v>35282326.100000001</v>
      </c>
      <c r="M418" s="127">
        <v>2724423.6</v>
      </c>
      <c r="N418" s="95"/>
      <c r="O418" s="95"/>
      <c r="P418" s="95"/>
      <c r="Q418" s="95"/>
      <c r="R418" s="46"/>
      <c r="S418" s="69"/>
      <c r="U418" s="111"/>
      <c r="V418" s="38"/>
    </row>
    <row r="419" spans="1:22" x14ac:dyDescent="0.25">
      <c r="A419" s="69">
        <v>330</v>
      </c>
      <c r="C419" s="39" t="s">
        <v>148</v>
      </c>
      <c r="G419" s="53"/>
      <c r="I419" s="88"/>
      <c r="K419" s="94">
        <v>6106994.79</v>
      </c>
      <c r="M419" s="127"/>
      <c r="N419" s="95"/>
      <c r="O419" s="95"/>
      <c r="P419" s="95"/>
      <c r="Q419" s="95"/>
      <c r="R419" s="46"/>
      <c r="S419" s="69"/>
      <c r="U419" s="111"/>
      <c r="V419" s="38"/>
    </row>
    <row r="420" spans="1:22" x14ac:dyDescent="0.25">
      <c r="A420" s="69">
        <v>337</v>
      </c>
      <c r="C420" s="39" t="s">
        <v>223</v>
      </c>
      <c r="G420" s="53"/>
      <c r="I420" s="88"/>
      <c r="K420" s="94">
        <v>0</v>
      </c>
      <c r="M420" s="127"/>
      <c r="N420" s="95"/>
      <c r="O420" s="95"/>
      <c r="P420" s="95"/>
      <c r="Q420" s="95"/>
      <c r="R420" s="46"/>
      <c r="S420" s="69"/>
      <c r="U420" s="111"/>
      <c r="V420" s="38"/>
    </row>
    <row r="421" spans="1:22" x14ac:dyDescent="0.25">
      <c r="A421" s="69">
        <v>340</v>
      </c>
      <c r="C421" s="39" t="s">
        <v>148</v>
      </c>
      <c r="G421" s="53"/>
      <c r="I421" s="88"/>
      <c r="K421" s="94">
        <v>15794832.1</v>
      </c>
      <c r="M421" s="127"/>
      <c r="N421" s="95"/>
      <c r="O421" s="95"/>
      <c r="P421" s="95"/>
      <c r="Q421" s="95"/>
      <c r="R421" s="46"/>
      <c r="S421" s="69"/>
      <c r="U421" s="111"/>
      <c r="V421" s="38"/>
    </row>
    <row r="422" spans="1:22" x14ac:dyDescent="0.25">
      <c r="A422" s="69">
        <v>347</v>
      </c>
      <c r="C422" s="39" t="s">
        <v>223</v>
      </c>
      <c r="G422" s="53"/>
      <c r="I422" s="88"/>
      <c r="K422" s="94">
        <v>35764902.990000002</v>
      </c>
      <c r="M422" s="127">
        <v>3237153.8900000006</v>
      </c>
      <c r="N422" s="95"/>
      <c r="O422" s="95"/>
      <c r="P422" s="95"/>
      <c r="Q422" s="95"/>
      <c r="R422" s="46"/>
      <c r="S422" s="69"/>
      <c r="U422" s="111"/>
      <c r="V422" s="38"/>
    </row>
    <row r="423" spans="1:22" x14ac:dyDescent="0.25">
      <c r="A423" s="69">
        <v>350</v>
      </c>
      <c r="C423" s="39" t="s">
        <v>148</v>
      </c>
      <c r="G423" s="53"/>
      <c r="I423" s="88"/>
      <c r="K423" s="94">
        <v>3261662.87</v>
      </c>
      <c r="M423" s="127"/>
      <c r="N423" s="95"/>
      <c r="O423" s="95"/>
      <c r="P423" s="95"/>
      <c r="Q423" s="95"/>
      <c r="R423" s="46"/>
      <c r="S423" s="69"/>
      <c r="U423" s="111"/>
      <c r="V423" s="38"/>
    </row>
    <row r="424" spans="1:22" x14ac:dyDescent="0.25">
      <c r="A424" s="69">
        <v>350.7</v>
      </c>
      <c r="C424" s="39" t="s">
        <v>148</v>
      </c>
      <c r="G424" s="53"/>
      <c r="I424" s="88"/>
      <c r="K424" s="94">
        <v>11102366.640000001</v>
      </c>
      <c r="M424" s="127"/>
      <c r="N424" s="95"/>
      <c r="O424" s="95"/>
      <c r="P424" s="95"/>
      <c r="Q424" s="95"/>
      <c r="R424" s="46"/>
      <c r="S424" s="69"/>
      <c r="U424" s="111"/>
      <c r="V424" s="38"/>
    </row>
    <row r="425" spans="1:22" x14ac:dyDescent="0.25">
      <c r="A425" s="69">
        <v>350.9</v>
      </c>
      <c r="C425" s="39" t="s">
        <v>148</v>
      </c>
      <c r="G425" s="53"/>
      <c r="I425" s="88"/>
      <c r="K425" s="94">
        <v>1908.0900000000001</v>
      </c>
      <c r="M425" s="127"/>
      <c r="N425" s="95"/>
      <c r="O425" s="95"/>
      <c r="P425" s="95"/>
      <c r="Q425" s="95"/>
      <c r="R425" s="46"/>
      <c r="S425" s="69"/>
      <c r="U425" s="111"/>
      <c r="V425" s="38"/>
    </row>
    <row r="426" spans="1:22" x14ac:dyDescent="0.25">
      <c r="A426" s="69">
        <v>359.9</v>
      </c>
      <c r="C426" s="39" t="s">
        <v>223</v>
      </c>
      <c r="G426" s="53"/>
      <c r="I426" s="88"/>
      <c r="K426" s="94">
        <v>5387661.8399999999</v>
      </c>
      <c r="M426" s="127">
        <v>84805.78</v>
      </c>
      <c r="N426" s="95"/>
      <c r="O426" s="95"/>
      <c r="P426" s="95"/>
      <c r="Q426" s="95"/>
      <c r="R426" s="46"/>
      <c r="S426" s="69"/>
      <c r="U426" s="111"/>
      <c r="V426" s="38"/>
    </row>
    <row r="427" spans="1:22" x14ac:dyDescent="0.25">
      <c r="A427" s="69">
        <v>360</v>
      </c>
      <c r="C427" s="39" t="s">
        <v>148</v>
      </c>
      <c r="G427" s="53"/>
      <c r="I427" s="88"/>
      <c r="K427" s="94">
        <v>31113740.940000001</v>
      </c>
      <c r="M427" s="127">
        <v>9.25</v>
      </c>
      <c r="N427" s="95"/>
      <c r="O427" s="95"/>
      <c r="P427" s="95"/>
      <c r="Q427" s="95"/>
      <c r="R427" s="46"/>
      <c r="S427" s="69"/>
      <c r="U427" s="111"/>
      <c r="V427" s="38"/>
    </row>
    <row r="428" spans="1:22" x14ac:dyDescent="0.25">
      <c r="A428" s="69">
        <v>374</v>
      </c>
      <c r="C428" s="39" t="s">
        <v>223</v>
      </c>
      <c r="G428" s="53"/>
      <c r="I428" s="88"/>
      <c r="K428" s="94">
        <v>2696909.52</v>
      </c>
      <c r="M428" s="127">
        <v>315002.32</v>
      </c>
      <c r="N428" s="95"/>
      <c r="O428" s="95"/>
      <c r="P428" s="95"/>
      <c r="Q428" s="95"/>
      <c r="R428" s="46"/>
      <c r="S428" s="69"/>
      <c r="U428" s="111"/>
      <c r="V428" s="38"/>
    </row>
    <row r="429" spans="1:22" x14ac:dyDescent="0.25">
      <c r="A429" s="69">
        <v>389</v>
      </c>
      <c r="C429" s="39" t="s">
        <v>148</v>
      </c>
      <c r="G429" s="53"/>
      <c r="I429" s="88"/>
      <c r="K429" s="80">
        <v>5316207.63</v>
      </c>
      <c r="L429" s="72"/>
      <c r="M429" s="128"/>
      <c r="N429" s="95"/>
      <c r="O429" s="95"/>
      <c r="P429" s="95"/>
      <c r="Q429" s="95"/>
      <c r="R429" s="46"/>
      <c r="S429" s="69"/>
      <c r="U429" s="111"/>
      <c r="V429" s="38"/>
    </row>
    <row r="430" spans="1:22" x14ac:dyDescent="0.25">
      <c r="A430" s="69">
        <v>390.1</v>
      </c>
      <c r="C430" s="97" t="s">
        <v>144</v>
      </c>
      <c r="E430" s="77"/>
      <c r="G430" s="78"/>
      <c r="H430" s="78"/>
      <c r="I430" s="79"/>
      <c r="J430" s="72"/>
      <c r="K430" s="83">
        <v>184775.85</v>
      </c>
      <c r="L430" s="81"/>
      <c r="M430" s="84">
        <v>170844.11000000002</v>
      </c>
      <c r="N430" s="82"/>
      <c r="O430" s="82"/>
      <c r="P430" s="82"/>
      <c r="Q430" s="82"/>
      <c r="S430" s="69"/>
      <c r="U430" s="70"/>
      <c r="V430" s="38"/>
    </row>
    <row r="431" spans="1:22" x14ac:dyDescent="0.25">
      <c r="A431" s="38"/>
      <c r="C431" s="46"/>
      <c r="G431" s="53"/>
      <c r="I431" s="88"/>
      <c r="K431" s="101"/>
      <c r="L431" s="46"/>
      <c r="M431" s="95"/>
      <c r="N431" s="95"/>
      <c r="O431" s="95"/>
      <c r="P431" s="95"/>
      <c r="Q431" s="95"/>
      <c r="R431" s="46"/>
      <c r="S431" s="69"/>
      <c r="U431" s="111"/>
      <c r="V431" s="38"/>
    </row>
    <row r="432" spans="1:22" x14ac:dyDescent="0.25">
      <c r="A432" s="38"/>
      <c r="C432" s="66" t="s">
        <v>189</v>
      </c>
      <c r="G432" s="53"/>
      <c r="I432" s="88"/>
      <c r="K432" s="121">
        <f>SUBTOTAL(9,K413:K430)</f>
        <v>275999394.27000004</v>
      </c>
      <c r="L432" s="129"/>
      <c r="M432" s="122">
        <f>SUBTOTAL(9,M413:M430)</f>
        <v>41362987.509999998</v>
      </c>
      <c r="N432" s="95"/>
      <c r="O432" s="95"/>
      <c r="P432" s="95"/>
      <c r="Q432" s="95"/>
      <c r="R432" s="46"/>
      <c r="S432" s="69"/>
      <c r="U432" s="111"/>
      <c r="V432" s="38"/>
    </row>
    <row r="433" spans="1:22" x14ac:dyDescent="0.25">
      <c r="A433" s="38"/>
      <c r="C433" s="46"/>
      <c r="G433" s="53"/>
      <c r="I433" s="88"/>
      <c r="K433" s="101"/>
      <c r="L433" s="46"/>
      <c r="M433" s="95"/>
      <c r="N433" s="95"/>
      <c r="O433" s="95"/>
      <c r="P433" s="95"/>
      <c r="Q433" s="95"/>
      <c r="R433" s="46"/>
      <c r="S433" s="69"/>
      <c r="U433" s="111"/>
      <c r="V433" s="38"/>
    </row>
    <row r="434" spans="1:22" x14ac:dyDescent="0.25">
      <c r="A434" s="38"/>
      <c r="C434" s="46"/>
      <c r="G434" s="53"/>
      <c r="I434" s="88"/>
      <c r="K434" s="101"/>
      <c r="L434" s="46"/>
      <c r="M434" s="95"/>
      <c r="N434" s="95"/>
      <c r="O434" s="95"/>
      <c r="P434" s="95"/>
      <c r="Q434" s="95"/>
      <c r="R434" s="46"/>
      <c r="S434" s="69"/>
      <c r="U434" s="111"/>
      <c r="V434" s="38"/>
    </row>
    <row r="435" spans="1:22" ht="16.5" thickBot="1" x14ac:dyDescent="0.3">
      <c r="A435" s="38"/>
      <c r="C435" s="66" t="s">
        <v>31</v>
      </c>
      <c r="G435" s="53"/>
      <c r="I435" s="88"/>
      <c r="K435" s="125">
        <f>+SUBTOTAL(9,K17:K434)</f>
        <v>9335146525.4900074</v>
      </c>
      <c r="L435" s="46"/>
      <c r="M435" s="126">
        <f>+SUBTOTAL(9,M17:M434)</f>
        <v>3407176548.3299999</v>
      </c>
      <c r="N435" s="95"/>
      <c r="O435" s="126">
        <f>+SUBTOTAL(9,O17:O434)</f>
        <v>6844316106</v>
      </c>
      <c r="P435" s="95"/>
      <c r="Q435" s="126">
        <f>+SUBTOTAL(9,Q17:Q434)</f>
        <v>314477970.59199995</v>
      </c>
      <c r="R435" s="46"/>
      <c r="S435" s="69"/>
      <c r="U435" s="111"/>
      <c r="V435" s="38"/>
    </row>
    <row r="436" spans="1:22" ht="16.5" thickTop="1" x14ac:dyDescent="0.25">
      <c r="A436" s="38"/>
      <c r="C436" s="66"/>
      <c r="G436" s="53"/>
      <c r="I436" s="88"/>
      <c r="K436" s="130"/>
      <c r="L436" s="46"/>
      <c r="M436" s="68"/>
      <c r="N436" s="95"/>
      <c r="O436" s="95"/>
      <c r="P436" s="95"/>
      <c r="Q436" s="95"/>
      <c r="R436" s="46"/>
      <c r="S436" s="69"/>
      <c r="U436" s="111"/>
      <c r="V436" s="38"/>
    </row>
    <row r="437" spans="1:22" x14ac:dyDescent="0.25">
      <c r="A437" s="38"/>
      <c r="G437" s="53"/>
      <c r="I437" s="88"/>
      <c r="K437" s="130"/>
      <c r="N437" s="68"/>
      <c r="O437" s="68"/>
      <c r="P437" s="68"/>
      <c r="Q437" s="68" t="s">
        <v>122</v>
      </c>
      <c r="S437" s="69"/>
      <c r="U437" s="70"/>
      <c r="V437" s="38"/>
    </row>
    <row r="438" spans="1:22" x14ac:dyDescent="0.25">
      <c r="B438" s="39" t="s">
        <v>121</v>
      </c>
      <c r="H438" s="67"/>
      <c r="I438" s="39"/>
      <c r="K438" s="131"/>
    </row>
    <row r="439" spans="1:22" x14ac:dyDescent="0.25">
      <c r="B439" s="132" t="s">
        <v>245</v>
      </c>
      <c r="H439" s="67"/>
      <c r="I439" s="39"/>
    </row>
    <row r="440" spans="1:22" x14ac:dyDescent="0.25">
      <c r="B440" s="39" t="s">
        <v>243</v>
      </c>
      <c r="H440" s="67"/>
      <c r="I440" s="39"/>
    </row>
    <row r="441" spans="1:22" x14ac:dyDescent="0.25">
      <c r="C441" s="53"/>
      <c r="D441" s="133"/>
      <c r="E441" s="133"/>
      <c r="F441" s="133"/>
      <c r="G441" s="133"/>
      <c r="H441" s="67"/>
      <c r="I441" s="39"/>
    </row>
    <row r="442" spans="1:22" x14ac:dyDescent="0.25">
      <c r="B442" s="134" t="s">
        <v>246</v>
      </c>
      <c r="I442" s="88"/>
    </row>
    <row r="444" spans="1:22" x14ac:dyDescent="0.25">
      <c r="C444" s="132"/>
      <c r="D444" s="132"/>
      <c r="E444" s="135" t="s">
        <v>18</v>
      </c>
      <c r="F444" s="132"/>
      <c r="G444" s="135" t="s">
        <v>247</v>
      </c>
      <c r="H444" s="132"/>
      <c r="I444" s="135" t="s">
        <v>17</v>
      </c>
    </row>
    <row r="445" spans="1:22" x14ac:dyDescent="0.25">
      <c r="C445" s="132"/>
      <c r="D445" s="132"/>
      <c r="E445" s="136"/>
      <c r="F445" s="132"/>
      <c r="G445" s="132"/>
      <c r="H445" s="132"/>
      <c r="I445" s="132"/>
    </row>
    <row r="446" spans="1:22" x14ac:dyDescent="0.25">
      <c r="B446" s="132"/>
      <c r="C446" s="137" t="s">
        <v>248</v>
      </c>
      <c r="D446" s="132"/>
      <c r="E446" s="136" t="s">
        <v>249</v>
      </c>
      <c r="F446" s="132"/>
      <c r="G446" s="136">
        <v>0</v>
      </c>
      <c r="H446" s="132"/>
      <c r="I446" s="136">
        <v>5.56</v>
      </c>
    </row>
    <row r="447" spans="1:22" x14ac:dyDescent="0.25">
      <c r="B447" s="132"/>
      <c r="C447" s="137" t="s">
        <v>250</v>
      </c>
      <c r="D447" s="132"/>
      <c r="E447" s="136" t="s">
        <v>251</v>
      </c>
      <c r="F447" s="132"/>
      <c r="G447" s="136">
        <v>0</v>
      </c>
      <c r="H447" s="132"/>
      <c r="I447" s="136">
        <v>6.67</v>
      </c>
    </row>
    <row r="448" spans="1:22" x14ac:dyDescent="0.25">
      <c r="B448" s="132"/>
      <c r="C448" s="137" t="s">
        <v>252</v>
      </c>
      <c r="D448" s="132"/>
      <c r="E448" s="136" t="s">
        <v>253</v>
      </c>
      <c r="F448" s="132"/>
      <c r="G448" s="159">
        <v>0</v>
      </c>
      <c r="H448" s="132"/>
      <c r="I448" s="160">
        <v>10</v>
      </c>
    </row>
    <row r="449" spans="2:9" x14ac:dyDescent="0.25">
      <c r="C449" s="132"/>
      <c r="D449" s="132"/>
      <c r="E449" s="136"/>
      <c r="F449" s="132"/>
      <c r="G449" s="132"/>
      <c r="H449" s="132"/>
      <c r="I449" s="132"/>
    </row>
    <row r="450" spans="2:9" x14ac:dyDescent="0.25">
      <c r="B450" s="138"/>
      <c r="C450" s="53"/>
      <c r="D450" s="133"/>
      <c r="E450" s="133"/>
      <c r="F450" s="133"/>
      <c r="G450" s="133"/>
      <c r="H450" s="67"/>
      <c r="I450" s="39"/>
    </row>
    <row r="451" spans="2:9" x14ac:dyDescent="0.25">
      <c r="B451" s="138"/>
      <c r="C451" s="53"/>
      <c r="D451" s="133"/>
      <c r="E451" s="133"/>
      <c r="F451" s="133"/>
      <c r="G451" s="133"/>
      <c r="H451" s="67"/>
      <c r="I451" s="39"/>
    </row>
    <row r="452" spans="2:9" x14ac:dyDescent="0.25">
      <c r="B452" s="138"/>
      <c r="C452" s="53"/>
      <c r="D452" s="133"/>
      <c r="E452" s="133"/>
      <c r="F452" s="133"/>
      <c r="G452" s="133"/>
      <c r="H452" s="67"/>
      <c r="I452" s="39"/>
    </row>
    <row r="453" spans="2:9" x14ac:dyDescent="0.25">
      <c r="B453" s="138"/>
      <c r="C453" s="53"/>
      <c r="D453" s="133"/>
      <c r="E453" s="133"/>
      <c r="F453" s="133"/>
      <c r="G453" s="133"/>
      <c r="H453" s="67"/>
      <c r="I453" s="39"/>
    </row>
  </sheetData>
  <mergeCells count="1">
    <mergeCell ref="A97:U97"/>
  </mergeCells>
  <printOptions horizontalCentered="1"/>
  <pageMargins left="0.25" right="0.25" top="0.75" bottom="0.75" header="0.3" footer="0.3"/>
  <pageSetup scale="45" fitToHeight="11" orientation="landscape" horizontalDpi="4294967295" verticalDpi="4294967295" r:id="rId1"/>
  <rowBreaks count="2" manualBreakCount="2">
    <brk id="97" max="16383" man="1"/>
    <brk id="1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view="pageBreakPreview" topLeftCell="B1" zoomScale="60" zoomScaleNormal="70" workbookViewId="0">
      <selection activeCell="I27" sqref="I27"/>
    </sheetView>
  </sheetViews>
  <sheetFormatPr defaultColWidth="9.77734375" defaultRowHeight="15.75" outlineLevelCol="1" x14ac:dyDescent="0.25"/>
  <cols>
    <col min="1" max="1" width="13.88671875" style="39" hidden="1" customWidth="1" outlineLevel="1"/>
    <col min="2" max="2" width="7.33203125" style="39" bestFit="1" customWidth="1" collapsed="1"/>
    <col min="3" max="3" width="2.77734375" style="39" customWidth="1"/>
    <col min="4" max="4" width="49.44140625" style="39" customWidth="1"/>
    <col min="5" max="5" width="1.5546875" style="39" customWidth="1"/>
    <col min="6" max="6" width="19" style="39" bestFit="1" customWidth="1"/>
    <col min="7" max="7" width="1.5546875" style="39" customWidth="1"/>
    <col min="8" max="8" width="16" style="45" bestFit="1" customWidth="1"/>
    <col min="9" max="9" width="1.5546875" style="45" customWidth="1"/>
    <col min="10" max="10" width="16.44140625" style="45" bestFit="1" customWidth="1"/>
    <col min="11" max="11" width="1.5546875" style="45" customWidth="1"/>
    <col min="12" max="12" width="23.33203125" style="45" bestFit="1" customWidth="1"/>
    <col min="13" max="13" width="2.21875" style="39" customWidth="1"/>
    <col min="14" max="14" width="17.77734375" style="127" customWidth="1"/>
    <col min="15" max="15" width="1.77734375" style="39" customWidth="1"/>
    <col min="16" max="16384" width="9.77734375" style="39"/>
  </cols>
  <sheetData>
    <row r="1" spans="2:16" ht="18.75" x14ac:dyDescent="0.3">
      <c r="B1" s="36" t="str">
        <f>'Exhibit B, p. 2-11'!A1</f>
        <v>Exhibit B to the Multiparty Settlement Stipulation and Agreement</v>
      </c>
      <c r="C1" s="36"/>
      <c r="D1" s="36"/>
      <c r="E1" s="36"/>
      <c r="F1" s="36"/>
      <c r="G1" s="36"/>
      <c r="H1" s="36"/>
      <c r="I1" s="37"/>
      <c r="J1" s="37"/>
      <c r="K1" s="37"/>
      <c r="L1" s="37"/>
      <c r="M1" s="139"/>
      <c r="N1" s="140"/>
      <c r="O1" s="140"/>
      <c r="P1" s="140"/>
    </row>
    <row r="2" spans="2:16" ht="18.75" x14ac:dyDescent="0.3">
      <c r="B2" s="36" t="str">
        <f>'Exhibit B, p. 2-11'!A2</f>
        <v>Docket Nos. UE-170033 and UG-170034</v>
      </c>
      <c r="C2" s="36"/>
      <c r="D2" s="36"/>
      <c r="E2" s="36"/>
      <c r="F2" s="36"/>
      <c r="G2" s="36"/>
      <c r="H2" s="36"/>
      <c r="I2" s="37"/>
      <c r="J2" s="37"/>
      <c r="K2" s="37"/>
      <c r="L2" s="37"/>
      <c r="M2" s="139"/>
      <c r="N2" s="140"/>
      <c r="O2" s="140"/>
      <c r="P2" s="140"/>
    </row>
    <row r="3" spans="2:16" ht="18.75" x14ac:dyDescent="0.3">
      <c r="B3" s="36" t="s">
        <v>327</v>
      </c>
      <c r="C3" s="36"/>
      <c r="D3" s="36"/>
      <c r="E3" s="36"/>
      <c r="F3" s="36"/>
      <c r="G3" s="36"/>
      <c r="H3" s="36"/>
      <c r="I3" s="37"/>
      <c r="J3" s="37"/>
      <c r="K3" s="37"/>
      <c r="L3" s="37"/>
      <c r="M3" s="139"/>
      <c r="N3" s="140"/>
      <c r="O3" s="140"/>
      <c r="P3" s="140"/>
    </row>
    <row r="4" spans="2:16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139"/>
      <c r="N4" s="140"/>
    </row>
    <row r="5" spans="2:16" x14ac:dyDescent="0.25">
      <c r="B5" s="141" t="s">
        <v>328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139"/>
      <c r="N5" s="140"/>
      <c r="O5" s="140"/>
      <c r="P5" s="140"/>
    </row>
    <row r="6" spans="2:16" x14ac:dyDescent="0.25">
      <c r="B6" s="141" t="s">
        <v>329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139"/>
      <c r="N6" s="140"/>
      <c r="O6" s="140"/>
      <c r="P6" s="140"/>
    </row>
    <row r="7" spans="2:16" x14ac:dyDescent="0.25">
      <c r="B7" s="40"/>
      <c r="C7" s="41"/>
      <c r="D7" s="41"/>
      <c r="E7" s="41"/>
      <c r="F7" s="41"/>
      <c r="G7" s="41"/>
      <c r="H7" s="44"/>
      <c r="I7" s="44"/>
      <c r="J7" s="44"/>
      <c r="K7" s="44"/>
      <c r="M7" s="38"/>
    </row>
    <row r="8" spans="2:16" x14ac:dyDescent="0.25">
      <c r="B8" s="38"/>
      <c r="C8" s="46"/>
      <c r="D8" s="47"/>
      <c r="E8" s="48"/>
      <c r="F8" s="48" t="s">
        <v>230</v>
      </c>
      <c r="G8" s="48"/>
      <c r="H8" s="51" t="s">
        <v>1</v>
      </c>
      <c r="I8" s="51"/>
      <c r="J8" s="51"/>
      <c r="K8" s="51"/>
      <c r="L8" s="142" t="s">
        <v>269</v>
      </c>
      <c r="M8" s="38"/>
      <c r="N8" s="143"/>
    </row>
    <row r="9" spans="2:16" x14ac:dyDescent="0.25">
      <c r="B9" s="38"/>
      <c r="C9" s="46"/>
      <c r="D9" s="48"/>
      <c r="E9" s="48"/>
      <c r="F9" s="48" t="s">
        <v>231</v>
      </c>
      <c r="G9" s="48"/>
      <c r="H9" s="51" t="s">
        <v>6</v>
      </c>
      <c r="I9" s="51"/>
      <c r="J9" s="144" t="s">
        <v>270</v>
      </c>
      <c r="K9" s="51"/>
      <c r="L9" s="145" t="s">
        <v>271</v>
      </c>
      <c r="M9" s="38"/>
      <c r="N9" s="146" t="s">
        <v>272</v>
      </c>
      <c r="O9" s="147"/>
      <c r="P9" s="147"/>
    </row>
    <row r="10" spans="2:16" x14ac:dyDescent="0.25">
      <c r="B10" s="38"/>
      <c r="C10" s="46"/>
      <c r="D10" s="48" t="s">
        <v>11</v>
      </c>
      <c r="E10" s="48"/>
      <c r="F10" s="58" t="s">
        <v>254</v>
      </c>
      <c r="G10" s="48"/>
      <c r="H10" s="51" t="s">
        <v>14</v>
      </c>
      <c r="I10" s="51"/>
      <c r="J10" s="144" t="s">
        <v>14</v>
      </c>
      <c r="K10" s="51"/>
      <c r="L10" s="148" t="s">
        <v>16</v>
      </c>
      <c r="M10" s="38"/>
      <c r="N10" s="149" t="s">
        <v>16</v>
      </c>
      <c r="P10" s="149" t="s">
        <v>17</v>
      </c>
    </row>
    <row r="11" spans="2:16" x14ac:dyDescent="0.25">
      <c r="B11" s="38"/>
      <c r="C11" s="46"/>
      <c r="D11" s="54">
        <v>-1</v>
      </c>
      <c r="E11" s="59"/>
      <c r="F11" s="54">
        <v>-2</v>
      </c>
      <c r="G11" s="51"/>
      <c r="H11" s="54">
        <v>-3</v>
      </c>
      <c r="I11" s="51"/>
      <c r="J11" s="54">
        <v>-4</v>
      </c>
      <c r="L11" s="150" t="s">
        <v>273</v>
      </c>
      <c r="M11" s="38"/>
      <c r="N11" s="54">
        <v>-6</v>
      </c>
      <c r="P11" s="54">
        <v>-7</v>
      </c>
    </row>
    <row r="12" spans="2:16" x14ac:dyDescent="0.25">
      <c r="B12" s="38"/>
      <c r="C12" s="46"/>
      <c r="D12" s="59"/>
      <c r="E12" s="59"/>
      <c r="F12" s="59"/>
      <c r="G12" s="59"/>
      <c r="H12" s="51"/>
      <c r="I12" s="51"/>
      <c r="J12" s="51"/>
      <c r="K12" s="51"/>
      <c r="L12" s="51"/>
      <c r="M12" s="38"/>
    </row>
    <row r="13" spans="2:16" x14ac:dyDescent="0.25">
      <c r="B13" s="38"/>
      <c r="D13" s="66" t="s">
        <v>19</v>
      </c>
      <c r="H13" s="68"/>
      <c r="I13" s="68"/>
      <c r="J13" s="68"/>
      <c r="K13" s="68"/>
      <c r="L13" s="68"/>
      <c r="M13" s="38"/>
    </row>
    <row r="14" spans="2:16" x14ac:dyDescent="0.25">
      <c r="B14" s="38"/>
      <c r="H14" s="68"/>
      <c r="I14" s="68"/>
      <c r="J14" s="68"/>
      <c r="K14" s="68"/>
      <c r="L14" s="68"/>
      <c r="M14" s="38"/>
    </row>
    <row r="15" spans="2:16" x14ac:dyDescent="0.25">
      <c r="B15" s="38"/>
      <c r="D15" s="47" t="s">
        <v>20</v>
      </c>
      <c r="H15" s="68"/>
      <c r="I15" s="68"/>
      <c r="J15" s="68"/>
      <c r="K15" s="68"/>
      <c r="L15" s="68"/>
      <c r="M15" s="38"/>
    </row>
    <row r="16" spans="2:16" x14ac:dyDescent="0.25">
      <c r="B16" s="38"/>
      <c r="D16" s="56"/>
      <c r="H16" s="68"/>
      <c r="I16" s="68"/>
      <c r="J16" s="68"/>
      <c r="K16" s="68"/>
      <c r="L16" s="68"/>
      <c r="M16" s="38"/>
    </row>
    <row r="17" spans="1:16" x14ac:dyDescent="0.25">
      <c r="B17" s="71">
        <v>311</v>
      </c>
      <c r="C17" s="72"/>
      <c r="D17" s="72" t="s">
        <v>23</v>
      </c>
      <c r="E17" s="72"/>
      <c r="F17" s="72"/>
      <c r="G17" s="72"/>
      <c r="H17" s="75"/>
      <c r="I17" s="75"/>
      <c r="J17" s="75"/>
      <c r="K17" s="75"/>
      <c r="L17" s="75"/>
      <c r="M17" s="38"/>
    </row>
    <row r="18" spans="1:16" x14ac:dyDescent="0.25">
      <c r="A18" s="39" t="s">
        <v>274</v>
      </c>
      <c r="B18" s="71"/>
      <c r="C18" s="72"/>
      <c r="D18" s="76" t="s">
        <v>33</v>
      </c>
      <c r="E18" s="72"/>
      <c r="F18" s="107">
        <v>9209467.8399999999</v>
      </c>
      <c r="G18" s="81"/>
      <c r="H18" s="82">
        <v>5369107.8200000003</v>
      </c>
      <c r="I18" s="82"/>
      <c r="J18" s="82">
        <v>6652518</v>
      </c>
      <c r="K18" s="82"/>
      <c r="L18" s="82">
        <f>+H18-J18</f>
        <v>-1283410.1799999997</v>
      </c>
      <c r="M18" s="82"/>
      <c r="N18" s="127">
        <v>447725</v>
      </c>
      <c r="P18" s="39">
        <f>+ROUND(N18/F18*100,2)</f>
        <v>4.8600000000000003</v>
      </c>
    </row>
    <row r="19" spans="1:16" x14ac:dyDescent="0.25">
      <c r="A19" s="39" t="s">
        <v>275</v>
      </c>
      <c r="B19" s="71"/>
      <c r="C19" s="72"/>
      <c r="D19" s="76" t="s">
        <v>34</v>
      </c>
      <c r="E19" s="72"/>
      <c r="F19" s="107">
        <v>4336957.28</v>
      </c>
      <c r="G19" s="81"/>
      <c r="H19" s="82">
        <v>1063478.6000000001</v>
      </c>
      <c r="I19" s="82"/>
      <c r="J19" s="82">
        <v>2494123</v>
      </c>
      <c r="K19" s="82"/>
      <c r="L19" s="82">
        <f t="shared" ref="L19:L20" si="0">+H19-J19</f>
        <v>-1430644.4</v>
      </c>
      <c r="M19" s="82"/>
      <c r="N19" s="127">
        <v>321879</v>
      </c>
      <c r="P19" s="39">
        <f t="shared" ref="P19:P20" si="1">+ROUND(N19/F19*100,2)</f>
        <v>7.42</v>
      </c>
    </row>
    <row r="20" spans="1:16" x14ac:dyDescent="0.25">
      <c r="A20" s="39" t="s">
        <v>276</v>
      </c>
      <c r="B20" s="71"/>
      <c r="C20" s="72"/>
      <c r="D20" s="76" t="s">
        <v>35</v>
      </c>
      <c r="E20" s="72"/>
      <c r="F20" s="151">
        <v>30934199.879999999</v>
      </c>
      <c r="G20" s="81"/>
      <c r="H20" s="84">
        <v>26913190.699999999</v>
      </c>
      <c r="I20" s="82"/>
      <c r="J20" s="84">
        <v>26335450</v>
      </c>
      <c r="K20" s="82"/>
      <c r="L20" s="84">
        <f t="shared" si="0"/>
        <v>577740.69999999925</v>
      </c>
      <c r="M20" s="82"/>
      <c r="N20" s="152">
        <v>808539</v>
      </c>
      <c r="P20" s="39">
        <f t="shared" si="1"/>
        <v>2.61</v>
      </c>
    </row>
    <row r="21" spans="1:16" x14ac:dyDescent="0.25">
      <c r="B21" s="71"/>
      <c r="C21" s="72"/>
      <c r="D21" s="76"/>
      <c r="E21" s="72"/>
      <c r="F21" s="107"/>
      <c r="G21" s="81"/>
      <c r="H21" s="82"/>
      <c r="I21" s="82"/>
      <c r="J21" s="82"/>
      <c r="K21" s="82"/>
      <c r="L21" s="82"/>
      <c r="M21" s="38"/>
    </row>
    <row r="22" spans="1:16" x14ac:dyDescent="0.25">
      <c r="A22" s="153">
        <v>311</v>
      </c>
      <c r="B22" s="71"/>
      <c r="C22" s="72"/>
      <c r="D22" s="85" t="s">
        <v>115</v>
      </c>
      <c r="E22" s="72"/>
      <c r="F22" s="107">
        <f>+SUBTOTAL(9,F18:F20)</f>
        <v>44480625</v>
      </c>
      <c r="G22" s="81"/>
      <c r="H22" s="82">
        <f>+SUBTOTAL(9,H18:H20)</f>
        <v>33345777.119999997</v>
      </c>
      <c r="I22" s="82"/>
      <c r="J22" s="82">
        <f>+SUBTOTAL(9,J18:J20)</f>
        <v>35482091</v>
      </c>
      <c r="K22" s="82"/>
      <c r="L22" s="82">
        <f>+SUBTOTAL(9,L18:L20)</f>
        <v>-2136313.8800000004</v>
      </c>
      <c r="M22" s="38"/>
      <c r="N22" s="82">
        <f>+SUBTOTAL(9,N18:N20)</f>
        <v>1578143</v>
      </c>
      <c r="P22" s="39">
        <f>+ROUND(N22/F22*100,2)</f>
        <v>3.55</v>
      </c>
    </row>
    <row r="23" spans="1:16" x14ac:dyDescent="0.25">
      <c r="B23" s="71"/>
      <c r="C23" s="72"/>
      <c r="D23" s="76"/>
      <c r="E23" s="72"/>
      <c r="F23" s="107"/>
      <c r="G23" s="81"/>
      <c r="H23" s="82"/>
      <c r="I23" s="82"/>
      <c r="J23" s="82"/>
      <c r="K23" s="82"/>
      <c r="L23" s="82"/>
      <c r="M23" s="38"/>
    </row>
    <row r="24" spans="1:16" x14ac:dyDescent="0.25">
      <c r="B24" s="71">
        <v>312</v>
      </c>
      <c r="C24" s="72"/>
      <c r="D24" s="76" t="s">
        <v>36</v>
      </c>
      <c r="E24" s="72"/>
      <c r="F24" s="107"/>
      <c r="G24" s="81"/>
      <c r="H24" s="82"/>
      <c r="I24" s="82"/>
      <c r="J24" s="82"/>
      <c r="K24" s="82"/>
      <c r="L24" s="82"/>
      <c r="M24" s="38"/>
    </row>
    <row r="25" spans="1:16" x14ac:dyDescent="0.25">
      <c r="A25" s="39" t="s">
        <v>277</v>
      </c>
      <c r="B25" s="71"/>
      <c r="C25" s="72"/>
      <c r="D25" s="76" t="s">
        <v>37</v>
      </c>
      <c r="E25" s="72"/>
      <c r="F25" s="107">
        <v>88145747.640000001</v>
      </c>
      <c r="G25" s="81"/>
      <c r="H25" s="82">
        <v>42279305.32</v>
      </c>
      <c r="I25" s="82"/>
      <c r="J25" s="82">
        <v>57146892</v>
      </c>
      <c r="K25" s="82"/>
      <c r="L25" s="82">
        <f t="shared" ref="L25:L27" si="2">+H25-J25</f>
        <v>-14867586.68</v>
      </c>
      <c r="M25" s="82"/>
      <c r="N25" s="127">
        <v>5451528</v>
      </c>
      <c r="P25" s="39">
        <f t="shared" ref="P25:P27" si="3">+ROUND(N25/F25*100,2)</f>
        <v>6.18</v>
      </c>
    </row>
    <row r="26" spans="1:16" x14ac:dyDescent="0.25">
      <c r="A26" s="39" t="s">
        <v>278</v>
      </c>
      <c r="B26" s="71"/>
      <c r="C26" s="72"/>
      <c r="D26" s="76" t="s">
        <v>38</v>
      </c>
      <c r="E26" s="72"/>
      <c r="F26" s="107">
        <v>88368523.219999999</v>
      </c>
      <c r="G26" s="81"/>
      <c r="H26" s="82">
        <v>36998691.5</v>
      </c>
      <c r="I26" s="82"/>
      <c r="J26" s="82">
        <v>54704019</v>
      </c>
      <c r="K26" s="82"/>
      <c r="L26" s="82">
        <f t="shared" si="2"/>
        <v>-17705327.5</v>
      </c>
      <c r="M26" s="82"/>
      <c r="N26" s="127">
        <v>5914163</v>
      </c>
      <c r="P26" s="39">
        <f t="shared" si="3"/>
        <v>6.69</v>
      </c>
    </row>
    <row r="27" spans="1:16" x14ac:dyDescent="0.25">
      <c r="A27" s="39" t="s">
        <v>279</v>
      </c>
      <c r="B27" s="71"/>
      <c r="C27" s="72"/>
      <c r="D27" s="76" t="s">
        <v>39</v>
      </c>
      <c r="E27" s="72"/>
      <c r="F27" s="151">
        <v>6043572.0999999996</v>
      </c>
      <c r="G27" s="81"/>
      <c r="H27" s="84">
        <v>5184006.7300000004</v>
      </c>
      <c r="I27" s="82"/>
      <c r="J27" s="84">
        <v>5195394</v>
      </c>
      <c r="K27" s="82"/>
      <c r="L27" s="84">
        <f t="shared" si="2"/>
        <v>-11387.269999999553</v>
      </c>
      <c r="M27" s="82"/>
      <c r="N27" s="152">
        <v>151538</v>
      </c>
      <c r="P27" s="39">
        <f t="shared" si="3"/>
        <v>2.5099999999999998</v>
      </c>
    </row>
    <row r="28" spans="1:16" x14ac:dyDescent="0.25">
      <c r="B28" s="71"/>
      <c r="C28" s="72"/>
      <c r="D28" s="72"/>
      <c r="E28" s="72"/>
      <c r="F28" s="107"/>
      <c r="G28" s="72"/>
      <c r="H28" s="75"/>
      <c r="I28" s="75"/>
      <c r="J28" s="75"/>
      <c r="K28" s="75"/>
      <c r="L28" s="75"/>
      <c r="M28" s="38"/>
    </row>
    <row r="29" spans="1:16" x14ac:dyDescent="0.25">
      <c r="A29" s="153">
        <v>312</v>
      </c>
      <c r="B29" s="71"/>
      <c r="C29" s="72"/>
      <c r="D29" s="85" t="s">
        <v>131</v>
      </c>
      <c r="E29" s="72"/>
      <c r="F29" s="107">
        <f>+SUBTOTAL(9,F25:F27)</f>
        <v>182557842.96000001</v>
      </c>
      <c r="G29" s="81"/>
      <c r="H29" s="82">
        <f>+SUBTOTAL(9,H25:H27)</f>
        <v>84462003.549999997</v>
      </c>
      <c r="I29" s="82"/>
      <c r="J29" s="82">
        <f>+SUBTOTAL(9,J25:J27)</f>
        <v>117046305</v>
      </c>
      <c r="K29" s="82"/>
      <c r="L29" s="82">
        <f>+SUBTOTAL(9,L25:L27)</f>
        <v>-32584301.449999999</v>
      </c>
      <c r="M29" s="38"/>
      <c r="N29" s="82">
        <f>+SUBTOTAL(9,N25:N27)</f>
        <v>11517229</v>
      </c>
      <c r="P29" s="39">
        <f>+ROUND(N29/F29*100,2)</f>
        <v>6.31</v>
      </c>
    </row>
    <row r="30" spans="1:16" x14ac:dyDescent="0.25">
      <c r="B30" s="71"/>
      <c r="C30" s="72"/>
      <c r="D30" s="76"/>
      <c r="E30" s="72"/>
      <c r="F30" s="107"/>
      <c r="G30" s="81"/>
      <c r="H30" s="82"/>
      <c r="I30" s="82"/>
      <c r="J30" s="82"/>
      <c r="K30" s="82"/>
      <c r="L30" s="82"/>
      <c r="M30" s="38"/>
    </row>
    <row r="31" spans="1:16" x14ac:dyDescent="0.25">
      <c r="B31" s="71">
        <v>314</v>
      </c>
      <c r="C31" s="72"/>
      <c r="D31" s="76" t="s">
        <v>40</v>
      </c>
      <c r="E31" s="72"/>
      <c r="F31" s="107"/>
      <c r="G31" s="81"/>
      <c r="H31" s="82"/>
      <c r="I31" s="82"/>
      <c r="J31" s="82"/>
      <c r="K31" s="82"/>
      <c r="L31" s="82"/>
      <c r="M31" s="38"/>
    </row>
    <row r="32" spans="1:16" x14ac:dyDescent="0.25">
      <c r="A32" s="39" t="s">
        <v>280</v>
      </c>
      <c r="B32" s="71"/>
      <c r="C32" s="72"/>
      <c r="D32" s="76" t="s">
        <v>41</v>
      </c>
      <c r="E32" s="72"/>
      <c r="F32" s="107">
        <v>28781740.460000001</v>
      </c>
      <c r="G32" s="81"/>
      <c r="H32" s="82">
        <v>9901631.0199999996</v>
      </c>
      <c r="I32" s="82"/>
      <c r="J32" s="82">
        <v>17820709</v>
      </c>
      <c r="K32" s="82"/>
      <c r="L32" s="82">
        <f t="shared" ref="L32:L34" si="4">+H32-J32</f>
        <v>-7919077.9800000004</v>
      </c>
      <c r="M32" s="82"/>
      <c r="N32" s="127">
        <v>1952444</v>
      </c>
      <c r="P32" s="39">
        <f t="shared" ref="P32:P36" si="5">+ROUND(N32/F32*100,2)</f>
        <v>6.78</v>
      </c>
    </row>
    <row r="33" spans="1:16" x14ac:dyDescent="0.25">
      <c r="A33" s="39" t="s">
        <v>281</v>
      </c>
      <c r="B33" s="71"/>
      <c r="C33" s="72"/>
      <c r="D33" s="76" t="s">
        <v>42</v>
      </c>
      <c r="E33" s="72"/>
      <c r="F33" s="107">
        <v>34145118.659999996</v>
      </c>
      <c r="G33" s="81"/>
      <c r="H33" s="82">
        <v>12039662.810000001</v>
      </c>
      <c r="I33" s="82"/>
      <c r="J33" s="82">
        <v>21361548</v>
      </c>
      <c r="K33" s="82"/>
      <c r="L33" s="82">
        <f t="shared" si="4"/>
        <v>-9321885.1899999995</v>
      </c>
      <c r="M33" s="82"/>
      <c r="N33" s="127">
        <v>2277281</v>
      </c>
      <c r="P33" s="39">
        <f t="shared" si="5"/>
        <v>6.67</v>
      </c>
    </row>
    <row r="34" spans="1:16" x14ac:dyDescent="0.25">
      <c r="A34" s="39" t="s">
        <v>282</v>
      </c>
      <c r="B34" s="71"/>
      <c r="C34" s="72"/>
      <c r="D34" s="76" t="s">
        <v>43</v>
      </c>
      <c r="E34" s="72"/>
      <c r="F34" s="151">
        <v>3813725.5</v>
      </c>
      <c r="G34" s="81"/>
      <c r="H34" s="84">
        <v>3575881.91</v>
      </c>
      <c r="I34" s="82"/>
      <c r="J34" s="84">
        <v>3255399</v>
      </c>
      <c r="K34" s="82"/>
      <c r="L34" s="84">
        <f t="shared" si="4"/>
        <v>320482.91000000015</v>
      </c>
      <c r="M34" s="82"/>
      <c r="N34" s="152">
        <v>105285</v>
      </c>
      <c r="P34" s="39">
        <f t="shared" si="5"/>
        <v>2.76</v>
      </c>
    </row>
    <row r="35" spans="1:16" x14ac:dyDescent="0.25">
      <c r="B35" s="71"/>
      <c r="C35" s="72"/>
      <c r="D35" s="76"/>
      <c r="E35" s="72"/>
      <c r="F35" s="107"/>
      <c r="G35" s="81"/>
      <c r="H35" s="82"/>
      <c r="I35" s="82"/>
      <c r="J35" s="82"/>
      <c r="K35" s="82"/>
      <c r="L35" s="82"/>
      <c r="M35" s="38"/>
    </row>
    <row r="36" spans="1:16" x14ac:dyDescent="0.25">
      <c r="A36" s="153">
        <v>314</v>
      </c>
      <c r="B36" s="71"/>
      <c r="C36" s="72"/>
      <c r="D36" s="85" t="s">
        <v>132</v>
      </c>
      <c r="E36" s="72"/>
      <c r="F36" s="107">
        <f>+SUBTOTAL(9,F32:F34)</f>
        <v>66740584.619999997</v>
      </c>
      <c r="G36" s="81"/>
      <c r="H36" s="82">
        <f>+SUBTOTAL(9,H32:H34)</f>
        <v>25517175.739999998</v>
      </c>
      <c r="I36" s="82"/>
      <c r="J36" s="82">
        <f>+SUBTOTAL(9,J32:J34)</f>
        <v>42437656</v>
      </c>
      <c r="K36" s="82"/>
      <c r="L36" s="82">
        <f>+SUBTOTAL(9,L32:L34)</f>
        <v>-16920480.260000002</v>
      </c>
      <c r="M36" s="38"/>
      <c r="N36" s="82">
        <f>+SUBTOTAL(9,N32:N34)</f>
        <v>4335010</v>
      </c>
      <c r="P36" s="39">
        <f t="shared" si="5"/>
        <v>6.5</v>
      </c>
    </row>
    <row r="37" spans="1:16" x14ac:dyDescent="0.25">
      <c r="B37" s="71"/>
      <c r="C37" s="72"/>
      <c r="D37" s="76"/>
      <c r="E37" s="72"/>
      <c r="F37" s="107"/>
      <c r="G37" s="81"/>
      <c r="H37" s="82"/>
      <c r="I37" s="82"/>
      <c r="J37" s="82"/>
      <c r="K37" s="82"/>
      <c r="L37" s="82"/>
      <c r="M37" s="38"/>
    </row>
    <row r="38" spans="1:16" x14ac:dyDescent="0.25">
      <c r="B38" s="71">
        <v>315</v>
      </c>
      <c r="C38" s="72"/>
      <c r="D38" s="76" t="s">
        <v>44</v>
      </c>
      <c r="E38" s="72"/>
      <c r="F38" s="107"/>
      <c r="G38" s="81"/>
      <c r="H38" s="82"/>
      <c r="I38" s="82"/>
      <c r="J38" s="82"/>
      <c r="K38" s="82"/>
      <c r="L38" s="82"/>
      <c r="M38" s="38"/>
    </row>
    <row r="39" spans="1:16" x14ac:dyDescent="0.25">
      <c r="A39" s="39" t="s">
        <v>283</v>
      </c>
      <c r="B39" s="71"/>
      <c r="C39" s="72"/>
      <c r="D39" s="76" t="s">
        <v>45</v>
      </c>
      <c r="E39" s="72"/>
      <c r="F39" s="107">
        <v>7465362.6200000001</v>
      </c>
      <c r="G39" s="81"/>
      <c r="H39" s="82">
        <v>4686399.93</v>
      </c>
      <c r="I39" s="82"/>
      <c r="J39" s="82">
        <v>5200491</v>
      </c>
      <c r="K39" s="82"/>
      <c r="L39" s="82">
        <f t="shared" ref="L39:L41" si="6">+H39-J39</f>
        <v>-514091.0700000003</v>
      </c>
      <c r="M39" s="82"/>
      <c r="N39" s="127">
        <v>399892</v>
      </c>
      <c r="P39" s="39">
        <f t="shared" ref="P39:P41" si="7">+ROUND(N39/F39*100,2)</f>
        <v>5.36</v>
      </c>
    </row>
    <row r="40" spans="1:16" x14ac:dyDescent="0.25">
      <c r="A40" s="39" t="s">
        <v>284</v>
      </c>
      <c r="B40" s="71"/>
      <c r="C40" s="72"/>
      <c r="D40" s="72" t="s">
        <v>46</v>
      </c>
      <c r="E40" s="72"/>
      <c r="F40" s="107">
        <v>4167725.42</v>
      </c>
      <c r="G40" s="81"/>
      <c r="H40" s="82">
        <v>1460587.68</v>
      </c>
      <c r="I40" s="82"/>
      <c r="J40" s="82">
        <v>2615195</v>
      </c>
      <c r="K40" s="82"/>
      <c r="L40" s="82">
        <f t="shared" si="6"/>
        <v>-1154607.32</v>
      </c>
      <c r="M40" s="82"/>
      <c r="N40" s="127">
        <v>272129</v>
      </c>
      <c r="P40" s="39">
        <f t="shared" si="7"/>
        <v>6.53</v>
      </c>
    </row>
    <row r="41" spans="1:16" x14ac:dyDescent="0.25">
      <c r="A41" s="39" t="s">
        <v>285</v>
      </c>
      <c r="C41" s="72"/>
      <c r="D41" s="72" t="s">
        <v>47</v>
      </c>
      <c r="E41" s="72"/>
      <c r="F41" s="151">
        <v>2272860.64</v>
      </c>
      <c r="G41" s="81"/>
      <c r="H41" s="84">
        <v>1998202.47</v>
      </c>
      <c r="I41" s="82"/>
      <c r="J41" s="84">
        <v>1978529</v>
      </c>
      <c r="K41" s="82"/>
      <c r="L41" s="84">
        <f t="shared" si="6"/>
        <v>19673.469999999972</v>
      </c>
      <c r="M41" s="82"/>
      <c r="N41" s="152">
        <v>53628</v>
      </c>
      <c r="P41" s="39">
        <f t="shared" si="7"/>
        <v>2.36</v>
      </c>
    </row>
    <row r="42" spans="1:16" x14ac:dyDescent="0.25">
      <c r="B42" s="71"/>
      <c r="C42" s="72"/>
      <c r="D42" s="76"/>
      <c r="E42" s="72"/>
      <c r="F42" s="107"/>
      <c r="G42" s="81"/>
      <c r="H42" s="82"/>
      <c r="I42" s="82"/>
      <c r="J42" s="82"/>
      <c r="K42" s="82"/>
      <c r="L42" s="82"/>
      <c r="M42" s="38"/>
    </row>
    <row r="43" spans="1:16" x14ac:dyDescent="0.25">
      <c r="A43" s="153">
        <v>315</v>
      </c>
      <c r="B43" s="71"/>
      <c r="C43" s="72"/>
      <c r="D43" s="85" t="s">
        <v>116</v>
      </c>
      <c r="E43" s="72"/>
      <c r="F43" s="107">
        <f>+SUBTOTAL(9,F39:F41)</f>
        <v>13905948.68</v>
      </c>
      <c r="G43" s="81"/>
      <c r="H43" s="82">
        <f>+SUBTOTAL(9,H39:H41)</f>
        <v>8145190.0799999991</v>
      </c>
      <c r="I43" s="82"/>
      <c r="J43" s="82">
        <f>+SUBTOTAL(9,J39:J41)</f>
        <v>9794215</v>
      </c>
      <c r="K43" s="82"/>
      <c r="L43" s="82">
        <f>+SUBTOTAL(9,L39:L41)</f>
        <v>-1649024.9200000004</v>
      </c>
      <c r="M43" s="38"/>
      <c r="N43" s="82">
        <f>+SUBTOTAL(9,N39:N41)</f>
        <v>725649</v>
      </c>
      <c r="P43" s="39">
        <f>+ROUND(N43/F43*100,2)</f>
        <v>5.22</v>
      </c>
    </row>
    <row r="44" spans="1:16" x14ac:dyDescent="0.25">
      <c r="B44" s="71"/>
      <c r="C44" s="72"/>
      <c r="D44" s="76"/>
      <c r="E44" s="72"/>
      <c r="F44" s="107"/>
      <c r="G44" s="72"/>
      <c r="H44" s="75"/>
      <c r="I44" s="75"/>
      <c r="J44" s="75"/>
      <c r="K44" s="75"/>
      <c r="L44" s="75"/>
      <c r="M44" s="38"/>
    </row>
    <row r="45" spans="1:16" x14ac:dyDescent="0.25">
      <c r="B45" s="71">
        <v>316</v>
      </c>
      <c r="C45" s="72"/>
      <c r="D45" s="76" t="s">
        <v>49</v>
      </c>
      <c r="E45" s="72"/>
      <c r="F45" s="107"/>
      <c r="G45" s="72"/>
      <c r="H45" s="75"/>
      <c r="I45" s="75"/>
      <c r="J45" s="75"/>
      <c r="K45" s="75"/>
      <c r="L45" s="75"/>
      <c r="M45" s="38"/>
    </row>
    <row r="46" spans="1:16" x14ac:dyDescent="0.25">
      <c r="A46" s="39" t="s">
        <v>286</v>
      </c>
      <c r="B46" s="71"/>
      <c r="C46" s="72"/>
      <c r="D46" s="76" t="s">
        <v>50</v>
      </c>
      <c r="E46" s="72"/>
      <c r="F46" s="107">
        <v>946611.59</v>
      </c>
      <c r="G46" s="81"/>
      <c r="H46" s="82">
        <v>373568.68</v>
      </c>
      <c r="I46" s="82"/>
      <c r="J46" s="82">
        <v>585561</v>
      </c>
      <c r="K46" s="82"/>
      <c r="L46" s="82">
        <f t="shared" ref="L46:L48" si="8">+H46-J46</f>
        <v>-211992.32000000001</v>
      </c>
      <c r="M46" s="82"/>
      <c r="N46" s="127">
        <v>63866</v>
      </c>
      <c r="P46" s="39">
        <f t="shared" ref="P46:P48" si="9">+ROUND(N46/F46*100,2)</f>
        <v>6.75</v>
      </c>
    </row>
    <row r="47" spans="1:16" x14ac:dyDescent="0.25">
      <c r="A47" s="39" t="s">
        <v>287</v>
      </c>
      <c r="B47" s="71"/>
      <c r="C47" s="72"/>
      <c r="D47" s="72" t="s">
        <v>51</v>
      </c>
      <c r="E47" s="72"/>
      <c r="F47" s="107">
        <v>1075704.3200000001</v>
      </c>
      <c r="G47" s="81"/>
      <c r="H47" s="82">
        <v>483996.02</v>
      </c>
      <c r="I47" s="82"/>
      <c r="J47" s="82">
        <v>692357</v>
      </c>
      <c r="K47" s="82"/>
      <c r="L47" s="82">
        <f t="shared" si="8"/>
        <v>-208360.97999999998</v>
      </c>
      <c r="M47" s="82"/>
      <c r="N47" s="127">
        <v>67982</v>
      </c>
      <c r="P47" s="39">
        <f t="shared" si="9"/>
        <v>6.32</v>
      </c>
    </row>
    <row r="48" spans="1:16" x14ac:dyDescent="0.25">
      <c r="A48" s="39" t="s">
        <v>288</v>
      </c>
      <c r="B48" s="71"/>
      <c r="C48" s="72"/>
      <c r="D48" s="76" t="s">
        <v>52</v>
      </c>
      <c r="E48" s="72"/>
      <c r="F48" s="151">
        <v>6205596.7199999997</v>
      </c>
      <c r="G48" s="81"/>
      <c r="H48" s="84">
        <v>5331195.47</v>
      </c>
      <c r="I48" s="82"/>
      <c r="J48" s="84">
        <v>5084569</v>
      </c>
      <c r="K48" s="82"/>
      <c r="L48" s="84">
        <f t="shared" si="8"/>
        <v>246626.46999999974</v>
      </c>
      <c r="M48" s="82"/>
      <c r="N48" s="152">
        <v>202687</v>
      </c>
      <c r="P48" s="39">
        <f t="shared" si="9"/>
        <v>3.27</v>
      </c>
    </row>
    <row r="49" spans="1:16" x14ac:dyDescent="0.25">
      <c r="B49" s="71"/>
      <c r="C49" s="72"/>
      <c r="D49" s="76"/>
      <c r="E49" s="72"/>
      <c r="F49" s="107"/>
      <c r="G49" s="81"/>
      <c r="H49" s="82"/>
      <c r="I49" s="82"/>
      <c r="J49" s="82"/>
      <c r="K49" s="82"/>
      <c r="L49" s="82"/>
      <c r="M49" s="38"/>
    </row>
    <row r="50" spans="1:16" x14ac:dyDescent="0.25">
      <c r="A50" s="71">
        <v>316</v>
      </c>
      <c r="B50" s="71"/>
      <c r="C50" s="72"/>
      <c r="D50" s="85" t="s">
        <v>117</v>
      </c>
      <c r="E50" s="72"/>
      <c r="F50" s="151">
        <f>+SUBTOTAL(9,F46:F48)</f>
        <v>8227912.6299999999</v>
      </c>
      <c r="G50" s="81"/>
      <c r="H50" s="84">
        <f>+SUBTOTAL(9,H46:H48)</f>
        <v>6188760.1699999999</v>
      </c>
      <c r="I50" s="82"/>
      <c r="J50" s="84">
        <f>+SUBTOTAL(9,J46:J48)</f>
        <v>6362487</v>
      </c>
      <c r="K50" s="82"/>
      <c r="L50" s="84">
        <f>+SUBTOTAL(9,L46:L48)</f>
        <v>-173726.83000000025</v>
      </c>
      <c r="M50" s="38"/>
      <c r="N50" s="84">
        <f>+SUBTOTAL(9,N46:N48)</f>
        <v>334535</v>
      </c>
      <c r="P50" s="39">
        <f>+ROUND(N50/F50*100,2)</f>
        <v>4.07</v>
      </c>
    </row>
    <row r="51" spans="1:16" x14ac:dyDescent="0.25">
      <c r="B51" s="71"/>
      <c r="C51" s="86"/>
      <c r="D51" s="76"/>
      <c r="E51" s="87"/>
      <c r="F51" s="107"/>
      <c r="G51" s="81"/>
      <c r="H51" s="82"/>
      <c r="I51" s="82"/>
      <c r="J51" s="82"/>
      <c r="K51" s="82"/>
      <c r="L51" s="82"/>
      <c r="M51" s="38"/>
    </row>
    <row r="52" spans="1:16" x14ac:dyDescent="0.25">
      <c r="B52" s="69"/>
      <c r="D52" s="66" t="s">
        <v>21</v>
      </c>
      <c r="F52" s="154">
        <f>SUBTOTAL(9,F17:F50)</f>
        <v>315912913.89000005</v>
      </c>
      <c r="G52" s="90"/>
      <c r="H52" s="91">
        <f>SUBTOTAL(9,H17:H50)</f>
        <v>157658906.66000003</v>
      </c>
      <c r="I52" s="92"/>
      <c r="J52" s="91">
        <f>SUBTOTAL(9,J17:J50)</f>
        <v>211122754</v>
      </c>
      <c r="K52" s="92"/>
      <c r="L52" s="91">
        <f>SUBTOTAL(9,L17:L50)</f>
        <v>-53463847.340000004</v>
      </c>
      <c r="M52" s="38"/>
      <c r="N52" s="91">
        <f>SUBTOTAL(9,N17:N50)</f>
        <v>18490566</v>
      </c>
      <c r="P52" s="46">
        <f>+ROUND(N52/F52*100,2)</f>
        <v>5.85</v>
      </c>
    </row>
    <row r="53" spans="1:16" x14ac:dyDescent="0.25">
      <c r="B53" s="69"/>
      <c r="D53" s="66"/>
      <c r="F53" s="130"/>
      <c r="G53" s="46"/>
      <c r="H53" s="95"/>
      <c r="I53" s="95"/>
      <c r="J53" s="95"/>
      <c r="K53" s="95"/>
      <c r="L53" s="95"/>
      <c r="M53" s="38"/>
      <c r="N53" s="95"/>
    </row>
    <row r="54" spans="1:16" x14ac:dyDescent="0.25">
      <c r="B54" s="38"/>
      <c r="D54" s="46"/>
      <c r="F54" s="155"/>
      <c r="G54" s="46"/>
      <c r="H54" s="95"/>
      <c r="I54" s="95"/>
      <c r="J54" s="95"/>
      <c r="K54" s="95"/>
      <c r="L54" s="95"/>
      <c r="M54" s="38"/>
      <c r="N54" s="95"/>
    </row>
    <row r="55" spans="1:16" ht="16.5" thickBot="1" x14ac:dyDescent="0.3">
      <c r="B55" s="38"/>
      <c r="D55" s="66" t="s">
        <v>31</v>
      </c>
      <c r="F55" s="156">
        <f>+SUBTOTAL(9,F17:F54)</f>
        <v>315912913.89000005</v>
      </c>
      <c r="G55" s="46"/>
      <c r="H55" s="126">
        <f>+SUBTOTAL(9,H17:H54)</f>
        <v>157658906.66000003</v>
      </c>
      <c r="I55" s="95"/>
      <c r="J55" s="126">
        <f>+SUBTOTAL(9,J17:J54)</f>
        <v>211122754</v>
      </c>
      <c r="K55" s="95"/>
      <c r="L55" s="126">
        <f>+SUBTOTAL(9,L17:L54)</f>
        <v>-53463847.340000004</v>
      </c>
      <c r="M55" s="38"/>
      <c r="N55" s="126">
        <f>+SUBTOTAL(9,N17:N54)</f>
        <v>18490566</v>
      </c>
      <c r="P55" s="46">
        <f>+ROUND(N55/F55*100,2)</f>
        <v>5.85</v>
      </c>
    </row>
    <row r="56" spans="1:16" ht="16.5" thickTop="1" x14ac:dyDescent="0.25">
      <c r="B56" s="38"/>
      <c r="D56" s="66"/>
      <c r="F56" s="130"/>
      <c r="G56" s="46"/>
      <c r="H56" s="68"/>
      <c r="I56" s="95"/>
      <c r="J56" s="95"/>
      <c r="K56" s="95"/>
      <c r="L56" s="95"/>
      <c r="M56" s="38"/>
    </row>
    <row r="57" spans="1:16" x14ac:dyDescent="0.25">
      <c r="B57" s="38"/>
      <c r="F57" s="130"/>
      <c r="I57" s="68"/>
      <c r="J57" s="68"/>
      <c r="K57" s="68"/>
      <c r="L57" s="68" t="s">
        <v>122</v>
      </c>
      <c r="M57" s="38"/>
    </row>
    <row r="58" spans="1:16" x14ac:dyDescent="0.25">
      <c r="J58" s="1"/>
    </row>
    <row r="63" spans="1:16" x14ac:dyDescent="0.25">
      <c r="J63" s="131"/>
    </row>
  </sheetData>
  <printOptions horizontalCentered="1"/>
  <pageMargins left="1" right="1" top="1" bottom="1" header="0.5" footer="0.5"/>
  <pageSetup scale="54" fitToHeight="0" orientation="landscape" horizontalDpi="4294967295" verticalDpi="4294967295" r:id="rId1"/>
  <rowBreaks count="1" manualBreakCount="1">
    <brk id="43" min="1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2017-09-15T07:00:00+00:00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514BBD0-0E7B-4ED7-88E5-B8A8D8D7FE7F}"/>
</file>

<file path=customXml/itemProps2.xml><?xml version="1.0" encoding="utf-8"?>
<ds:datastoreItem xmlns:ds="http://schemas.openxmlformats.org/officeDocument/2006/customXml" ds:itemID="{A71E34B1-63C8-417D-A1A4-642B270ECE17}"/>
</file>

<file path=customXml/itemProps3.xml><?xml version="1.0" encoding="utf-8"?>
<ds:datastoreItem xmlns:ds="http://schemas.openxmlformats.org/officeDocument/2006/customXml" ds:itemID="{D49BEC0B-F1FA-4B9F-AA35-CB433493D869}"/>
</file>

<file path=customXml/itemProps4.xml><?xml version="1.0" encoding="utf-8"?>
<ds:datastoreItem xmlns:ds="http://schemas.openxmlformats.org/officeDocument/2006/customXml" ds:itemID="{572F8A2E-BF53-453A-90D4-25CAFD25E0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Exhibit B, p. 1</vt:lpstr>
      <vt:lpstr>Exhibit B, p. 2-11</vt:lpstr>
      <vt:lpstr>Exhibit B, p. 12-13</vt:lpstr>
      <vt:lpstr>keep_TESTYEAR</vt:lpstr>
      <vt:lpstr>'Exhibit B, p. 1'!Print_Area</vt:lpstr>
      <vt:lpstr>'Exhibit B, p. 12-13'!Print_Area</vt:lpstr>
      <vt:lpstr>'Exhibit B, p. 12-13'!Print_Titles</vt:lpstr>
      <vt:lpstr>'Exhibit B, p. 2-11'!Print_Titles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Daher, Alan A.</dc:creator>
  <cp:lastModifiedBy>No Name</cp:lastModifiedBy>
  <cp:lastPrinted>2017-09-14T15:42:10Z</cp:lastPrinted>
  <dcterms:created xsi:type="dcterms:W3CDTF">2002-08-25T13:39:51Z</dcterms:created>
  <dcterms:modified xsi:type="dcterms:W3CDTF">2017-09-14T22:24:52Z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