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7320"/>
  </bookViews>
  <sheets>
    <sheet name="Exhibit D" sheetId="5" r:id="rId1"/>
  </sheets>
  <definedNames>
    <definedName name="_xlnm.Print_Area" localSheetId="0">'Exhibit D'!$A$1:$E$28</definedName>
  </definedNames>
  <calcPr calcId="145621"/>
</workbook>
</file>

<file path=xl/calcChain.xml><?xml version="1.0" encoding="utf-8"?>
<calcChain xmlns="http://schemas.openxmlformats.org/spreadsheetml/2006/main">
  <c r="A18" i="5" l="1"/>
  <c r="A19" i="5" s="1"/>
  <c r="A20" i="5" s="1"/>
  <c r="A21" i="5" s="1"/>
  <c r="A22" i="5" s="1"/>
  <c r="A23" i="5" s="1"/>
  <c r="A24" i="5" s="1"/>
  <c r="A26" i="5" s="1"/>
  <c r="A27" i="5" s="1"/>
  <c r="A28" i="5" s="1"/>
  <c r="A17" i="5"/>
  <c r="D23" i="5" l="1"/>
  <c r="D22" i="5"/>
  <c r="D24" i="5" s="1"/>
  <c r="D26" i="5" l="1"/>
  <c r="D27" i="5" s="1"/>
  <c r="D12" i="5" l="1"/>
  <c r="E10" i="5"/>
  <c r="E9" i="5" l="1"/>
  <c r="E12" i="5" s="1"/>
</calcChain>
</file>

<file path=xl/sharedStrings.xml><?xml version="1.0" encoding="utf-8"?>
<sst xmlns="http://schemas.openxmlformats.org/spreadsheetml/2006/main" count="37" uniqueCount="34">
  <si>
    <t>557 Costs</t>
  </si>
  <si>
    <t>Plant Related Depreciation and Return</t>
  </si>
  <si>
    <t>Amount to be included in Adjustment Section of Schedule B</t>
  </si>
  <si>
    <t>Monthly in</t>
  </si>
  <si>
    <t>Sch B</t>
  </si>
  <si>
    <t>Reference</t>
  </si>
  <si>
    <t>Description</t>
  </si>
  <si>
    <t>Exhibit PKW-22C</t>
  </si>
  <si>
    <t xml:space="preserve">NOI of Plant Costs in KJB </t>
  </si>
  <si>
    <t>ROR per Settlement</t>
  </si>
  <si>
    <t>Tax Benefit of Proforma Interest</t>
  </si>
  <si>
    <t xml:space="preserve">KJB-21.08
</t>
  </si>
  <si>
    <t>Return on Rate Base</t>
  </si>
  <si>
    <t xml:space="preserve">     Total Rate Base Related Costs</t>
  </si>
  <si>
    <t>Pre-tax</t>
  </si>
  <si>
    <t>KJB-18.03</t>
  </si>
  <si>
    <t xml:space="preserve">   Pre-Production Factored Plant Related Cost</t>
  </si>
  <si>
    <t>Settlement</t>
  </si>
  <si>
    <t>KJB-18.02</t>
  </si>
  <si>
    <t>(a)</t>
  </si>
  <si>
    <t>Annual in</t>
  </si>
  <si>
    <t>Variable Prod Factor</t>
  </si>
  <si>
    <t>Cost of Debt</t>
  </si>
  <si>
    <t>(a)  EIM Plant Related Costs</t>
  </si>
  <si>
    <t>Rate Year EIM Rate Base</t>
  </si>
  <si>
    <t>Line</t>
  </si>
  <si>
    <t>Line 3 x 4</t>
  </si>
  <si>
    <t>Line 10 ÷ 65%</t>
  </si>
  <si>
    <t>Line 2 x 4 x 35%</t>
  </si>
  <si>
    <t>Line 11÷ Line 5</t>
  </si>
  <si>
    <t>(a) ===&gt;</t>
  </si>
  <si>
    <t>Dockets UE-170033 and UG-170034</t>
  </si>
  <si>
    <t>CAISO Energy Imbalance Market Costs</t>
  </si>
  <si>
    <t>Exhibit D to the Multiparty Settlement Stipulation and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</si>
</sst>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  <numFmt numFmtId="165" formatCode="_(* #,##0.0_);_(* \(#,##0.0\);_(* &quot;-&quot;?_);_(@_)"/>
    <numFmt numFmtId="166" formatCode="_(* #,##0_);_(* \(#,##0\);_(* &quot;-&quot;??_);_(@_)"/>
    <numFmt numFmtId="167" formatCode="_(&quot;$&quot;* #,##0_);_(&quot;$&quot;* \(#,##0\);_(&quot;$&quot;* &quot;-&quot;?_);_(@_)"/>
    <numFmt numFmtId="168" formatCode="_(* #,##0_);_(* \(#,##0\);_(* &quot;-&quot;?_);_(@_)"/>
    <numFmt numFmtId="169" formatCode="0.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167" fontId="3" fillId="0" borderId="0" xfId="1" applyNumberFormat="1" applyFont="1"/>
    <xf numFmtId="164" fontId="3" fillId="0" borderId="0" xfId="1" applyNumberFormat="1" applyFont="1"/>
    <xf numFmtId="168" fontId="3" fillId="0" borderId="0" xfId="0" applyNumberFormat="1" applyFont="1"/>
    <xf numFmtId="165" fontId="3" fillId="0" borderId="0" xfId="0" applyNumberFormat="1" applyFont="1"/>
    <xf numFmtId="0" fontId="3" fillId="0" borderId="1" xfId="0" applyFont="1" applyBorder="1"/>
    <xf numFmtId="167" fontId="3" fillId="0" borderId="2" xfId="0" applyNumberFormat="1" applyFont="1" applyBorder="1"/>
    <xf numFmtId="164" fontId="3" fillId="0" borderId="2" xfId="0" applyNumberFormat="1" applyFont="1" applyBorder="1"/>
    <xf numFmtId="0" fontId="3" fillId="2" borderId="4" xfId="0" applyFont="1" applyFill="1" applyBorder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Border="1"/>
    <xf numFmtId="0" fontId="4" fillId="2" borderId="7" xfId="0" applyFont="1" applyFill="1" applyBorder="1" applyAlignment="1">
      <alignment horizontal="center"/>
    </xf>
    <xf numFmtId="10" fontId="3" fillId="2" borderId="0" xfId="0" applyNumberFormat="1" applyFont="1" applyFill="1" applyBorder="1"/>
    <xf numFmtId="0" fontId="3" fillId="2" borderId="7" xfId="0" applyFont="1" applyFill="1" applyBorder="1" applyAlignment="1">
      <alignment horizontal="left" indent="1"/>
    </xf>
    <xf numFmtId="5" fontId="3" fillId="2" borderId="0" xfId="0" applyNumberFormat="1" applyFont="1" applyFill="1" applyBorder="1"/>
    <xf numFmtId="169" fontId="3" fillId="2" borderId="0" xfId="1" applyNumberFormat="1" applyFont="1" applyFill="1" applyBorder="1"/>
    <xf numFmtId="166" fontId="3" fillId="2" borderId="0" xfId="2" applyNumberFormat="1" applyFont="1" applyFill="1" applyBorder="1"/>
    <xf numFmtId="0" fontId="5" fillId="2" borderId="7" xfId="0" applyFont="1" applyFill="1" applyBorder="1" applyAlignment="1">
      <alignment horizontal="left" indent="1"/>
    </xf>
    <xf numFmtId="5" fontId="3" fillId="2" borderId="1" xfId="0" applyNumberFormat="1" applyFont="1" applyFill="1" applyBorder="1"/>
    <xf numFmtId="0" fontId="3" fillId="2" borderId="0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3" fillId="2" borderId="3" xfId="0" applyFont="1" applyFill="1" applyBorder="1"/>
    <xf numFmtId="5" fontId="3" fillId="2" borderId="3" xfId="0" applyNumberFormat="1" applyFont="1" applyFill="1" applyBorder="1"/>
    <xf numFmtId="0" fontId="3" fillId="2" borderId="9" xfId="0" applyFont="1" applyFill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workbookViewId="0">
      <selection activeCell="G16" sqref="G16"/>
    </sheetView>
  </sheetViews>
  <sheetFormatPr defaultRowHeight="15" x14ac:dyDescent="0.25"/>
  <cols>
    <col min="1" max="1" width="9.140625" style="3"/>
    <col min="2" max="2" width="48.7109375" style="3" customWidth="1"/>
    <col min="3" max="3" width="15.7109375" style="3" bestFit="1" customWidth="1"/>
    <col min="4" max="4" width="12.7109375" style="3" customWidth="1"/>
    <col min="5" max="5" width="14" style="3" bestFit="1" customWidth="1"/>
    <col min="6" max="16384" width="9.140625" style="3"/>
  </cols>
  <sheetData>
    <row r="1" spans="1:5" ht="18.75" x14ac:dyDescent="0.3">
      <c r="A1" s="1" t="s">
        <v>33</v>
      </c>
      <c r="B1" s="2"/>
      <c r="C1" s="2"/>
      <c r="D1" s="2"/>
      <c r="E1" s="2"/>
    </row>
    <row r="2" spans="1:5" ht="18.75" x14ac:dyDescent="0.3">
      <c r="A2" s="1" t="s">
        <v>31</v>
      </c>
      <c r="B2" s="2"/>
      <c r="C2" s="2"/>
      <c r="D2" s="2"/>
      <c r="E2" s="2"/>
    </row>
    <row r="3" spans="1:5" ht="18.75" x14ac:dyDescent="0.3">
      <c r="A3" s="1" t="s">
        <v>32</v>
      </c>
      <c r="B3" s="2"/>
      <c r="C3" s="2"/>
      <c r="D3" s="2"/>
      <c r="E3" s="2"/>
    </row>
    <row r="4" spans="1:5" x14ac:dyDescent="0.25">
      <c r="A4" s="2"/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D6" s="4" t="s">
        <v>20</v>
      </c>
      <c r="E6" s="4" t="s">
        <v>3</v>
      </c>
    </row>
    <row r="7" spans="1:5" x14ac:dyDescent="0.25">
      <c r="A7" s="5" t="s">
        <v>6</v>
      </c>
      <c r="B7" s="5"/>
      <c r="C7" s="6" t="s">
        <v>5</v>
      </c>
      <c r="D7" s="6" t="s">
        <v>4</v>
      </c>
      <c r="E7" s="6" t="s">
        <v>4</v>
      </c>
    </row>
    <row r="9" spans="1:5" x14ac:dyDescent="0.25">
      <c r="A9" s="3" t="s">
        <v>0</v>
      </c>
      <c r="C9" s="3" t="s">
        <v>7</v>
      </c>
      <c r="D9" s="7">
        <v>2333.2464299999997</v>
      </c>
      <c r="E9" s="8">
        <f>D9/12</f>
        <v>194.43720249999998</v>
      </c>
    </row>
    <row r="10" spans="1:5" x14ac:dyDescent="0.25">
      <c r="A10" s="3" t="s">
        <v>1</v>
      </c>
      <c r="C10" s="4" t="s">
        <v>19</v>
      </c>
      <c r="D10" s="9">
        <v>6126.0239981317927</v>
      </c>
      <c r="E10" s="10">
        <f>D10/12</f>
        <v>510.50199984431606</v>
      </c>
    </row>
    <row r="11" spans="1:5" x14ac:dyDescent="0.25">
      <c r="D11" s="11"/>
      <c r="E11" s="11"/>
    </row>
    <row r="12" spans="1:5" ht="15.75" thickBot="1" x14ac:dyDescent="0.3">
      <c r="A12" s="3" t="s">
        <v>2</v>
      </c>
      <c r="D12" s="12">
        <f>SUM(D9:D11)</f>
        <v>8459.2704281317929</v>
      </c>
      <c r="E12" s="13">
        <f>SUM(E9:E11)</f>
        <v>704.93920234431607</v>
      </c>
    </row>
    <row r="13" spans="1:5" ht="15.75" thickTop="1" x14ac:dyDescent="0.25"/>
    <row r="14" spans="1:5" x14ac:dyDescent="0.25">
      <c r="A14" s="14" t="s">
        <v>25</v>
      </c>
      <c r="B14" s="15" t="s">
        <v>23</v>
      </c>
      <c r="C14" s="15"/>
      <c r="D14" s="16"/>
      <c r="E14" s="17"/>
    </row>
    <row r="15" spans="1:5" x14ac:dyDescent="0.25">
      <c r="A15" s="18">
        <v>1</v>
      </c>
      <c r="B15" s="19"/>
      <c r="C15" s="19"/>
      <c r="D15" s="20"/>
      <c r="E15" s="21" t="s">
        <v>5</v>
      </c>
    </row>
    <row r="16" spans="1:5" x14ac:dyDescent="0.25">
      <c r="A16" s="18">
        <v>2</v>
      </c>
      <c r="B16" s="19" t="s">
        <v>22</v>
      </c>
      <c r="C16" s="19"/>
      <c r="D16" s="22">
        <v>2.9899999999999999E-2</v>
      </c>
      <c r="E16" s="23" t="s">
        <v>18</v>
      </c>
    </row>
    <row r="17" spans="1:5" x14ac:dyDescent="0.25">
      <c r="A17" s="18">
        <f>+A16+1</f>
        <v>3</v>
      </c>
      <c r="B17" s="19" t="s">
        <v>9</v>
      </c>
      <c r="C17" s="19"/>
      <c r="D17" s="22">
        <v>7.5999999999999998E-2</v>
      </c>
      <c r="E17" s="23" t="s">
        <v>17</v>
      </c>
    </row>
    <row r="18" spans="1:5" x14ac:dyDescent="0.25">
      <c r="A18" s="18">
        <f t="shared" ref="A18:A28" si="0">+A17+1</f>
        <v>4</v>
      </c>
      <c r="B18" s="19" t="s">
        <v>24</v>
      </c>
      <c r="C18" s="19"/>
      <c r="D18" s="24">
        <v>5131.8690972135228</v>
      </c>
      <c r="E18" s="23" t="s">
        <v>11</v>
      </c>
    </row>
    <row r="19" spans="1:5" x14ac:dyDescent="0.25">
      <c r="A19" s="18">
        <f t="shared" si="0"/>
        <v>5</v>
      </c>
      <c r="B19" s="19" t="s">
        <v>21</v>
      </c>
      <c r="C19" s="19"/>
      <c r="D19" s="25">
        <v>0.96160599999999996</v>
      </c>
      <c r="E19" s="23" t="s">
        <v>15</v>
      </c>
    </row>
    <row r="20" spans="1:5" x14ac:dyDescent="0.25">
      <c r="A20" s="18">
        <f t="shared" si="0"/>
        <v>6</v>
      </c>
      <c r="B20" s="19"/>
      <c r="C20" s="19"/>
      <c r="D20" s="19"/>
      <c r="E20" s="23"/>
    </row>
    <row r="21" spans="1:5" x14ac:dyDescent="0.25">
      <c r="A21" s="18">
        <f t="shared" si="0"/>
        <v>7</v>
      </c>
      <c r="B21" s="19" t="s">
        <v>8</v>
      </c>
      <c r="C21" s="19"/>
      <c r="D21" s="24">
        <v>-3492.7168900000006</v>
      </c>
      <c r="E21" s="23" t="s">
        <v>11</v>
      </c>
    </row>
    <row r="22" spans="1:5" x14ac:dyDescent="0.25">
      <c r="A22" s="18">
        <f t="shared" si="0"/>
        <v>8</v>
      </c>
      <c r="B22" s="19" t="s">
        <v>10</v>
      </c>
      <c r="C22" s="19"/>
      <c r="D22" s="26">
        <f>+D18*D16*0.35</f>
        <v>53.705010102339507</v>
      </c>
      <c r="E22" s="27" t="s">
        <v>28</v>
      </c>
    </row>
    <row r="23" spans="1:5" x14ac:dyDescent="0.25">
      <c r="A23" s="18">
        <f t="shared" si="0"/>
        <v>9</v>
      </c>
      <c r="B23" s="19" t="s">
        <v>12</v>
      </c>
      <c r="C23" s="19"/>
      <c r="D23" s="26">
        <f>-D18*D17</f>
        <v>-390.02205138822774</v>
      </c>
      <c r="E23" s="27" t="s">
        <v>26</v>
      </c>
    </row>
    <row r="24" spans="1:5" x14ac:dyDescent="0.25">
      <c r="A24" s="18">
        <f t="shared" si="0"/>
        <v>10</v>
      </c>
      <c r="B24" s="19" t="s">
        <v>13</v>
      </c>
      <c r="C24" s="19"/>
      <c r="D24" s="28">
        <f>-D21-D22-D23</f>
        <v>3829.0339312858887</v>
      </c>
      <c r="E24" s="23"/>
    </row>
    <row r="25" spans="1:5" ht="6.75" customHeight="1" x14ac:dyDescent="0.25">
      <c r="A25" s="18"/>
      <c r="B25" s="19"/>
      <c r="C25" s="19"/>
      <c r="D25" s="24"/>
      <c r="E25" s="23"/>
    </row>
    <row r="26" spans="1:5" x14ac:dyDescent="0.25">
      <c r="A26" s="18">
        <f>+A24+1</f>
        <v>11</v>
      </c>
      <c r="B26" s="19" t="s">
        <v>14</v>
      </c>
      <c r="C26" s="19"/>
      <c r="D26" s="26">
        <f>+D24/0.65</f>
        <v>5890.8214327475207</v>
      </c>
      <c r="E26" s="27" t="s">
        <v>27</v>
      </c>
    </row>
    <row r="27" spans="1:5" x14ac:dyDescent="0.25">
      <c r="A27" s="18">
        <f t="shared" si="0"/>
        <v>12</v>
      </c>
      <c r="B27" s="19" t="s">
        <v>16</v>
      </c>
      <c r="C27" s="29" t="s">
        <v>30</v>
      </c>
      <c r="D27" s="24">
        <f>+D26/D19</f>
        <v>6126.0239981317927</v>
      </c>
      <c r="E27" s="27" t="s">
        <v>29</v>
      </c>
    </row>
    <row r="28" spans="1:5" x14ac:dyDescent="0.25">
      <c r="A28" s="30">
        <f t="shared" si="0"/>
        <v>13</v>
      </c>
      <c r="B28" s="31"/>
      <c r="C28" s="31"/>
      <c r="D28" s="32"/>
      <c r="E28" s="33"/>
    </row>
  </sheetData>
  <printOptions horizontalCentered="1"/>
  <pageMargins left="1" right="1" top="1" bottom="1" header="0.3" footer="0.3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Agreement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2017-09-15T07:00:00+00:00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162AA86-A67C-434B-BB69-9A6E5AE5BD1A}"/>
</file>

<file path=customXml/itemProps2.xml><?xml version="1.0" encoding="utf-8"?>
<ds:datastoreItem xmlns:ds="http://schemas.openxmlformats.org/officeDocument/2006/customXml" ds:itemID="{979BEFA0-51D2-422F-96EE-F0552CA735E1}"/>
</file>

<file path=customXml/itemProps3.xml><?xml version="1.0" encoding="utf-8"?>
<ds:datastoreItem xmlns:ds="http://schemas.openxmlformats.org/officeDocument/2006/customXml" ds:itemID="{3DFAB766-E1D4-4CC6-BFC5-53584434131D}"/>
</file>

<file path=customXml/itemProps4.xml><?xml version="1.0" encoding="utf-8"?>
<ds:datastoreItem xmlns:ds="http://schemas.openxmlformats.org/officeDocument/2006/customXml" ds:itemID="{A94695A2-CAFD-404D-96D5-16F732CC8E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D</vt:lpstr>
      <vt:lpstr>'Exhibit D'!Print_Area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No Name</cp:lastModifiedBy>
  <cp:lastPrinted>2017-09-14T22:19:14Z</cp:lastPrinted>
  <dcterms:created xsi:type="dcterms:W3CDTF">2017-09-06T15:20:39Z</dcterms:created>
  <dcterms:modified xsi:type="dcterms:W3CDTF">2017-09-14T22:25:56Z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