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16752" windowHeight="7542" activeTab="0"/>
  </bookViews>
  <sheets>
    <sheet name="Returns by year" sheetId="1" r:id="rId1"/>
    <sheet name="T. Bill rates" sheetId="2" r:id="rId2"/>
    <sheet name="S&amp;P 500 &amp; Raw Data" sheetId="3" r:id="rId3"/>
    <sheet name="T. Bond return" sheetId="4" r:id="rId4"/>
    <sheet name="Summary for ppt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</definedNames>
  <calcPr fullCalcOnLoad="1"/>
</workbook>
</file>

<file path=xl/comments1.xml><?xml version="1.0" encoding="utf-8"?>
<comments xmlns="http://schemas.openxmlformats.org/spreadsheetml/2006/main">
  <authors>
    <author>Aswath Damodaran</author>
  </authors>
  <commentList>
    <comment ref="C9" authorId="0">
      <text>
        <r>
          <rPr>
            <b/>
            <sz val="9"/>
            <color indexed="8"/>
            <rFont val="Geneva"/>
            <family val="2"/>
          </rPr>
          <t>Aswath Damodaran:</t>
        </r>
        <r>
          <rPr>
            <sz val="9"/>
            <color indexed="8"/>
            <rFont val="Geneva"/>
            <family val="2"/>
          </rPr>
          <t xml:space="preserve">
</t>
        </r>
        <r>
          <rPr>
            <sz val="9"/>
            <color indexed="8"/>
            <rFont val="Geneva"/>
            <family val="2"/>
          </rPr>
          <t xml:space="preserve">ST: Short term (Treasury bill)
</t>
        </r>
        <r>
          <rPr>
            <sz val="9"/>
            <color indexed="8"/>
            <rFont val="Geneva"/>
            <family val="2"/>
          </rPr>
          <t>LT: Long term (Treasury bond)</t>
        </r>
      </text>
    </comment>
    <comment ref="C10" authorId="0">
      <text>
        <r>
          <rPr>
            <b/>
            <sz val="9"/>
            <color indexed="8"/>
            <rFont val="Geneva"/>
            <family val="2"/>
          </rPr>
          <t>Aswath Damodaran:</t>
        </r>
        <r>
          <rPr>
            <sz val="9"/>
            <color indexed="8"/>
            <rFont val="Geneva"/>
            <family val="2"/>
          </rPr>
          <t xml:space="preserve">
</t>
        </r>
        <r>
          <rPr>
            <sz val="9"/>
            <color indexed="8"/>
            <rFont val="Geneva"/>
            <family val="2"/>
          </rPr>
          <t>The risk premium will be computed from this year to the current year.</t>
        </r>
      </text>
    </comment>
  </commentList>
</comments>
</file>

<file path=xl/sharedStrings.xml><?xml version="1.0" encoding="utf-8"?>
<sst xmlns="http://schemas.openxmlformats.org/spreadsheetml/2006/main" count="947" uniqueCount="128">
  <si>
    <t>Geometric Average</t>
  </si>
  <si>
    <t>Stocks - T. Bills</t>
  </si>
  <si>
    <t>Stocks - T. Bonds</t>
  </si>
  <si>
    <t>Arithmetic Average</t>
  </si>
  <si>
    <t>Annual Returns on Investments in</t>
  </si>
  <si>
    <t>Compounded Value of $ 100</t>
  </si>
  <si>
    <t>Year</t>
  </si>
  <si>
    <t>Stocks</t>
  </si>
  <si>
    <t>T.Bills</t>
  </si>
  <si>
    <t>T.Bonds</t>
  </si>
  <si>
    <t>Risk Premium</t>
  </si>
  <si>
    <t>Arithmetic Average</t>
  </si>
  <si>
    <t>Stocks - T.Bills</t>
  </si>
  <si>
    <t>Stocks - T.Bonds</t>
  </si>
  <si>
    <t>Geometric Average</t>
  </si>
  <si>
    <t>S&amp;P 500</t>
  </si>
  <si>
    <t>T.Bond rate</t>
  </si>
  <si>
    <t>Dividends</t>
  </si>
  <si>
    <t>Dividend Yield</t>
  </si>
  <si>
    <t>Return on bond</t>
  </si>
  <si>
    <t>What is your riskfree rate?</t>
  </si>
  <si>
    <t>Enter your starting year</t>
  </si>
  <si>
    <t>Estimate of risk premium based on your inputs:</t>
  </si>
  <si>
    <t>Value of stocks in starting year:</t>
  </si>
  <si>
    <t>Value of T.bonds in starting year:</t>
  </si>
  <si>
    <t>are provided at the bottom of this table.</t>
  </si>
  <si>
    <t>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</si>
  <si>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</si>
  <si>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</si>
  <si>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</si>
  <si>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</si>
  <si>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</si>
  <si>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</si>
  <si>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</si>
  <si>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</si>
  <si>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</si>
  <si>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</si>
  <si>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</si>
  <si>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Stocks - Bills</t>
  </si>
  <si>
    <t>Stocks - Bonds</t>
  </si>
  <si>
    <t>Standard Error</t>
  </si>
  <si>
    <t>Value of T.Bills in starting year:</t>
  </si>
  <si>
    <t>Title:</t>
  </si>
  <si>
    <t>3-Month Treasury Bill: Secondary Market Rate</t>
  </si>
  <si>
    <t>Series ID:</t>
  </si>
  <si>
    <t>TB3MS</t>
  </si>
  <si>
    <t>Source:</t>
  </si>
  <si>
    <t>Board of Governors of the Federal Reserve System</t>
  </si>
  <si>
    <t>Release:</t>
  </si>
  <si>
    <t>H.15 Selected Interest Rates</t>
  </si>
  <si>
    <t>Seasonal Adjustment:</t>
  </si>
  <si>
    <t>Not Applicable</t>
  </si>
  <si>
    <t>Frequency:</t>
  </si>
  <si>
    <t>Monthly</t>
  </si>
  <si>
    <t>Units:</t>
  </si>
  <si>
    <t>Percent</t>
  </si>
  <si>
    <t>Date Range:</t>
  </si>
  <si>
    <t>1934-01-01 to 2008-11-01</t>
  </si>
  <si>
    <t>Last Updated:</t>
  </si>
  <si>
    <t>2008-12-02 10:34 AM CST</t>
  </si>
  <si>
    <t>Notes:</t>
  </si>
  <si>
    <t>January 09</t>
  </si>
  <si>
    <t>Averages of Business Days, Discount Basis</t>
  </si>
  <si>
    <t>DATE</t>
  </si>
  <si>
    <t>VALUE</t>
  </si>
  <si>
    <t>Year</t>
  </si>
  <si>
    <t>Sum</t>
  </si>
  <si>
    <t>Average</t>
  </si>
  <si>
    <t xml:space="preserve">Bond used: </t>
  </si>
  <si>
    <t>US treasury 10-year bond at end of each year</t>
  </si>
  <si>
    <t>Source:</t>
  </si>
  <si>
    <t>Feb</t>
  </si>
  <si>
    <t>Feb</t>
  </si>
  <si>
    <t>Mar</t>
  </si>
  <si>
    <t>Mar</t>
  </si>
  <si>
    <t>Apr</t>
  </si>
  <si>
    <t>Apr</t>
  </si>
  <si>
    <t>May</t>
  </si>
  <si>
    <t>May</t>
  </si>
  <si>
    <t>June</t>
  </si>
  <si>
    <t>June</t>
  </si>
  <si>
    <t>july</t>
  </si>
  <si>
    <t>july</t>
  </si>
  <si>
    <t>Aug</t>
  </si>
  <si>
    <t>Aug</t>
  </si>
  <si>
    <t>Sept</t>
  </si>
  <si>
    <t>Sept</t>
  </si>
  <si>
    <t>Oct</t>
  </si>
  <si>
    <t>Oct</t>
  </si>
  <si>
    <t>Nov</t>
  </si>
  <si>
    <t>Nov</t>
  </si>
  <si>
    <t>Dec</t>
  </si>
  <si>
    <t>Dec</t>
  </si>
  <si>
    <t>Federal Reserve of St. Louis (FRED)</t>
  </si>
  <si>
    <t>Computation</t>
  </si>
  <si>
    <t>To compute the return on a constant maturity bond, I add two components - the promised coupon at the start of the year and the price change due to interest rate changes.</t>
  </si>
  <si>
    <t>The return on the 10-year bond for 1928 = 3.17% (Coupon rate promised at the end of 1927) - Price change on a bond with a coupon rate of 3.17%, when the interest rate goes to 3.45%.</t>
  </si>
  <si>
    <t>Historical risk premium</t>
  </si>
  <si>
    <t>Jan 1 notes</t>
  </si>
  <si>
    <t>3-month T.Bill</t>
  </si>
  <si>
    <t>Estimates of risk premiums from 1928, over the last 50 years and over the last 10 years</t>
  </si>
  <si>
    <t>Date updated:</t>
  </si>
  <si>
    <t>Created by:</t>
  </si>
  <si>
    <t>Aswath Damodaran, adamodar@stern.nyu.edu</t>
  </si>
  <si>
    <t>Home Page:</t>
  </si>
  <si>
    <t>http://www.damodaran.com</t>
  </si>
  <si>
    <t>Data website:</t>
  </si>
  <si>
    <t>http://www.stern.nyu.edu/~adamodar/New_Home_Page/data.html</t>
  </si>
  <si>
    <t>Companies in each industry:</t>
  </si>
  <si>
    <t>http://www.stern.nyu.edu/~adamodar/pc/datasets/indname.xls</t>
  </si>
  <si>
    <t>Variable definitions:</t>
  </si>
  <si>
    <t>http://www.stern.nyu.edu/~adamodar/New_Home_Page/datafile/variable.htm</t>
  </si>
  <si>
    <t>What is this data?</t>
  </si>
  <si>
    <t>US companies</t>
  </si>
  <si>
    <t>Historical returns: Stocks, T.Bonds &amp; T.Bills with premiums</t>
  </si>
  <si>
    <t>Std Error</t>
  </si>
  <si>
    <t>Customized Geometric risk premium estimator</t>
  </si>
  <si>
    <t>S&amp;P 500 (includes dividends)</t>
  </si>
  <si>
    <t>Return on 10-year T. Bond</t>
  </si>
  <si>
    <t>1928-2018</t>
  </si>
  <si>
    <t>1969-2018</t>
  </si>
  <si>
    <t>2009-2018</t>
  </si>
  <si>
    <t>Inflation Rate</t>
  </si>
  <si>
    <t>Real Returns on Investments in</t>
  </si>
  <si>
    <t>S&amp;P 500 (includes dividends)2</t>
  </si>
  <si>
    <t>3-month T. Bill (Real)</t>
  </si>
  <si>
    <t>!0-year T.Bonds</t>
  </si>
  <si>
    <t>Used indicated dividends for last quarter of 2018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</si>
</sst>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0000"/>
    <numFmt numFmtId="174" formatCode="0.0000"/>
    <numFmt numFmtId="175" formatCode="0.000"/>
    <numFmt numFmtId="176" formatCode="0.000000000000000%"/>
    <numFmt numFmtId="177" formatCode="0.00000000000000%"/>
    <numFmt numFmtId="178" formatCode="0.0000000000000%"/>
    <numFmt numFmtId="179" formatCode="yyyy\-mm\-dd"/>
    <numFmt numFmtId="180" formatCode="0.0"/>
    <numFmt numFmtId="181" formatCode="m/d"/>
    <numFmt numFmtId="182" formatCode="mmmmm"/>
    <numFmt numFmtId="183" formatCode="mmmm\-yy"/>
    <numFmt numFmtId="184" formatCode="&quot;$&quot;#,##0.00"/>
    <numFmt numFmtId="185" formatCode="[$-409]dddd\,\ mmmm\ d\,\ yyyy"/>
    <numFmt numFmtId="186" formatCode="[$-409]h:mm:ss\ AM/PM"/>
    <numFmt numFmtId="187" formatCode="0.000000000000000000%"/>
  </numFmts>
  <fonts count="70">
    <font>
      <sz val="10"/>
      <name val="Geneva"/>
      <family val="2"/>
    </font>
    <font>
      <b/>
      <sz val="10"/>
      <name val="Geneva"/>
      <family val="2"/>
    </font>
    <font>
      <i/>
      <sz val="10"/>
      <name val="Geneva"/>
      <family val="2"/>
    </font>
    <font>
      <b/>
      <i/>
      <sz val="10"/>
      <name val="Geneva"/>
      <family val="0"/>
    </font>
    <font>
      <i/>
      <sz val="12"/>
      <name val="Times"/>
      <family val="1"/>
    </font>
    <font>
      <sz val="12"/>
      <name val="Times"/>
      <family val="1"/>
    </font>
    <font>
      <b/>
      <sz val="12"/>
      <name val="Times"/>
      <family val="1"/>
    </font>
    <font>
      <b/>
      <i/>
      <sz val="12"/>
      <name val="Times"/>
      <family val="1"/>
    </font>
    <font>
      <u val="single"/>
      <sz val="10"/>
      <color indexed="12"/>
      <name val="Geneva"/>
      <family val="2"/>
    </font>
    <font>
      <u val="single"/>
      <sz val="10"/>
      <color indexed="36"/>
      <name val="Geneva"/>
      <family val="2"/>
    </font>
    <font>
      <sz val="14"/>
      <color indexed="10"/>
      <name val="Times"/>
      <family val="1"/>
    </font>
    <font>
      <sz val="14"/>
      <color indexed="10"/>
      <name val="Geneva"/>
      <family val="2"/>
    </font>
    <font>
      <sz val="10"/>
      <name val="Times"/>
      <family val="1"/>
    </font>
    <font>
      <sz val="8"/>
      <name val="Verdana"/>
      <family val="2"/>
    </font>
    <font>
      <sz val="10"/>
      <name val="Arial"/>
      <family val="2"/>
    </font>
    <font>
      <sz val="12"/>
      <name val="Geneva"/>
      <family val="2"/>
    </font>
    <font>
      <i/>
      <sz val="12"/>
      <name val="Geneva"/>
      <family val="2"/>
    </font>
    <font>
      <sz val="12"/>
      <name val="Calibri"/>
      <family val="2"/>
    </font>
    <font>
      <b/>
      <sz val="9"/>
      <color indexed="8"/>
      <name val="Geneva"/>
      <family val="2"/>
    </font>
    <font>
      <sz val="9"/>
      <color indexed="8"/>
      <name val="Genev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17"/>
      <name val="Geneva"/>
      <family val="2"/>
    </font>
    <font>
      <i/>
      <sz val="12"/>
      <color indexed="10"/>
      <name val="Geneva"/>
      <family val="2"/>
    </font>
    <font>
      <sz val="12"/>
      <color indexed="10"/>
      <name val="Geneva"/>
      <family val="2"/>
    </font>
    <font>
      <i/>
      <sz val="12"/>
      <name val="Calibri"/>
      <family val="2"/>
    </font>
    <font>
      <sz val="10"/>
      <color indexed="10"/>
      <name val="Geneva"/>
      <family val="2"/>
    </font>
    <font>
      <sz val="12"/>
      <color indexed="8"/>
      <name val="Times"/>
      <family val="1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8000"/>
      <name val="Geneva"/>
      <family val="2"/>
    </font>
    <font>
      <sz val="12"/>
      <color rgb="FF000000"/>
      <name val="Calibri"/>
      <family val="2"/>
    </font>
    <font>
      <i/>
      <sz val="12"/>
      <color rgb="FFFF0000"/>
      <name val="Geneva"/>
      <family val="2"/>
    </font>
    <font>
      <sz val="12"/>
      <color rgb="FFFF0000"/>
      <name val="Geneva"/>
      <family val="2"/>
    </font>
    <font>
      <b/>
      <sz val="12"/>
      <color rgb="FF000000"/>
      <name val="Calibri"/>
      <family val="2"/>
    </font>
    <font>
      <sz val="10"/>
      <color rgb="FFFF0000"/>
      <name val="Geneva"/>
      <family val="2"/>
    </font>
    <font>
      <sz val="12"/>
      <color theme="1"/>
      <name val="Times"/>
      <family val="1"/>
    </font>
    <font>
      <i/>
      <sz val="12"/>
      <color rgb="FF000000"/>
      <name val="Calibri"/>
      <family val="2"/>
    </font>
    <font>
      <b/>
      <sz val="8"/>
      <name val="Genev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rgb="FF000000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0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0" fontId="5" fillId="0" borderId="10" xfId="59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10" fontId="5" fillId="34" borderId="11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180" fontId="0" fillId="0" borderId="0" xfId="0" applyNumberFormat="1" applyAlignment="1" applyProtection="1">
      <alignment/>
      <protection locked="0"/>
    </xf>
    <xf numFmtId="17" fontId="1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7" fontId="0" fillId="0" borderId="0" xfId="0" applyNumberFormat="1" applyAlignment="1">
      <alignment/>
    </xf>
    <xf numFmtId="49" fontId="14" fillId="0" borderId="0" xfId="0" applyNumberFormat="1" applyFont="1" applyAlignment="1" applyProtection="1">
      <alignment horizontal="right"/>
      <protection locked="0"/>
    </xf>
    <xf numFmtId="2" fontId="0" fillId="0" borderId="0" xfId="0" applyNumberFormat="1" applyAlignment="1">
      <alignment/>
    </xf>
    <xf numFmtId="0" fontId="15" fillId="0" borderId="10" xfId="0" applyFont="1" applyBorder="1" applyAlignment="1">
      <alignment horizontal="center"/>
    </xf>
    <xf numFmtId="10" fontId="1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10" fontId="5" fillId="0" borderId="10" xfId="59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17" fillId="0" borderId="10" xfId="0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10" fontId="61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10" fontId="17" fillId="0" borderId="0" xfId="0" applyNumberFormat="1" applyFont="1" applyBorder="1" applyAlignment="1">
      <alignment horizontal="center"/>
    </xf>
    <xf numFmtId="10" fontId="63" fillId="0" borderId="10" xfId="0" applyNumberFormat="1" applyFont="1" applyBorder="1" applyAlignment="1">
      <alignment horizontal="center"/>
    </xf>
    <xf numFmtId="44" fontId="17" fillId="0" borderId="10" xfId="44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10" fontId="17" fillId="0" borderId="21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 wrapText="1"/>
    </xf>
    <xf numFmtId="0" fontId="17" fillId="0" borderId="22" xfId="0" applyFont="1" applyBorder="1" applyAlignment="1">
      <alignment horizontal="center"/>
    </xf>
    <xf numFmtId="10" fontId="17" fillId="0" borderId="22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6" xfId="0" applyFont="1" applyBorder="1" applyAlignment="1">
      <alignment horizontal="center"/>
    </xf>
    <xf numFmtId="10" fontId="15" fillId="0" borderId="26" xfId="0" applyNumberFormat="1" applyFont="1" applyBorder="1" applyAlignment="1">
      <alignment horizontal="center"/>
    </xf>
    <xf numFmtId="10" fontId="63" fillId="0" borderId="27" xfId="0" applyNumberFormat="1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64" fillId="0" borderId="25" xfId="0" applyFont="1" applyBorder="1" applyAlignment="1">
      <alignment/>
    </xf>
    <xf numFmtId="0" fontId="64" fillId="0" borderId="29" xfId="0" applyFont="1" applyBorder="1" applyAlignment="1">
      <alignment/>
    </xf>
    <xf numFmtId="0" fontId="65" fillId="36" borderId="24" xfId="0" applyFont="1" applyFill="1" applyBorder="1" applyAlignment="1">
      <alignment/>
    </xf>
    <xf numFmtId="0" fontId="65" fillId="36" borderId="30" xfId="0" applyFont="1" applyFill="1" applyBorder="1" applyAlignment="1">
      <alignment/>
    </xf>
    <xf numFmtId="0" fontId="65" fillId="36" borderId="31" xfId="0" applyFont="1" applyFill="1" applyBorder="1" applyAlignment="1">
      <alignment/>
    </xf>
    <xf numFmtId="0" fontId="40" fillId="0" borderId="32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33" xfId="0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44" fontId="5" fillId="34" borderId="10" xfId="44" applyFont="1" applyFill="1" applyBorder="1" applyAlignment="1">
      <alignment horizontal="center"/>
    </xf>
    <xf numFmtId="10" fontId="5" fillId="0" borderId="10" xfId="59" applyNumberFormat="1" applyFont="1" applyBorder="1" applyAlignment="1">
      <alignment/>
    </xf>
    <xf numFmtId="2" fontId="67" fillId="0" borderId="10" xfId="0" applyNumberFormat="1" applyFont="1" applyFill="1" applyBorder="1" applyAlignment="1">
      <alignment horizontal="center"/>
    </xf>
    <xf numFmtId="0" fontId="8" fillId="36" borderId="34" xfId="53" applyFill="1" applyBorder="1" applyAlignment="1" applyProtection="1">
      <alignment horizontal="left"/>
      <protection/>
    </xf>
    <xf numFmtId="0" fontId="8" fillId="36" borderId="35" xfId="53" applyFill="1" applyBorder="1" applyAlignment="1" applyProtection="1">
      <alignment horizontal="left"/>
      <protection/>
    </xf>
    <xf numFmtId="0" fontId="8" fillId="36" borderId="36" xfId="53" applyFill="1" applyBorder="1" applyAlignment="1" applyProtection="1">
      <alignment horizontal="left"/>
      <protection/>
    </xf>
    <xf numFmtId="0" fontId="17" fillId="36" borderId="21" xfId="0" applyFont="1" applyFill="1" applyBorder="1" applyAlignment="1">
      <alignment horizontal="left"/>
    </xf>
    <xf numFmtId="0" fontId="17" fillId="36" borderId="37" xfId="0" applyFont="1" applyFill="1" applyBorder="1" applyAlignment="1">
      <alignment horizontal="left"/>
    </xf>
    <xf numFmtId="0" fontId="17" fillId="36" borderId="38" xfId="0" applyFont="1" applyFill="1" applyBorder="1" applyAlignment="1">
      <alignment horizontal="left"/>
    </xf>
    <xf numFmtId="0" fontId="17" fillId="36" borderId="39" xfId="0" applyFont="1" applyFill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0" xfId="0" applyFont="1" applyAlignment="1">
      <alignment horizontal="center"/>
    </xf>
    <xf numFmtId="15" fontId="68" fillId="36" borderId="40" xfId="0" applyNumberFormat="1" applyFont="1" applyFill="1" applyBorder="1" applyAlignment="1">
      <alignment horizontal="left"/>
    </xf>
    <xf numFmtId="15" fontId="68" fillId="36" borderId="41" xfId="0" applyNumberFormat="1" applyFont="1" applyFill="1" applyBorder="1" applyAlignment="1">
      <alignment horizontal="left"/>
    </xf>
    <xf numFmtId="15" fontId="68" fillId="36" borderId="42" xfId="0" applyNumberFormat="1" applyFont="1" applyFill="1" applyBorder="1" applyAlignment="1">
      <alignment horizontal="left"/>
    </xf>
    <xf numFmtId="0" fontId="8" fillId="36" borderId="21" xfId="53" applyFill="1" applyBorder="1" applyAlignment="1" applyProtection="1">
      <alignment horizontal="left"/>
      <protection/>
    </xf>
    <xf numFmtId="0" fontId="8" fillId="36" borderId="37" xfId="53" applyFill="1" applyBorder="1" applyAlignment="1" applyProtection="1">
      <alignment horizontal="left"/>
      <protection/>
    </xf>
    <xf numFmtId="0" fontId="8" fillId="36" borderId="39" xfId="53" applyFill="1" applyBorder="1" applyAlignment="1" applyProtection="1">
      <alignment horizontal="left"/>
      <protection/>
    </xf>
    <xf numFmtId="15" fontId="8" fillId="36" borderId="21" xfId="53" applyNumberFormat="1" applyFill="1" applyBorder="1" applyAlignment="1" applyProtection="1">
      <alignment horizontal="left"/>
      <protection/>
    </xf>
    <xf numFmtId="15" fontId="8" fillId="36" borderId="37" xfId="53" applyNumberFormat="1" applyFill="1" applyBorder="1" applyAlignment="1" applyProtection="1">
      <alignment horizontal="left"/>
      <protection/>
    </xf>
    <xf numFmtId="15" fontId="8" fillId="36" borderId="39" xfId="53" applyNumberFormat="1" applyFill="1" applyBorder="1" applyAlignment="1" applyProtection="1">
      <alignment horizontal="left"/>
      <protection/>
    </xf>
    <xf numFmtId="0" fontId="8" fillId="36" borderId="21" xfId="53" applyFill="1" applyBorder="1" applyAlignment="1" applyProtection="1">
      <alignment/>
      <protection/>
    </xf>
    <xf numFmtId="0" fontId="8" fillId="36" borderId="37" xfId="53" applyFill="1" applyBorder="1" applyAlignment="1" applyProtection="1">
      <alignment/>
      <protection/>
    </xf>
    <xf numFmtId="0" fontId="8" fillId="36" borderId="39" xfId="53" applyFill="1" applyBorder="1" applyAlignment="1" applyProtection="1">
      <alignment/>
      <protection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8:N109" comment="" totalsRowShown="0">
  <autoFilter ref="A18:N109"/>
  <tableColumns count="14">
    <tableColumn id="1" name="Year"/>
    <tableColumn id="2" name="S&amp;P 500 (includes dividends)"/>
    <tableColumn id="3" name="3-month T.Bill"/>
    <tableColumn id="4" name="Return on 10-year T. Bond"/>
    <tableColumn id="5" name="Stocks"/>
    <tableColumn id="6" name="T.Bills"/>
    <tableColumn id="7" name="T.Bonds"/>
    <tableColumn id="8" name="Stocks - Bills"/>
    <tableColumn id="9" name="Stocks - Bonds"/>
    <tableColumn id="10" name="Historical risk premium"/>
    <tableColumn id="11" name="Inflation Rate"/>
    <tableColumn id="12" name="S&amp;P 500 (includes dividends)2"/>
    <tableColumn id="13" name="3-month T. Bill (Real)"/>
    <tableColumn id="14" name="!0-year T.Bond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amodar@stern.nyu.edu?subject=Data%20on%20website" TargetMode="External" /><Relationship Id="rId2" Type="http://schemas.openxmlformats.org/officeDocument/2006/relationships/hyperlink" Target="http://www.damodaran.com/" TargetMode="External" /><Relationship Id="rId3" Type="http://schemas.openxmlformats.org/officeDocument/2006/relationships/hyperlink" Target="http://www.stern.nyu.edu/~adamodar/New_Home_Page/data.html" TargetMode="External" /><Relationship Id="rId4" Type="http://schemas.openxmlformats.org/officeDocument/2006/relationships/hyperlink" Target="http://www.stern.nyu.edu/~adamodar/pc/datasets/indname.xls" TargetMode="External" /><Relationship Id="rId5" Type="http://schemas.openxmlformats.org/officeDocument/2006/relationships/hyperlink" Target="http://www.stern.nyu.edu/~adamodar/New_Home_Page/datafile/variable.htm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="125" zoomScaleNormal="125" zoomScalePageLayoutView="0" workbookViewId="0" topLeftCell="A105">
      <selection activeCell="F119" sqref="F119"/>
    </sheetView>
  </sheetViews>
  <sheetFormatPr defaultColWidth="10.75390625" defaultRowHeight="12.75"/>
  <cols>
    <col min="1" max="1" width="15.50390625" style="7" bestFit="1" customWidth="1"/>
    <col min="2" max="2" width="8.50390625" style="7" customWidth="1"/>
    <col min="3" max="3" width="12.50390625" style="7" customWidth="1"/>
    <col min="4" max="4" width="13.75390625" style="7" customWidth="1"/>
    <col min="5" max="5" width="12.875" style="7" customWidth="1"/>
    <col min="6" max="6" width="12.125" style="7" bestFit="1" customWidth="1"/>
    <col min="7" max="7" width="12.875" style="7" bestFit="1" customWidth="1"/>
    <col min="8" max="8" width="11.125" style="7" customWidth="1"/>
    <col min="9" max="9" width="12.50390625" style="7" customWidth="1"/>
    <col min="10" max="10" width="18.50390625" style="7" customWidth="1"/>
    <col min="11" max="16384" width="10.75390625" style="7" customWidth="1"/>
  </cols>
  <sheetData>
    <row r="1" spans="1:7" ht="15.75">
      <c r="A1" s="76" t="s">
        <v>101</v>
      </c>
      <c r="B1" s="100">
        <v>42004</v>
      </c>
      <c r="C1" s="101"/>
      <c r="D1" s="101"/>
      <c r="E1" s="101"/>
      <c r="F1" s="101"/>
      <c r="G1" s="102"/>
    </row>
    <row r="2" spans="1:7" ht="15.75">
      <c r="A2" s="77" t="s">
        <v>102</v>
      </c>
      <c r="B2" s="103" t="s">
        <v>103</v>
      </c>
      <c r="C2" s="104"/>
      <c r="D2" s="104"/>
      <c r="E2" s="104"/>
      <c r="F2" s="104"/>
      <c r="G2" s="105"/>
    </row>
    <row r="3" spans="1:10" ht="15.75">
      <c r="A3" s="77" t="s">
        <v>112</v>
      </c>
      <c r="B3" s="90" t="s">
        <v>114</v>
      </c>
      <c r="C3" s="91"/>
      <c r="D3" s="91"/>
      <c r="E3" s="92"/>
      <c r="F3" s="90" t="s">
        <v>113</v>
      </c>
      <c r="G3" s="93"/>
      <c r="H3" s="53"/>
      <c r="I3" s="53"/>
      <c r="J3" s="53"/>
    </row>
    <row r="4" spans="1:7" ht="15.75">
      <c r="A4" s="77" t="s">
        <v>104</v>
      </c>
      <c r="B4" s="106" t="s">
        <v>105</v>
      </c>
      <c r="C4" s="107"/>
      <c r="D4" s="107"/>
      <c r="E4" s="107"/>
      <c r="F4" s="107"/>
      <c r="G4" s="108"/>
    </row>
    <row r="5" spans="1:7" ht="15.75">
      <c r="A5" s="77" t="s">
        <v>106</v>
      </c>
      <c r="B5" s="109" t="s">
        <v>107</v>
      </c>
      <c r="C5" s="110"/>
      <c r="D5" s="110"/>
      <c r="E5" s="110"/>
      <c r="F5" s="110"/>
      <c r="G5" s="111"/>
    </row>
    <row r="6" spans="1:7" ht="15.75">
      <c r="A6" s="77" t="s">
        <v>108</v>
      </c>
      <c r="B6" s="103" t="s">
        <v>109</v>
      </c>
      <c r="C6" s="104"/>
      <c r="D6" s="104"/>
      <c r="E6" s="104"/>
      <c r="F6" s="104"/>
      <c r="G6" s="105"/>
    </row>
    <row r="7" spans="1:7" ht="16.5" thickBot="1">
      <c r="A7" s="78" t="s">
        <v>110</v>
      </c>
      <c r="B7" s="87" t="s">
        <v>111</v>
      </c>
      <c r="C7" s="88"/>
      <c r="D7" s="88"/>
      <c r="E7" s="88"/>
      <c r="F7" s="88"/>
      <c r="G7" s="89"/>
    </row>
    <row r="8" spans="1:7" s="17" customFormat="1" ht="18">
      <c r="A8" s="16" t="s">
        <v>116</v>
      </c>
      <c r="B8" s="16"/>
      <c r="C8" s="16"/>
      <c r="D8" s="16"/>
      <c r="E8" s="16"/>
      <c r="F8" s="16"/>
      <c r="G8" s="16"/>
    </row>
    <row r="9" spans="1:11" ht="15">
      <c r="A9" s="7" t="s">
        <v>20</v>
      </c>
      <c r="C9" s="14" t="s">
        <v>26</v>
      </c>
      <c r="F9" s="45" t="s">
        <v>100</v>
      </c>
      <c r="G9" s="46"/>
      <c r="H9" s="46"/>
      <c r="I9" s="46"/>
      <c r="J9" s="46"/>
      <c r="K9" s="47"/>
    </row>
    <row r="10" spans="1:11" ht="15">
      <c r="A10" s="7" t="s">
        <v>21</v>
      </c>
      <c r="C10" s="14">
        <v>1981</v>
      </c>
      <c r="F10" s="48" t="s">
        <v>25</v>
      </c>
      <c r="G10" s="49"/>
      <c r="H10" s="49"/>
      <c r="I10" s="49"/>
      <c r="J10" s="49"/>
      <c r="K10" s="50"/>
    </row>
    <row r="11" ht="15">
      <c r="E11" s="15"/>
    </row>
    <row r="12" spans="1:5" ht="15">
      <c r="A12" s="7" t="s">
        <v>23</v>
      </c>
      <c r="E12" s="84">
        <f>IF(C10=1928,100,VLOOKUP(C10-1,A19:G109,5))</f>
        <v>7934.263778934181</v>
      </c>
    </row>
    <row r="13" spans="1:5" ht="15">
      <c r="A13" s="7" t="s">
        <v>41</v>
      </c>
      <c r="E13" s="84">
        <f>IF(C10=1928,100,VLOOKUP(C10-1,A19:G109,6))</f>
        <v>448.5812980594111</v>
      </c>
    </row>
    <row r="14" spans="1:5" ht="15">
      <c r="A14" s="7" t="s">
        <v>24</v>
      </c>
      <c r="E14" s="84">
        <f>IF(C10=1928,100,VLOOKUP(C10-1,A18:G109,7))</f>
        <v>448.16699336164055</v>
      </c>
    </row>
    <row r="15" spans="1:5" ht="15" thickBot="1">
      <c r="A15" s="7" t="s">
        <v>22</v>
      </c>
      <c r="E15" s="20">
        <f>IF(C9="ST",(E109/E12)^(1/(A109-C10+1))-(F109/E13)^(1/(A109-C10+1)),(E109/E12)^(1/(A109-C10+1))-(G109/E14)^(1/(A109-C10+1)))</f>
        <v>0.031166407110111205</v>
      </c>
    </row>
    <row r="16" ht="15" thickBot="1"/>
    <row r="17" spans="2:14" ht="15">
      <c r="B17" s="39" t="s">
        <v>4</v>
      </c>
      <c r="C17" s="40"/>
      <c r="D17" s="41"/>
      <c r="E17" s="39" t="s">
        <v>5</v>
      </c>
      <c r="F17" s="40"/>
      <c r="G17" s="41"/>
      <c r="L17" s="94" t="s">
        <v>123</v>
      </c>
      <c r="M17" s="95"/>
      <c r="N17" s="96"/>
    </row>
    <row r="18" spans="1:14" s="81" customFormat="1" ht="93">
      <c r="A18" s="79" t="s">
        <v>6</v>
      </c>
      <c r="B18" s="79" t="s">
        <v>117</v>
      </c>
      <c r="C18" s="79" t="s">
        <v>99</v>
      </c>
      <c r="D18" s="79" t="s">
        <v>118</v>
      </c>
      <c r="E18" s="80" t="s">
        <v>7</v>
      </c>
      <c r="F18" s="80" t="s">
        <v>8</v>
      </c>
      <c r="G18" s="80" t="s">
        <v>9</v>
      </c>
      <c r="H18" s="80" t="s">
        <v>38</v>
      </c>
      <c r="I18" s="80" t="s">
        <v>39</v>
      </c>
      <c r="J18" s="60" t="s">
        <v>97</v>
      </c>
      <c r="K18" s="80" t="s">
        <v>122</v>
      </c>
      <c r="L18" s="80" t="s">
        <v>124</v>
      </c>
      <c r="M18" s="80" t="s">
        <v>125</v>
      </c>
      <c r="N18" s="80" t="s">
        <v>126</v>
      </c>
    </row>
    <row r="19" spans="1:14" ht="15">
      <c r="A19" s="42">
        <v>1928</v>
      </c>
      <c r="B19" s="43">
        <f>('S&amp;P 500 &amp; Raw Data'!B4-'S&amp;P 500 &amp; Raw Data'!B3+'S&amp;P 500 &amp; Raw Data'!C4)/'S&amp;P 500 &amp; Raw Data'!B3</f>
        <v>0.43811155152887893</v>
      </c>
      <c r="C19" s="43">
        <v>0.0308</v>
      </c>
      <c r="D19" s="43">
        <f>'S&amp;P 500 &amp; Raw Data'!F4</f>
        <v>0.008354708589799302</v>
      </c>
      <c r="E19" s="57">
        <f>100*(1+B19)</f>
        <v>143.8111551528879</v>
      </c>
      <c r="F19" s="57">
        <f>100*(1+C19)</f>
        <v>103.08</v>
      </c>
      <c r="G19" s="57">
        <f>100*(1+D19)</f>
        <v>100.83547085897993</v>
      </c>
      <c r="H19" s="43">
        <f>B19-C19</f>
        <v>0.40731155152887893</v>
      </c>
      <c r="I19" s="43">
        <f>B19-D19</f>
        <v>0.4297568429390796</v>
      </c>
      <c r="J19" s="58"/>
      <c r="K19" s="6"/>
      <c r="L19" s="85">
        <f aca="true" t="shared" si="0" ref="L19:L50">(1+B19)/(1+$K19)-1</f>
        <v>0.43811155152887893</v>
      </c>
      <c r="M19" s="85">
        <f aca="true" t="shared" si="1" ref="M19:M50">(1+C19)/(1+$K19)-1</f>
        <v>0.03079999999999994</v>
      </c>
      <c r="N19" s="85">
        <f aca="true" t="shared" si="2" ref="N19:N50">(1+D19)/(1+$K19)-1</f>
        <v>0.008354708589799253</v>
      </c>
    </row>
    <row r="20" spans="1:14" ht="15">
      <c r="A20" s="42">
        <v>1929</v>
      </c>
      <c r="B20" s="43">
        <f>('S&amp;P 500 &amp; Raw Data'!B5-'S&amp;P 500 &amp; Raw Data'!B4+'S&amp;P 500 &amp; Raw Data'!C5)/'S&amp;P 500 &amp; Raw Data'!B4</f>
        <v>-0.0829794661190966</v>
      </c>
      <c r="C20" s="43">
        <v>0.0316</v>
      </c>
      <c r="D20" s="43">
        <f>'S&amp;P 500 &amp; Raw Data'!F5</f>
        <v>0.04203804156320426</v>
      </c>
      <c r="E20" s="57">
        <f aca="true" t="shared" si="3" ref="E20:E51">E19*(1+B20)</f>
        <v>131.8777822763307</v>
      </c>
      <c r="F20" s="57">
        <f aca="true" t="shared" si="4" ref="F20:F51">F19*(1+C20)</f>
        <v>106.337328</v>
      </c>
      <c r="G20" s="57">
        <f aca="true" t="shared" si="5" ref="G20:G33">G19*(1+D20)</f>
        <v>105.074396573995</v>
      </c>
      <c r="H20" s="43">
        <f aca="true" t="shared" si="6" ref="H20:H83">B20-C20</f>
        <v>-0.1145794661190966</v>
      </c>
      <c r="I20" s="43">
        <f aca="true" t="shared" si="7" ref="I20:I83">B20-D20</f>
        <v>-0.12501750768230085</v>
      </c>
      <c r="J20" s="58"/>
      <c r="K20" s="6"/>
      <c r="L20" s="9">
        <f t="shared" si="0"/>
        <v>-0.08297946611909657</v>
      </c>
      <c r="M20" s="9">
        <f t="shared" si="1"/>
        <v>0.03160000000000007</v>
      </c>
      <c r="N20" s="9">
        <f t="shared" si="2"/>
        <v>0.04203804156320423</v>
      </c>
    </row>
    <row r="21" spans="1:14" ht="15">
      <c r="A21" s="42">
        <v>1930</v>
      </c>
      <c r="B21" s="43">
        <f>('S&amp;P 500 &amp; Raw Data'!B6-'S&amp;P 500 &amp; Raw Data'!B5+'S&amp;P 500 &amp; Raw Data'!C6)/'S&amp;P 500 &amp; Raw Data'!B5</f>
        <v>-0.25123636363636365</v>
      </c>
      <c r="C21" s="43">
        <v>0.0455</v>
      </c>
      <c r="D21" s="43">
        <f>'S&amp;P 500 &amp; Raw Data'!F6</f>
        <v>0.045409314348970366</v>
      </c>
      <c r="E21" s="57">
        <f t="shared" si="3"/>
        <v>98.74528781279727</v>
      </c>
      <c r="F21" s="57">
        <f t="shared" si="4"/>
        <v>111.17567642400002</v>
      </c>
      <c r="G21" s="57">
        <f t="shared" si="5"/>
        <v>109.84575287805193</v>
      </c>
      <c r="H21" s="43">
        <f t="shared" si="6"/>
        <v>-0.29673636363636363</v>
      </c>
      <c r="I21" s="43">
        <f t="shared" si="7"/>
        <v>-0.29664567798533403</v>
      </c>
      <c r="J21" s="58"/>
      <c r="K21" s="6"/>
      <c r="L21" s="9">
        <f t="shared" si="0"/>
        <v>-0.2512363636363637</v>
      </c>
      <c r="M21" s="9">
        <f t="shared" si="1"/>
        <v>0.045500000000000096</v>
      </c>
      <c r="N21" s="9">
        <f t="shared" si="2"/>
        <v>0.04540931434897044</v>
      </c>
    </row>
    <row r="22" spans="1:14" ht="15">
      <c r="A22" s="42">
        <v>1931</v>
      </c>
      <c r="B22" s="43">
        <f>('S&amp;P 500 &amp; Raw Data'!B7-'S&amp;P 500 &amp; Raw Data'!B6+'S&amp;P 500 &amp; Raw Data'!C7)/'S&amp;P 500 &amp; Raw Data'!B6</f>
        <v>-0.4383754889178619</v>
      </c>
      <c r="C22" s="43">
        <v>0.0231</v>
      </c>
      <c r="D22" s="43">
        <f>'S&amp;P 500 &amp; Raw Data'!F7</f>
        <v>-0.02558855961942253</v>
      </c>
      <c r="E22" s="57">
        <f t="shared" si="3"/>
        <v>55.457773989527276</v>
      </c>
      <c r="F22" s="57">
        <f t="shared" si="4"/>
        <v>113.7438345493944</v>
      </c>
      <c r="G22" s="57">
        <f t="shared" si="5"/>
        <v>107.03495828159154</v>
      </c>
      <c r="H22" s="43">
        <f t="shared" si="6"/>
        <v>-0.4614754889178619</v>
      </c>
      <c r="I22" s="43">
        <f t="shared" si="7"/>
        <v>-0.41278692929843935</v>
      </c>
      <c r="J22" s="58"/>
      <c r="K22" s="6"/>
      <c r="L22" s="9">
        <f t="shared" si="0"/>
        <v>-0.43837548891786193</v>
      </c>
      <c r="M22" s="9">
        <f t="shared" si="1"/>
        <v>0.0230999999999999</v>
      </c>
      <c r="N22" s="9">
        <f t="shared" si="2"/>
        <v>-0.025588559619422524</v>
      </c>
    </row>
    <row r="23" spans="1:14" ht="15">
      <c r="A23" s="42">
        <v>1932</v>
      </c>
      <c r="B23" s="43">
        <f>('S&amp;P 500 &amp; Raw Data'!B8-'S&amp;P 500 &amp; Raw Data'!B7+'S&amp;P 500 &amp; Raw Data'!C8)/'S&amp;P 500 &amp; Raw Data'!B7</f>
        <v>-0.08642364532019696</v>
      </c>
      <c r="C23" s="43">
        <v>0.0107</v>
      </c>
      <c r="D23" s="43">
        <f>'S&amp;P 500 &amp; Raw Data'!F8</f>
        <v>0.08790306990477326</v>
      </c>
      <c r="E23" s="57">
        <f t="shared" si="3"/>
        <v>50.66491100000872</v>
      </c>
      <c r="F23" s="57">
        <f t="shared" si="4"/>
        <v>114.96089357907292</v>
      </c>
      <c r="G23" s="57">
        <f t="shared" si="5"/>
        <v>116.44365970167279</v>
      </c>
      <c r="H23" s="43">
        <f t="shared" si="6"/>
        <v>-0.09712364532019696</v>
      </c>
      <c r="I23" s="43">
        <f t="shared" si="7"/>
        <v>-0.17432671522497023</v>
      </c>
      <c r="J23" s="58"/>
      <c r="K23" s="6"/>
      <c r="L23" s="9">
        <f t="shared" si="0"/>
        <v>-0.08642364532019697</v>
      </c>
      <c r="M23" s="9">
        <f t="shared" si="1"/>
        <v>0.010699999999999932</v>
      </c>
      <c r="N23" s="9">
        <f t="shared" si="2"/>
        <v>0.08790306990477337</v>
      </c>
    </row>
    <row r="24" spans="1:14" ht="15">
      <c r="A24" s="42">
        <v>1933</v>
      </c>
      <c r="B24" s="43">
        <f>('S&amp;P 500 &amp; Raw Data'!B9-'S&amp;P 500 &amp; Raw Data'!B8+'S&amp;P 500 &amp; Raw Data'!C9)/'S&amp;P 500 &amp; Raw Data'!B8</f>
        <v>0.49982225433526023</v>
      </c>
      <c r="C24" s="43">
        <v>0.0096</v>
      </c>
      <c r="D24" s="43">
        <f>'S&amp;P 500 &amp; Raw Data'!F9</f>
        <v>0.01855272089185736</v>
      </c>
      <c r="E24" s="57">
        <f t="shared" si="3"/>
        <v>75.9883610317284</v>
      </c>
      <c r="F24" s="57">
        <f t="shared" si="4"/>
        <v>116.06451815743202</v>
      </c>
      <c r="G24" s="57">
        <f t="shared" si="5"/>
        <v>118.60400641974435</v>
      </c>
      <c r="H24" s="43">
        <f t="shared" si="6"/>
        <v>0.49022225433526023</v>
      </c>
      <c r="I24" s="43">
        <f t="shared" si="7"/>
        <v>0.48126953344340284</v>
      </c>
      <c r="J24" s="58"/>
      <c r="K24" s="6"/>
      <c r="L24" s="9">
        <f t="shared" si="0"/>
        <v>0.4998222543352602</v>
      </c>
      <c r="M24" s="9">
        <f t="shared" si="1"/>
        <v>0.009600000000000053</v>
      </c>
      <c r="N24" s="9">
        <f t="shared" si="2"/>
        <v>0.018552720891857444</v>
      </c>
    </row>
    <row r="25" spans="1:14" ht="15">
      <c r="A25" s="42">
        <v>1934</v>
      </c>
      <c r="B25" s="43">
        <f>('S&amp;P 500 &amp; Raw Data'!B10-'S&amp;P 500 &amp; Raw Data'!B9+'S&amp;P 500 &amp; Raw Data'!C10)/'S&amp;P 500 &amp; Raw Data'!B9</f>
        <v>-0.011885656970912803</v>
      </c>
      <c r="C25" s="43">
        <f>'T. Bill rates'!G13</f>
        <v>0.003225</v>
      </c>
      <c r="D25" s="43">
        <f>'S&amp;P 500 &amp; Raw Data'!F10</f>
        <v>0.0796344261796561</v>
      </c>
      <c r="E25" s="57">
        <f t="shared" si="3"/>
        <v>75.0851894387234</v>
      </c>
      <c r="F25" s="57">
        <f t="shared" si="4"/>
        <v>116.43882622848975</v>
      </c>
      <c r="G25" s="57">
        <f t="shared" si="5"/>
        <v>128.04896841358894</v>
      </c>
      <c r="H25" s="43">
        <f t="shared" si="6"/>
        <v>-0.015110656970912803</v>
      </c>
      <c r="I25" s="43">
        <f t="shared" si="7"/>
        <v>-0.0915200831505689</v>
      </c>
      <c r="J25" s="58"/>
      <c r="K25" s="6"/>
      <c r="L25" s="9">
        <f t="shared" si="0"/>
        <v>-0.011885656970912817</v>
      </c>
      <c r="M25" s="9">
        <f t="shared" si="1"/>
        <v>0.0032250000000000334</v>
      </c>
      <c r="N25" s="9">
        <f t="shared" si="2"/>
        <v>0.07963442617965599</v>
      </c>
    </row>
    <row r="26" spans="1:14" ht="15">
      <c r="A26" s="42">
        <v>1935</v>
      </c>
      <c r="B26" s="43">
        <f>('S&amp;P 500 &amp; Raw Data'!B11-'S&amp;P 500 &amp; Raw Data'!B10+'S&amp;P 500 &amp; Raw Data'!C11)/'S&amp;P 500 &amp; Raw Data'!B10</f>
        <v>0.4674042105263158</v>
      </c>
      <c r="C26" s="43">
        <f>'T. Bill rates'!G14</f>
        <v>0.0017499999999999998</v>
      </c>
      <c r="D26" s="43">
        <f>'S&amp;P 500 &amp; Raw Data'!F11</f>
        <v>0.04472047729656613</v>
      </c>
      <c r="E26" s="57">
        <f t="shared" si="3"/>
        <v>110.18032313054879</v>
      </c>
      <c r="F26" s="57">
        <f t="shared" si="4"/>
        <v>116.64259417438959</v>
      </c>
      <c r="G26" s="57">
        <f t="shared" si="5"/>
        <v>133.77537939837757</v>
      </c>
      <c r="H26" s="43">
        <f t="shared" si="6"/>
        <v>0.46565421052631584</v>
      </c>
      <c r="I26" s="43">
        <f t="shared" si="7"/>
        <v>0.42268373322974967</v>
      </c>
      <c r="J26" s="58"/>
      <c r="K26" s="6"/>
      <c r="L26" s="9">
        <f t="shared" si="0"/>
        <v>0.46740421052631587</v>
      </c>
      <c r="M26" s="9">
        <f t="shared" si="1"/>
        <v>0.0017499999999999183</v>
      </c>
      <c r="N26" s="9">
        <f t="shared" si="2"/>
        <v>0.04472047729656614</v>
      </c>
    </row>
    <row r="27" spans="1:14" ht="15">
      <c r="A27" s="42">
        <v>1936</v>
      </c>
      <c r="B27" s="43">
        <f>('S&amp;P 500 &amp; Raw Data'!B12-'S&amp;P 500 &amp; Raw Data'!B11+'S&amp;P 500 &amp; Raw Data'!C12)/'S&amp;P 500 &amp; Raw Data'!B11</f>
        <v>0.3194341027550261</v>
      </c>
      <c r="C27" s="43">
        <f>'T. Bill rates'!G15</f>
        <v>0.0017000000000000001</v>
      </c>
      <c r="D27" s="43">
        <f>'S&amp;P 500 &amp; Raw Data'!F12</f>
        <v>0.0501787540454506</v>
      </c>
      <c r="E27" s="57">
        <f t="shared" si="3"/>
        <v>145.3756757910145</v>
      </c>
      <c r="F27" s="57">
        <f t="shared" si="4"/>
        <v>116.84088658448606</v>
      </c>
      <c r="G27" s="57">
        <f t="shared" si="5"/>
        <v>140.4880612585456</v>
      </c>
      <c r="H27" s="43">
        <f t="shared" si="6"/>
        <v>0.3177341027550261</v>
      </c>
      <c r="I27" s="43">
        <f t="shared" si="7"/>
        <v>0.2692553487095755</v>
      </c>
      <c r="J27" s="58"/>
      <c r="K27" s="6"/>
      <c r="L27" s="9">
        <f t="shared" si="0"/>
        <v>0.31943410275502604</v>
      </c>
      <c r="M27" s="9">
        <f t="shared" si="1"/>
        <v>0.0017000000000000348</v>
      </c>
      <c r="N27" s="9">
        <f t="shared" si="2"/>
        <v>0.05017875404545058</v>
      </c>
    </row>
    <row r="28" spans="1:14" ht="15">
      <c r="A28" s="42">
        <v>1937</v>
      </c>
      <c r="B28" s="43">
        <f>('S&amp;P 500 &amp; Raw Data'!B13-'S&amp;P 500 &amp; Raw Data'!B12+'S&amp;P 500 &amp; Raw Data'!C13)/'S&amp;P 500 &amp; Raw Data'!B12</f>
        <v>-0.3533672875436554</v>
      </c>
      <c r="C28" s="43">
        <f>'T. Bill rates'!G16</f>
        <v>0.0030250000000000003</v>
      </c>
      <c r="D28" s="43">
        <f>'S&amp;P 500 &amp; Raw Data'!F13</f>
        <v>0.01379146059646038</v>
      </c>
      <c r="E28" s="57">
        <f t="shared" si="3"/>
        <v>94.00466756191786</v>
      </c>
      <c r="F28" s="57">
        <f t="shared" si="4"/>
        <v>117.19433026640414</v>
      </c>
      <c r="G28" s="57">
        <f t="shared" si="5"/>
        <v>142.42559681966594</v>
      </c>
      <c r="H28" s="43">
        <f t="shared" si="6"/>
        <v>-0.3563922875436554</v>
      </c>
      <c r="I28" s="43">
        <f t="shared" si="7"/>
        <v>-0.36715874814011573</v>
      </c>
      <c r="J28" s="58"/>
      <c r="K28" s="6"/>
      <c r="L28" s="9">
        <f t="shared" si="0"/>
        <v>-0.3533672875436553</v>
      </c>
      <c r="M28" s="9">
        <f t="shared" si="1"/>
        <v>0.0030250000000000554</v>
      </c>
      <c r="N28" s="9">
        <f t="shared" si="2"/>
        <v>0.013791460596460414</v>
      </c>
    </row>
    <row r="29" spans="1:14" ht="15">
      <c r="A29" s="42">
        <v>1938</v>
      </c>
      <c r="B29" s="43">
        <f>('S&amp;P 500 &amp; Raw Data'!B14-'S&amp;P 500 &amp; Raw Data'!B13+'S&amp;P 500 &amp; Raw Data'!C14)/'S&amp;P 500 &amp; Raw Data'!B13</f>
        <v>0.29282654028436017</v>
      </c>
      <c r="C29" s="43">
        <f>'T. Bill rates'!G17</f>
        <v>0.000775</v>
      </c>
      <c r="D29" s="43">
        <f>'S&amp;P 500 &amp; Raw Data'!F14</f>
        <v>0.04213248532204607</v>
      </c>
      <c r="E29" s="57">
        <f t="shared" si="3"/>
        <v>121.53172913465568</v>
      </c>
      <c r="F29" s="57">
        <f t="shared" si="4"/>
        <v>117.28515587236059</v>
      </c>
      <c r="G29" s="57">
        <f t="shared" si="5"/>
        <v>148.42634118715418</v>
      </c>
      <c r="H29" s="43">
        <f t="shared" si="6"/>
        <v>0.29205154028436014</v>
      </c>
      <c r="I29" s="43">
        <f t="shared" si="7"/>
        <v>0.2506940549623141</v>
      </c>
      <c r="J29" s="58"/>
      <c r="K29" s="6"/>
      <c r="L29" s="9">
        <f t="shared" si="0"/>
        <v>0.29282654028436017</v>
      </c>
      <c r="M29" s="9">
        <f t="shared" si="1"/>
        <v>0.0007749999999999702</v>
      </c>
      <c r="N29" s="9">
        <f t="shared" si="2"/>
        <v>0.042132485322046165</v>
      </c>
    </row>
    <row r="30" spans="1:14" ht="15">
      <c r="A30" s="42">
        <v>1939</v>
      </c>
      <c r="B30" s="43">
        <f>('S&amp;P 500 &amp; Raw Data'!B15-'S&amp;P 500 &amp; Raw Data'!B14+'S&amp;P 500 &amp; Raw Data'!C15)/'S&amp;P 500 &amp; Raw Data'!B14</f>
        <v>-0.010975646879756443</v>
      </c>
      <c r="C30" s="43">
        <f>'T. Bill rates'!G18</f>
        <v>0.00037500000000000006</v>
      </c>
      <c r="D30" s="43">
        <f>'S&amp;P 500 &amp; Raw Data'!F15</f>
        <v>0.04412261394206067</v>
      </c>
      <c r="E30" s="57">
        <f t="shared" si="3"/>
        <v>120.19783979098749</v>
      </c>
      <c r="F30" s="57">
        <f t="shared" si="4"/>
        <v>117.32913780581272</v>
      </c>
      <c r="G30" s="57">
        <f t="shared" si="5"/>
        <v>154.97529933818757</v>
      </c>
      <c r="H30" s="43">
        <f t="shared" si="6"/>
        <v>-0.011350646879756444</v>
      </c>
      <c r="I30" s="43">
        <f t="shared" si="7"/>
        <v>-0.05509826082181711</v>
      </c>
      <c r="J30" s="58"/>
      <c r="K30" s="6"/>
      <c r="L30" s="9">
        <f t="shared" si="0"/>
        <v>-0.010975646879756495</v>
      </c>
      <c r="M30" s="9">
        <f t="shared" si="1"/>
        <v>0.0003750000000000142</v>
      </c>
      <c r="N30" s="9">
        <f t="shared" si="2"/>
        <v>0.04412261394206074</v>
      </c>
    </row>
    <row r="31" spans="1:14" ht="15">
      <c r="A31" s="42">
        <v>1940</v>
      </c>
      <c r="B31" s="43">
        <f>('S&amp;P 500 &amp; Raw Data'!B16-'S&amp;P 500 &amp; Raw Data'!B15+'S&amp;P 500 &amp; Raw Data'!C16)/'S&amp;P 500 &amp; Raw Data'!B15</f>
        <v>-0.10672873194221515</v>
      </c>
      <c r="C31" s="43">
        <f>'T. Bill rates'!G19</f>
        <v>0.00025</v>
      </c>
      <c r="D31" s="43">
        <f>'S&amp;P 500 &amp; Raw Data'!F16</f>
        <v>0.05402481596284551</v>
      </c>
      <c r="E31" s="57">
        <f t="shared" si="3"/>
        <v>107.36927676790187</v>
      </c>
      <c r="F31" s="57">
        <f t="shared" si="4"/>
        <v>117.35847009026418</v>
      </c>
      <c r="G31" s="57">
        <f t="shared" si="5"/>
        <v>163.34781136372007</v>
      </c>
      <c r="H31" s="43">
        <f t="shared" si="6"/>
        <v>-0.10697873194221515</v>
      </c>
      <c r="I31" s="43">
        <f t="shared" si="7"/>
        <v>-0.16075354790506066</v>
      </c>
      <c r="J31" s="58"/>
      <c r="K31" s="6"/>
      <c r="L31" s="9">
        <f t="shared" si="0"/>
        <v>-0.1067287319422151</v>
      </c>
      <c r="M31" s="9">
        <f t="shared" si="1"/>
        <v>0.0002500000000000835</v>
      </c>
      <c r="N31" s="9">
        <f t="shared" si="2"/>
        <v>0.054024815962845585</v>
      </c>
    </row>
    <row r="32" spans="1:14" ht="15">
      <c r="A32" s="42">
        <v>1941</v>
      </c>
      <c r="B32" s="43">
        <f>('S&amp;P 500 &amp; Raw Data'!B17-'S&amp;P 500 &amp; Raw Data'!B16+'S&amp;P 500 &amp; Raw Data'!C17)/'S&amp;P 500 &amp; Raw Data'!B16</f>
        <v>-0.1277145557655955</v>
      </c>
      <c r="C32" s="43">
        <f>'T. Bill rates'!G20</f>
        <v>0.0008249999999999999</v>
      </c>
      <c r="D32" s="43">
        <f>'S&amp;P 500 &amp; Raw Data'!F17</f>
        <v>-0.020221975848580105</v>
      </c>
      <c r="E32" s="57">
        <f t="shared" si="3"/>
        <v>93.656657282616</v>
      </c>
      <c r="F32" s="57">
        <f t="shared" si="4"/>
        <v>117.45529082808865</v>
      </c>
      <c r="G32" s="57">
        <f t="shared" si="5"/>
        <v>160.0445958674045</v>
      </c>
      <c r="H32" s="43">
        <f t="shared" si="6"/>
        <v>-0.1285395557655955</v>
      </c>
      <c r="I32" s="43">
        <f t="shared" si="7"/>
        <v>-0.10749257991701541</v>
      </c>
      <c r="J32" s="58"/>
      <c r="K32" s="6"/>
      <c r="L32" s="9">
        <f t="shared" si="0"/>
        <v>-0.12771455576559554</v>
      </c>
      <c r="M32" s="9">
        <f t="shared" si="1"/>
        <v>0.0008250000000000757</v>
      </c>
      <c r="N32" s="9">
        <f t="shared" si="2"/>
        <v>-0.020221975848580098</v>
      </c>
    </row>
    <row r="33" spans="1:14" ht="15">
      <c r="A33" s="42">
        <v>1942</v>
      </c>
      <c r="B33" s="43">
        <f>('S&amp;P 500 &amp; Raw Data'!B18-'S&amp;P 500 &amp; Raw Data'!B17+'S&amp;P 500 &amp; Raw Data'!C18)/'S&amp;P 500 &amp; Raw Data'!B17</f>
        <v>0.19173762945914843</v>
      </c>
      <c r="C33" s="43">
        <f>'T. Bill rates'!G21</f>
        <v>0.0033750000000000004</v>
      </c>
      <c r="D33" s="43">
        <f>'S&amp;P 500 &amp; Raw Data'!F18</f>
        <v>0.022948682374484164</v>
      </c>
      <c r="E33" s="57">
        <f t="shared" si="3"/>
        <v>111.61416273305268</v>
      </c>
      <c r="F33" s="57">
        <f t="shared" si="4"/>
        <v>117.85170243463344</v>
      </c>
      <c r="G33" s="57">
        <f t="shared" si="5"/>
        <v>163.71740846371824</v>
      </c>
      <c r="H33" s="43">
        <f t="shared" si="6"/>
        <v>0.18836262945914845</v>
      </c>
      <c r="I33" s="43">
        <f t="shared" si="7"/>
        <v>0.16878894708466427</v>
      </c>
      <c r="J33" s="58"/>
      <c r="K33" s="6"/>
      <c r="L33" s="9">
        <f t="shared" si="0"/>
        <v>0.1917376294591484</v>
      </c>
      <c r="M33" s="9">
        <f t="shared" si="1"/>
        <v>0.003374999999999906</v>
      </c>
      <c r="N33" s="9">
        <f t="shared" si="2"/>
        <v>0.02294868237448422</v>
      </c>
    </row>
    <row r="34" spans="1:14" ht="15">
      <c r="A34" s="42">
        <v>1943</v>
      </c>
      <c r="B34" s="43">
        <f>('S&amp;P 500 &amp; Raw Data'!B19-'S&amp;P 500 &amp; Raw Data'!B18+'S&amp;P 500 &amp; Raw Data'!C19)/'S&amp;P 500 &amp; Raw Data'!B18</f>
        <v>0.25061310133060394</v>
      </c>
      <c r="C34" s="43">
        <f>'T. Bill rates'!G22</f>
        <v>0.0038</v>
      </c>
      <c r="D34" s="43">
        <f>'S&amp;P 500 &amp; Raw Data'!F19</f>
        <v>0.0249</v>
      </c>
      <c r="E34" s="57">
        <f t="shared" si="3"/>
        <v>139.5861342080017</v>
      </c>
      <c r="F34" s="57">
        <f t="shared" si="4"/>
        <v>118.29953890388505</v>
      </c>
      <c r="G34" s="57">
        <f aca="true" t="shared" si="8" ref="G34:G49">G33*(1+D34)</f>
        <v>167.79397193446482</v>
      </c>
      <c r="H34" s="43">
        <f t="shared" si="6"/>
        <v>0.24681310133060394</v>
      </c>
      <c r="I34" s="43">
        <f t="shared" si="7"/>
        <v>0.22571310133060393</v>
      </c>
      <c r="J34" s="58"/>
      <c r="K34" s="6"/>
      <c r="L34" s="9">
        <f t="shared" si="0"/>
        <v>0.2506131013306039</v>
      </c>
      <c r="M34" s="9">
        <f t="shared" si="1"/>
        <v>0.0038000000000000256</v>
      </c>
      <c r="N34" s="9">
        <f t="shared" si="2"/>
        <v>0.024899999999999922</v>
      </c>
    </row>
    <row r="35" spans="1:14" ht="15">
      <c r="A35" s="42">
        <v>1944</v>
      </c>
      <c r="B35" s="43">
        <f>('S&amp;P 500 &amp; Raw Data'!B20-'S&amp;P 500 &amp; Raw Data'!B19+'S&amp;P 500 &amp; Raw Data'!C20)/'S&amp;P 500 &amp; Raw Data'!B19</f>
        <v>0.1903067694944301</v>
      </c>
      <c r="C35" s="43">
        <f>'T. Bill rates'!G23</f>
        <v>0.0038</v>
      </c>
      <c r="D35" s="43">
        <f>'S&amp;P 500 &amp; Raw Data'!F20</f>
        <v>0.025776111579070303</v>
      </c>
      <c r="E35" s="57">
        <f t="shared" si="3"/>
        <v>166.15032047534245</v>
      </c>
      <c r="F35" s="57">
        <f t="shared" si="4"/>
        <v>118.74907715171982</v>
      </c>
      <c r="G35" s="57">
        <f t="shared" si="8"/>
        <v>172.11904807734297</v>
      </c>
      <c r="H35" s="43">
        <f t="shared" si="6"/>
        <v>0.1865067694944301</v>
      </c>
      <c r="I35" s="43">
        <f t="shared" si="7"/>
        <v>0.16453065791535978</v>
      </c>
      <c r="J35" s="58"/>
      <c r="K35" s="6"/>
      <c r="L35" s="9">
        <f t="shared" si="0"/>
        <v>0.19030676949443004</v>
      </c>
      <c r="M35" s="9">
        <f t="shared" si="1"/>
        <v>0.0038000000000000256</v>
      </c>
      <c r="N35" s="9">
        <f t="shared" si="2"/>
        <v>0.025776111579070227</v>
      </c>
    </row>
    <row r="36" spans="1:14" ht="15">
      <c r="A36" s="42">
        <v>1945</v>
      </c>
      <c r="B36" s="43">
        <f>('S&amp;P 500 &amp; Raw Data'!B21-'S&amp;P 500 &amp; Raw Data'!B20+'S&amp;P 500 &amp; Raw Data'!C21)/'S&amp;P 500 &amp; Raw Data'!B20</f>
        <v>0.358210843373494</v>
      </c>
      <c r="C36" s="43">
        <f>'T. Bill rates'!G24</f>
        <v>0.0038</v>
      </c>
      <c r="D36" s="43">
        <f>'S&amp;P 500 &amp; Raw Data'!F21</f>
        <v>0.03804417341923723</v>
      </c>
      <c r="E36" s="57">
        <f t="shared" si="3"/>
        <v>225.6671668995912</v>
      </c>
      <c r="F36" s="57">
        <f t="shared" si="4"/>
        <v>119.20032364489636</v>
      </c>
      <c r="G36" s="57">
        <f t="shared" si="8"/>
        <v>178.66717499115143</v>
      </c>
      <c r="H36" s="43">
        <f t="shared" si="6"/>
        <v>0.354410843373494</v>
      </c>
      <c r="I36" s="43">
        <f t="shared" si="7"/>
        <v>0.3201666699542568</v>
      </c>
      <c r="J36" s="58"/>
      <c r="K36" s="6"/>
      <c r="L36" s="9">
        <f t="shared" si="0"/>
        <v>0.35821084337349407</v>
      </c>
      <c r="M36" s="9">
        <f t="shared" si="1"/>
        <v>0.0038000000000000256</v>
      </c>
      <c r="N36" s="9">
        <f t="shared" si="2"/>
        <v>0.03804417341923716</v>
      </c>
    </row>
    <row r="37" spans="1:14" ht="15">
      <c r="A37" s="42">
        <v>1946</v>
      </c>
      <c r="B37" s="43">
        <f>('S&amp;P 500 &amp; Raw Data'!B22-'S&amp;P 500 &amp; Raw Data'!B21+'S&amp;P 500 &amp; Raw Data'!C22)/'S&amp;P 500 &amp; Raw Data'!B21</f>
        <v>-0.08429147465437781</v>
      </c>
      <c r="C37" s="43">
        <f>'T. Bill rates'!G25</f>
        <v>0.0038</v>
      </c>
      <c r="D37" s="43">
        <f>'S&amp;P 500 &amp; Raw Data'!F22</f>
        <v>0.031283745375695685</v>
      </c>
      <c r="E37" s="57">
        <f t="shared" si="3"/>
        <v>206.64534862054904</v>
      </c>
      <c r="F37" s="57">
        <f t="shared" si="4"/>
        <v>119.65328487474697</v>
      </c>
      <c r="G37" s="57">
        <f t="shared" si="8"/>
        <v>184.2565534005695</v>
      </c>
      <c r="H37" s="43">
        <f t="shared" si="6"/>
        <v>-0.0880914746543778</v>
      </c>
      <c r="I37" s="43">
        <f t="shared" si="7"/>
        <v>-0.11557522003007349</v>
      </c>
      <c r="J37" s="58"/>
      <c r="K37" s="6"/>
      <c r="L37" s="9">
        <f t="shared" si="0"/>
        <v>-0.08429147465437781</v>
      </c>
      <c r="M37" s="9">
        <f t="shared" si="1"/>
        <v>0.0038000000000000256</v>
      </c>
      <c r="N37" s="9">
        <f t="shared" si="2"/>
        <v>0.03128374537569578</v>
      </c>
    </row>
    <row r="38" spans="1:14" ht="15">
      <c r="A38" s="42">
        <v>1947</v>
      </c>
      <c r="B38" s="43">
        <f>('S&amp;P 500 &amp; Raw Data'!B23-'S&amp;P 500 &amp; Raw Data'!B22+'S&amp;P 500 &amp; Raw Data'!C23)/'S&amp;P 500 &amp; Raw Data'!B22</f>
        <v>0.052</v>
      </c>
      <c r="C38" s="43">
        <f>'T. Bill rates'!G26</f>
        <v>0.005675</v>
      </c>
      <c r="D38" s="43">
        <f>'S&amp;P 500 &amp; Raw Data'!F23</f>
        <v>0.009196968062832236</v>
      </c>
      <c r="E38" s="57">
        <f t="shared" si="3"/>
        <v>217.3909067488176</v>
      </c>
      <c r="F38" s="57">
        <f t="shared" si="4"/>
        <v>120.33231726641117</v>
      </c>
      <c r="G38" s="57">
        <f t="shared" si="8"/>
        <v>185.95115503756207</v>
      </c>
      <c r="H38" s="43">
        <f t="shared" si="6"/>
        <v>0.046325</v>
      </c>
      <c r="I38" s="43">
        <f t="shared" si="7"/>
        <v>0.042803031937167765</v>
      </c>
      <c r="J38" s="58"/>
      <c r="K38" s="6"/>
      <c r="L38" s="9">
        <f t="shared" si="0"/>
        <v>0.052000000000000046</v>
      </c>
      <c r="M38" s="9">
        <f t="shared" si="1"/>
        <v>0.005675000000000097</v>
      </c>
      <c r="N38" s="9">
        <f t="shared" si="2"/>
        <v>0.009196968062832322</v>
      </c>
    </row>
    <row r="39" spans="1:14" ht="15">
      <c r="A39" s="42">
        <v>1948</v>
      </c>
      <c r="B39" s="43">
        <f>('S&amp;P 500 &amp; Raw Data'!B24-'S&amp;P 500 &amp; Raw Data'!B23+'S&amp;P 500 &amp; Raw Data'!C24)/'S&amp;P 500 &amp; Raw Data'!B23</f>
        <v>0.057045751633986834</v>
      </c>
      <c r="C39" s="43">
        <f>'T. Bill rates'!G27</f>
        <v>0.010225</v>
      </c>
      <c r="D39" s="43">
        <f>'S&amp;P 500 &amp; Raw Data'!F24</f>
        <v>0.019510369413175046</v>
      </c>
      <c r="E39" s="57">
        <f t="shared" si="3"/>
        <v>229.79213442269784</v>
      </c>
      <c r="F39" s="57">
        <f t="shared" si="4"/>
        <v>121.56271521046021</v>
      </c>
      <c r="G39" s="57">
        <f t="shared" si="8"/>
        <v>189.5791307651515</v>
      </c>
      <c r="H39" s="43">
        <f t="shared" si="6"/>
        <v>0.046820751633986836</v>
      </c>
      <c r="I39" s="43">
        <f t="shared" si="7"/>
        <v>0.03753538222081179</v>
      </c>
      <c r="J39" s="58"/>
      <c r="K39" s="6"/>
      <c r="L39" s="9">
        <f t="shared" si="0"/>
        <v>0.05704575163398684</v>
      </c>
      <c r="M39" s="9">
        <f t="shared" si="1"/>
        <v>0.010224999999999929</v>
      </c>
      <c r="N39" s="9">
        <f t="shared" si="2"/>
        <v>0.019510369413175077</v>
      </c>
    </row>
    <row r="40" spans="1:14" ht="15">
      <c r="A40" s="42">
        <v>1949</v>
      </c>
      <c r="B40" s="43">
        <f>('S&amp;P 500 &amp; Raw Data'!B25-'S&amp;P 500 &amp; Raw Data'!B24+'S&amp;P 500 &amp; Raw Data'!C25)/'S&amp;P 500 &amp; Raw Data'!B24</f>
        <v>0.18303223684210526</v>
      </c>
      <c r="C40" s="43">
        <f>'T. Bill rates'!G28</f>
        <v>0.011025</v>
      </c>
      <c r="D40" s="43">
        <f>'S&amp;P 500 &amp; Raw Data'!F25</f>
        <v>0.04663485182797314</v>
      </c>
      <c r="E40" s="57">
        <f t="shared" si="3"/>
        <v>271.851502794806</v>
      </c>
      <c r="F40" s="57">
        <f t="shared" si="4"/>
        <v>122.90294414565554</v>
      </c>
      <c r="G40" s="57">
        <f t="shared" si="8"/>
        <v>198.42012543806027</v>
      </c>
      <c r="H40" s="43">
        <f t="shared" si="6"/>
        <v>0.17200723684210525</v>
      </c>
      <c r="I40" s="43">
        <f t="shared" si="7"/>
        <v>0.13639738501413212</v>
      </c>
      <c r="J40" s="58"/>
      <c r="K40" s="6"/>
      <c r="L40" s="9">
        <f t="shared" si="0"/>
        <v>0.18303223684210534</v>
      </c>
      <c r="M40" s="9">
        <f t="shared" si="1"/>
        <v>0.011025000000000063</v>
      </c>
      <c r="N40" s="9">
        <f t="shared" si="2"/>
        <v>0.04663485182797311</v>
      </c>
    </row>
    <row r="41" spans="1:14" ht="15">
      <c r="A41" s="42">
        <v>1950</v>
      </c>
      <c r="B41" s="43">
        <f>('S&amp;P 500 &amp; Raw Data'!B26-'S&amp;P 500 &amp; Raw Data'!B25+'S&amp;P 500 &amp; Raw Data'!C26)/'S&amp;P 500 &amp; Raw Data'!B25</f>
        <v>0.30805539011316263</v>
      </c>
      <c r="C41" s="43">
        <f>'T. Bill rates'!G29</f>
        <v>0.011725</v>
      </c>
      <c r="D41" s="43">
        <f>'S&amp;P 500 &amp; Raw Data'!F26</f>
        <v>0.00429595741710961</v>
      </c>
      <c r="E41" s="57">
        <f t="shared" si="3"/>
        <v>355.5968235411095</v>
      </c>
      <c r="F41" s="57">
        <f t="shared" si="4"/>
        <v>124.34398116576335</v>
      </c>
      <c r="G41" s="57">
        <f t="shared" si="8"/>
        <v>199.2725298476397</v>
      </c>
      <c r="H41" s="43">
        <f t="shared" si="6"/>
        <v>0.29633039011316264</v>
      </c>
      <c r="I41" s="43">
        <f t="shared" si="7"/>
        <v>0.30375943269605304</v>
      </c>
      <c r="J41" s="58"/>
      <c r="K41" s="6"/>
      <c r="L41" s="9">
        <f t="shared" si="0"/>
        <v>0.30805539011316263</v>
      </c>
      <c r="M41" s="9">
        <f t="shared" si="1"/>
        <v>0.011724999999999985</v>
      </c>
      <c r="N41" s="9">
        <f t="shared" si="2"/>
        <v>0.0042959574171095305</v>
      </c>
    </row>
    <row r="42" spans="1:14" ht="15">
      <c r="A42" s="42">
        <v>1951</v>
      </c>
      <c r="B42" s="43">
        <f>('S&amp;P 500 &amp; Raw Data'!B27-'S&amp;P 500 &amp; Raw Data'!B26+'S&amp;P 500 &amp; Raw Data'!C27)/'S&amp;P 500 &amp; Raw Data'!B26</f>
        <v>0.2367846304454234</v>
      </c>
      <c r="C42" s="43">
        <f>'T. Bill rates'!G30</f>
        <v>0.014775</v>
      </c>
      <c r="D42" s="43">
        <f>'S&amp;P 500 &amp; Raw Data'!F27</f>
        <v>-0.0029531392208319886</v>
      </c>
      <c r="E42" s="57">
        <f t="shared" si="3"/>
        <v>439.7966859908575</v>
      </c>
      <c r="F42" s="57">
        <f t="shared" si="4"/>
        <v>126.18116348748751</v>
      </c>
      <c r="G42" s="57">
        <f t="shared" si="8"/>
        <v>198.68405032411223</v>
      </c>
      <c r="H42" s="43">
        <f t="shared" si="6"/>
        <v>0.22200963044542338</v>
      </c>
      <c r="I42" s="43">
        <f t="shared" si="7"/>
        <v>0.23973776966625537</v>
      </c>
      <c r="J42" s="58"/>
      <c r="K42" s="6"/>
      <c r="L42" s="9">
        <f t="shared" si="0"/>
        <v>0.2367846304454233</v>
      </c>
      <c r="M42" s="9">
        <f t="shared" si="1"/>
        <v>0.014774999999999983</v>
      </c>
      <c r="N42" s="9">
        <f t="shared" si="2"/>
        <v>-0.0029531392208319573</v>
      </c>
    </row>
    <row r="43" spans="1:14" ht="15">
      <c r="A43" s="42">
        <v>1952</v>
      </c>
      <c r="B43" s="43">
        <f>('S&amp;P 500 &amp; Raw Data'!B28-'S&amp;P 500 &amp; Raw Data'!B27+'S&amp;P 500 &amp; Raw Data'!C28)/'S&amp;P 500 &amp; Raw Data'!B27</f>
        <v>0.18150988641144306</v>
      </c>
      <c r="C43" s="43">
        <f>'T. Bill rates'!G31</f>
        <v>0.016725</v>
      </c>
      <c r="D43" s="43">
        <f>'S&amp;P 500 &amp; Raw Data'!F28</f>
        <v>0.022679961918305656</v>
      </c>
      <c r="E43" s="57">
        <f t="shared" si="3"/>
        <v>519.6241325091871</v>
      </c>
      <c r="F43" s="57">
        <f t="shared" si="4"/>
        <v>128.29154344681575</v>
      </c>
      <c r="G43" s="57">
        <f t="shared" si="8"/>
        <v>203.19019701923781</v>
      </c>
      <c r="H43" s="43">
        <f t="shared" si="6"/>
        <v>0.16478488641144307</v>
      </c>
      <c r="I43" s="43">
        <f t="shared" si="7"/>
        <v>0.1588299244931374</v>
      </c>
      <c r="J43" s="58"/>
      <c r="K43" s="6"/>
      <c r="L43" s="9">
        <f t="shared" si="0"/>
        <v>0.18150988641144306</v>
      </c>
      <c r="M43" s="9">
        <f t="shared" si="1"/>
        <v>0.0167250000000001</v>
      </c>
      <c r="N43" s="9">
        <f t="shared" si="2"/>
        <v>0.02267996191830557</v>
      </c>
    </row>
    <row r="44" spans="1:14" ht="15">
      <c r="A44" s="42">
        <v>1953</v>
      </c>
      <c r="B44" s="43">
        <f>('S&amp;P 500 &amp; Raw Data'!B29-'S&amp;P 500 &amp; Raw Data'!B28+'S&amp;P 500 &amp; Raw Data'!C29)/'S&amp;P 500 &amp; Raw Data'!B28</f>
        <v>-0.012082047421904465</v>
      </c>
      <c r="C44" s="43">
        <f>'T. Bill rates'!G32</f>
        <v>0.018925</v>
      </c>
      <c r="D44" s="43">
        <f>'S&amp;P 500 &amp; Raw Data'!F29</f>
        <v>0.04143840258908851</v>
      </c>
      <c r="E44" s="57">
        <f t="shared" si="3"/>
        <v>513.3460090986451</v>
      </c>
      <c r="F44" s="57">
        <f t="shared" si="4"/>
        <v>130.71946090654674</v>
      </c>
      <c r="G44" s="57">
        <f t="shared" si="8"/>
        <v>211.61007420547722</v>
      </c>
      <c r="H44" s="43">
        <f t="shared" si="6"/>
        <v>-0.031007047421904466</v>
      </c>
      <c r="I44" s="43">
        <f t="shared" si="7"/>
        <v>-0.05352045001099298</v>
      </c>
      <c r="J44" s="58"/>
      <c r="K44" s="6"/>
      <c r="L44" s="9">
        <f t="shared" si="0"/>
        <v>-0.01208204742190444</v>
      </c>
      <c r="M44" s="9">
        <f t="shared" si="1"/>
        <v>0.01892500000000008</v>
      </c>
      <c r="N44" s="9">
        <f t="shared" si="2"/>
        <v>0.041438402589088597</v>
      </c>
    </row>
    <row r="45" spans="1:14" ht="15">
      <c r="A45" s="42">
        <v>1954</v>
      </c>
      <c r="B45" s="43">
        <f>('S&amp;P 500 &amp; Raw Data'!B30-'S&amp;P 500 &amp; Raw Data'!B29+'S&amp;P 500 &amp; Raw Data'!C30)/'S&amp;P 500 &amp; Raw Data'!B29</f>
        <v>0.525633212414349</v>
      </c>
      <c r="C45" s="43">
        <f>'T. Bill rates'!G33</f>
        <v>0.009625</v>
      </c>
      <c r="D45" s="43">
        <f>'S&amp;P 500 &amp; Raw Data'!F30</f>
        <v>0.032898034558095555</v>
      </c>
      <c r="E45" s="57">
        <f t="shared" si="3"/>
        <v>783.1777209412517</v>
      </c>
      <c r="F45" s="57">
        <f t="shared" si="4"/>
        <v>131.97763571777224</v>
      </c>
      <c r="G45" s="57">
        <f t="shared" si="8"/>
        <v>218.57162973953018</v>
      </c>
      <c r="H45" s="43">
        <f t="shared" si="6"/>
        <v>0.516008212414349</v>
      </c>
      <c r="I45" s="43">
        <f t="shared" si="7"/>
        <v>0.4927351778562535</v>
      </c>
      <c r="J45" s="58"/>
      <c r="K45" s="6"/>
      <c r="L45" s="9">
        <f t="shared" si="0"/>
        <v>0.525633212414349</v>
      </c>
      <c r="M45" s="9">
        <f t="shared" si="1"/>
        <v>0.009624999999999995</v>
      </c>
      <c r="N45" s="9">
        <f t="shared" si="2"/>
        <v>0.03289803455809559</v>
      </c>
    </row>
    <row r="46" spans="1:14" ht="15">
      <c r="A46" s="42">
        <v>1955</v>
      </c>
      <c r="B46" s="43">
        <f>('S&amp;P 500 &amp; Raw Data'!B31-'S&amp;P 500 &amp; Raw Data'!B30+'S&amp;P 500 &amp; Raw Data'!C31)/'S&amp;P 500 &amp; Raw Data'!B30</f>
        <v>0.3259733185102835</v>
      </c>
      <c r="C46" s="43">
        <f>'T. Bill rates'!G34</f>
        <v>0.0166</v>
      </c>
      <c r="D46" s="43">
        <f>'S&amp;P 500 &amp; Raw Data'!F31</f>
        <v>-0.013364391288618781</v>
      </c>
      <c r="E46" s="57">
        <f t="shared" si="3"/>
        <v>1038.4727616197922</v>
      </c>
      <c r="F46" s="57">
        <f t="shared" si="4"/>
        <v>134.16846447068727</v>
      </c>
      <c r="G46" s="57">
        <f t="shared" si="8"/>
        <v>215.65055295509998</v>
      </c>
      <c r="H46" s="43">
        <f t="shared" si="6"/>
        <v>0.3093733185102835</v>
      </c>
      <c r="I46" s="43">
        <f t="shared" si="7"/>
        <v>0.33933770979890227</v>
      </c>
      <c r="J46" s="58"/>
      <c r="K46" s="6"/>
      <c r="L46" s="9">
        <f t="shared" si="0"/>
        <v>0.32597331851028355</v>
      </c>
      <c r="M46" s="9">
        <f t="shared" si="1"/>
        <v>0.016599999999999948</v>
      </c>
      <c r="N46" s="9">
        <f t="shared" si="2"/>
        <v>-0.013364391288618771</v>
      </c>
    </row>
    <row r="47" spans="1:14" ht="15">
      <c r="A47" s="42">
        <v>1956</v>
      </c>
      <c r="B47" s="43">
        <f>('S&amp;P 500 &amp; Raw Data'!B32-'S&amp;P 500 &amp; Raw Data'!B31+'S&amp;P 500 &amp; Raw Data'!C32)/'S&amp;P 500 &amp; Raw Data'!B31</f>
        <v>0.07439511873350935</v>
      </c>
      <c r="C47" s="43">
        <f>'T. Bill rates'!G35</f>
        <v>0.025550000000000003</v>
      </c>
      <c r="D47" s="43">
        <f>'S&amp;P 500 &amp; Raw Data'!F32</f>
        <v>-0.022557738173154165</v>
      </c>
      <c r="E47" s="57">
        <f t="shared" si="3"/>
        <v>1115.730066022012</v>
      </c>
      <c r="F47" s="57">
        <f t="shared" si="4"/>
        <v>137.5964687379133</v>
      </c>
      <c r="G47" s="57">
        <f t="shared" si="8"/>
        <v>210.7859642446429</v>
      </c>
      <c r="H47" s="43">
        <f t="shared" si="6"/>
        <v>0.04884511873350934</v>
      </c>
      <c r="I47" s="43">
        <f t="shared" si="7"/>
        <v>0.09695285690666351</v>
      </c>
      <c r="J47" s="58"/>
      <c r="K47" s="6"/>
      <c r="L47" s="9">
        <f t="shared" si="0"/>
        <v>0.07439511873350924</v>
      </c>
      <c r="M47" s="9">
        <f t="shared" si="1"/>
        <v>0.02554999999999996</v>
      </c>
      <c r="N47" s="9">
        <f t="shared" si="2"/>
        <v>-0.022557738173154207</v>
      </c>
    </row>
    <row r="48" spans="1:14" ht="15">
      <c r="A48" s="42">
        <v>1957</v>
      </c>
      <c r="B48" s="43">
        <f>('S&amp;P 500 &amp; Raw Data'!B33-'S&amp;P 500 &amp; Raw Data'!B32+'S&amp;P 500 &amp; Raw Data'!C33)/'S&amp;P 500 &amp; Raw Data'!B32</f>
        <v>-0.1045736018855796</v>
      </c>
      <c r="C48" s="43">
        <f>'T. Bill rates'!G36</f>
        <v>0.0323</v>
      </c>
      <c r="D48" s="43">
        <f>'S&amp;P 500 &amp; Raw Data'!F33</f>
        <v>0.0679701284662499</v>
      </c>
      <c r="E48" s="57">
        <f t="shared" si="3"/>
        <v>999.0541542860545</v>
      </c>
      <c r="F48" s="57">
        <f t="shared" si="4"/>
        <v>142.04083467814792</v>
      </c>
      <c r="G48" s="57">
        <f t="shared" si="8"/>
        <v>225.11311331323367</v>
      </c>
      <c r="H48" s="43">
        <f t="shared" si="6"/>
        <v>-0.1368736018855796</v>
      </c>
      <c r="I48" s="43">
        <f t="shared" si="7"/>
        <v>-0.17254373035182952</v>
      </c>
      <c r="J48" s="58"/>
      <c r="K48" s="6"/>
      <c r="L48" s="9">
        <f t="shared" si="0"/>
        <v>-0.10457360188557963</v>
      </c>
      <c r="M48" s="9">
        <f t="shared" si="1"/>
        <v>0.032299999999999995</v>
      </c>
      <c r="N48" s="9">
        <f t="shared" si="2"/>
        <v>0.06797012846624995</v>
      </c>
    </row>
    <row r="49" spans="1:14" ht="15">
      <c r="A49" s="42">
        <v>1958</v>
      </c>
      <c r="B49" s="43">
        <f>('S&amp;P 500 &amp; Raw Data'!B34-'S&amp;P 500 &amp; Raw Data'!B33+'S&amp;P 500 &amp; Raw Data'!C34)/'S&amp;P 500 &amp; Raw Data'!B33</f>
        <v>0.43719954988747184</v>
      </c>
      <c r="C49" s="43">
        <f>'T. Bill rates'!G37</f>
        <v>0.017775</v>
      </c>
      <c r="D49" s="43">
        <f>'S&amp;P 500 &amp; Raw Data'!F34</f>
        <v>-0.020990181755274694</v>
      </c>
      <c r="E49" s="57">
        <f t="shared" si="3"/>
        <v>1435.8401808531264</v>
      </c>
      <c r="F49" s="57">
        <f t="shared" si="4"/>
        <v>144.56561051455202</v>
      </c>
      <c r="G49" s="57">
        <f t="shared" si="8"/>
        <v>220.38794814929315</v>
      </c>
      <c r="H49" s="43">
        <f t="shared" si="6"/>
        <v>0.41942454988747185</v>
      </c>
      <c r="I49" s="43">
        <f t="shared" si="7"/>
        <v>0.4581897316427465</v>
      </c>
      <c r="J49" s="58"/>
      <c r="K49" s="6"/>
      <c r="L49" s="9">
        <f t="shared" si="0"/>
        <v>0.4371995498874719</v>
      </c>
      <c r="M49" s="9">
        <f t="shared" si="1"/>
        <v>0.017775000000000096</v>
      </c>
      <c r="N49" s="9">
        <f t="shared" si="2"/>
        <v>-0.020990181755274673</v>
      </c>
    </row>
    <row r="50" spans="1:14" ht="15">
      <c r="A50" s="42">
        <v>1959</v>
      </c>
      <c r="B50" s="43">
        <f>('S&amp;P 500 &amp; Raw Data'!B35-'S&amp;P 500 &amp; Raw Data'!B34+'S&amp;P 500 &amp; Raw Data'!C35)/'S&amp;P 500 &amp; Raw Data'!B34</f>
        <v>0.12056457163557326</v>
      </c>
      <c r="C50" s="43">
        <f>'T. Bill rates'!G38</f>
        <v>0.032549999999999996</v>
      </c>
      <c r="D50" s="43">
        <f>'S&amp;P 500 &amp; Raw Data'!F35</f>
        <v>-0.026466312591385065</v>
      </c>
      <c r="E50" s="57">
        <f t="shared" si="3"/>
        <v>1608.9516371948275</v>
      </c>
      <c r="F50" s="57">
        <f t="shared" si="4"/>
        <v>149.2712211368007</v>
      </c>
      <c r="G50" s="57">
        <f aca="true" t="shared" si="9" ref="G50:G65">G49*(1+D50)</f>
        <v>214.55509182219998</v>
      </c>
      <c r="H50" s="43">
        <f t="shared" si="6"/>
        <v>0.08801457163557326</v>
      </c>
      <c r="I50" s="43">
        <f t="shared" si="7"/>
        <v>0.1470308842269583</v>
      </c>
      <c r="J50" s="58"/>
      <c r="K50" s="6"/>
      <c r="L50" s="9">
        <f t="shared" si="0"/>
        <v>0.12056457163557321</v>
      </c>
      <c r="M50" s="9">
        <f t="shared" si="1"/>
        <v>0.03255000000000008</v>
      </c>
      <c r="N50" s="9">
        <f t="shared" si="2"/>
        <v>-0.0264663125913851</v>
      </c>
    </row>
    <row r="51" spans="1:14" ht="15">
      <c r="A51" s="42">
        <v>1960</v>
      </c>
      <c r="B51" s="43">
        <f>('S&amp;P 500 &amp; Raw Data'!B36-'S&amp;P 500 &amp; Raw Data'!B35+'S&amp;P 500 &amp; Raw Data'!C36)/'S&amp;P 500 &amp; Raw Data'!B35</f>
        <v>0.00336535314743695</v>
      </c>
      <c r="C51" s="43">
        <f>'T. Bill rates'!G39</f>
        <v>0.030449999999999998</v>
      </c>
      <c r="D51" s="43">
        <f>'S&amp;P 500 &amp; Raw Data'!F36</f>
        <v>0.11639503690963365</v>
      </c>
      <c r="E51" s="57">
        <f t="shared" si="3"/>
        <v>1614.366327651135</v>
      </c>
      <c r="F51" s="57">
        <f t="shared" si="4"/>
        <v>153.8165298204163</v>
      </c>
      <c r="G51" s="57">
        <f t="shared" si="9"/>
        <v>239.52823965399477</v>
      </c>
      <c r="H51" s="43">
        <f t="shared" si="6"/>
        <v>-0.02708464685256305</v>
      </c>
      <c r="I51" s="43">
        <f t="shared" si="7"/>
        <v>-0.1130296837621967</v>
      </c>
      <c r="J51" s="59">
        <f>((E51/100)^(1/(A51-$A$19+1)))-((G51/100)^(1/(A51-$A$19+1)))</f>
        <v>0.061119788031217315</v>
      </c>
      <c r="K51" s="6"/>
      <c r="L51" s="9">
        <f aca="true" t="shared" si="10" ref="L51:L82">(1+B51)/(1+$K51)-1</f>
        <v>0.0033653531474369114</v>
      </c>
      <c r="M51" s="9">
        <f aca="true" t="shared" si="11" ref="M51:M82">(1+C51)/(1+$K51)-1</f>
        <v>0.030450000000000088</v>
      </c>
      <c r="N51" s="9">
        <f aca="true" t="shared" si="12" ref="N51:N82">(1+D51)/(1+$K51)-1</f>
        <v>0.1163950369096336</v>
      </c>
    </row>
    <row r="52" spans="1:14" ht="15">
      <c r="A52" s="42">
        <v>1961</v>
      </c>
      <c r="B52" s="43">
        <f>('S&amp;P 500 &amp; Raw Data'!B37-'S&amp;P 500 &amp; Raw Data'!B36+'S&amp;P 500 &amp; Raw Data'!C37)/'S&amp;P 500 &amp; Raw Data'!B36</f>
        <v>0.2663771295818275</v>
      </c>
      <c r="C52" s="43">
        <f>'T. Bill rates'!G40</f>
        <v>0.022675</v>
      </c>
      <c r="D52" s="43">
        <f>'S&amp;P 500 &amp; Raw Data'!F37</f>
        <v>0.020609208076323167</v>
      </c>
      <c r="E52" s="57">
        <f aca="true" t="shared" si="13" ref="E52:E83">E51*(1+B52)</f>
        <v>2044.3965961044005</v>
      </c>
      <c r="F52" s="57">
        <f aca="true" t="shared" si="14" ref="F52:F83">F51*(1+C52)</f>
        <v>157.30431963409424</v>
      </c>
      <c r="G52" s="57">
        <f t="shared" si="9"/>
        <v>244.46472698517934</v>
      </c>
      <c r="H52" s="43">
        <f t="shared" si="6"/>
        <v>0.24370212958182752</v>
      </c>
      <c r="I52" s="43">
        <f t="shared" si="7"/>
        <v>0.24576792150550436</v>
      </c>
      <c r="J52" s="59">
        <f aca="true" t="shared" si="15" ref="J52:J100">((E52/100)^(1/(A52-$A$19+1)))-((G52/100)^(1/(A52-$A$19+1)))</f>
        <v>0.06617359182997262</v>
      </c>
      <c r="K52" s="6"/>
      <c r="L52" s="9">
        <f t="shared" si="10"/>
        <v>0.2663771295818276</v>
      </c>
      <c r="M52" s="9">
        <f t="shared" si="11"/>
        <v>0.022675</v>
      </c>
      <c r="N52" s="9">
        <f t="shared" si="12"/>
        <v>0.02060920807632316</v>
      </c>
    </row>
    <row r="53" spans="1:14" ht="15">
      <c r="A53" s="42">
        <v>1962</v>
      </c>
      <c r="B53" s="43">
        <f>('S&amp;P 500 &amp; Raw Data'!B38-'S&amp;P 500 &amp; Raw Data'!B37+'S&amp;P 500 &amp; Raw Data'!C38)/'S&amp;P 500 &amp; Raw Data'!B37</f>
        <v>-0.08811460517120888</v>
      </c>
      <c r="C53" s="43">
        <f>'T. Bill rates'!G41</f>
        <v>0.027775000000000005</v>
      </c>
      <c r="D53" s="43">
        <f>'S&amp;P 500 &amp; Raw Data'!F38</f>
        <v>0.05693544054008462</v>
      </c>
      <c r="E53" s="57">
        <f t="shared" si="13"/>
        <v>1864.2553972252979</v>
      </c>
      <c r="F53" s="57">
        <f t="shared" si="14"/>
        <v>161.67344711193124</v>
      </c>
      <c r="G53" s="57">
        <f t="shared" si="9"/>
        <v>258.383433912592</v>
      </c>
      <c r="H53" s="43">
        <f t="shared" si="6"/>
        <v>-0.11588960517120889</v>
      </c>
      <c r="I53" s="43">
        <f t="shared" si="7"/>
        <v>-0.14505004571129348</v>
      </c>
      <c r="J53" s="59">
        <f t="shared" si="15"/>
        <v>0.05968346537898994</v>
      </c>
      <c r="K53" s="6"/>
      <c r="L53" s="9">
        <f t="shared" si="10"/>
        <v>-0.08811460517120884</v>
      </c>
      <c r="M53" s="9">
        <f t="shared" si="11"/>
        <v>0.027775000000000105</v>
      </c>
      <c r="N53" s="9">
        <f t="shared" si="12"/>
        <v>0.05693544054008459</v>
      </c>
    </row>
    <row r="54" spans="1:14" ht="15">
      <c r="A54" s="42">
        <v>1963</v>
      </c>
      <c r="B54" s="43">
        <f>('S&amp;P 500 &amp; Raw Data'!B39-'S&amp;P 500 &amp; Raw Data'!B38+'S&amp;P 500 &amp; Raw Data'!C39)/'S&amp;P 500 &amp; Raw Data'!B38</f>
        <v>0.22611927099841514</v>
      </c>
      <c r="C54" s="43">
        <f>'T. Bill rates'!G42</f>
        <v>0.031100000000000003</v>
      </c>
      <c r="D54" s="43">
        <f>'S&amp;P 500 &amp; Raw Data'!F39</f>
        <v>0.016841620739546127</v>
      </c>
      <c r="E54" s="57">
        <f t="shared" si="13"/>
        <v>2285.7994686007432</v>
      </c>
      <c r="F54" s="57">
        <f t="shared" si="14"/>
        <v>166.70149131711227</v>
      </c>
      <c r="G54" s="57">
        <f t="shared" si="9"/>
        <v>262.7350297119295</v>
      </c>
      <c r="H54" s="43">
        <f t="shared" si="6"/>
        <v>0.19501927099841515</v>
      </c>
      <c r="I54" s="43">
        <f t="shared" si="7"/>
        <v>0.20927765025886902</v>
      </c>
      <c r="J54" s="59">
        <f t="shared" si="15"/>
        <v>0.06361899391151482</v>
      </c>
      <c r="K54" s="6"/>
      <c r="L54" s="9">
        <f t="shared" si="10"/>
        <v>0.22611927099841522</v>
      </c>
      <c r="M54" s="9">
        <f t="shared" si="11"/>
        <v>0.031099999999999905</v>
      </c>
      <c r="N54" s="9">
        <f t="shared" si="12"/>
        <v>0.016841620739546093</v>
      </c>
    </row>
    <row r="55" spans="1:14" ht="15">
      <c r="A55" s="42">
        <v>1964</v>
      </c>
      <c r="B55" s="43">
        <f>('S&amp;P 500 &amp; Raw Data'!B40-'S&amp;P 500 &amp; Raw Data'!B39+'S&amp;P 500 &amp; Raw Data'!C40)/'S&amp;P 500 &amp; Raw Data'!B39</f>
        <v>0.16415455878432425</v>
      </c>
      <c r="C55" s="43">
        <f>'T. Bill rates'!G43</f>
        <v>0.03505</v>
      </c>
      <c r="D55" s="43">
        <f>'S&amp;P 500 &amp; Raw Data'!F40</f>
        <v>0.037280648911540815</v>
      </c>
      <c r="E55" s="57">
        <f t="shared" si="13"/>
        <v>2661.023871838341</v>
      </c>
      <c r="F55" s="57">
        <f t="shared" si="14"/>
        <v>172.54437858777706</v>
      </c>
      <c r="G55" s="57">
        <f t="shared" si="9"/>
        <v>272.5299621113832</v>
      </c>
      <c r="H55" s="43">
        <f t="shared" si="6"/>
        <v>0.12910455878432425</v>
      </c>
      <c r="I55" s="43">
        <f t="shared" si="7"/>
        <v>0.12687390987278344</v>
      </c>
      <c r="J55" s="59">
        <f t="shared" si="15"/>
        <v>0.06526777744265821</v>
      </c>
      <c r="K55" s="6"/>
      <c r="L55" s="9">
        <f t="shared" si="10"/>
        <v>0.16415455878432428</v>
      </c>
      <c r="M55" s="9">
        <f t="shared" si="11"/>
        <v>0.035050000000000026</v>
      </c>
      <c r="N55" s="9">
        <f t="shared" si="12"/>
        <v>0.037280648911540926</v>
      </c>
    </row>
    <row r="56" spans="1:14" ht="15">
      <c r="A56" s="42">
        <v>1965</v>
      </c>
      <c r="B56" s="43">
        <f>('S&amp;P 500 &amp; Raw Data'!B41-'S&amp;P 500 &amp; Raw Data'!B40+'S&amp;P 500 &amp; Raw Data'!C41)/'S&amp;P 500 &amp; Raw Data'!B40</f>
        <v>0.12399242477876114</v>
      </c>
      <c r="C56" s="43">
        <f>'T. Bill rates'!G44</f>
        <v>0.039025</v>
      </c>
      <c r="D56" s="43">
        <f>'S&amp;P 500 &amp; Raw Data'!F41</f>
        <v>0.007188550935926234</v>
      </c>
      <c r="E56" s="57">
        <f t="shared" si="13"/>
        <v>2990.9706741017444</v>
      </c>
      <c r="F56" s="57">
        <f t="shared" si="14"/>
        <v>179.27792296216506</v>
      </c>
      <c r="G56" s="57">
        <f t="shared" si="9"/>
        <v>274.48905762558695</v>
      </c>
      <c r="H56" s="43">
        <f t="shared" si="6"/>
        <v>0.08496742477876115</v>
      </c>
      <c r="I56" s="43">
        <f t="shared" si="7"/>
        <v>0.11680387384283492</v>
      </c>
      <c r="J56" s="59">
        <f t="shared" si="15"/>
        <v>0.06661794168987445</v>
      </c>
      <c r="K56" s="6"/>
      <c r="L56" s="9">
        <f t="shared" si="10"/>
        <v>0.12399242477876116</v>
      </c>
      <c r="M56" s="9">
        <f t="shared" si="11"/>
        <v>0.03902500000000009</v>
      </c>
      <c r="N56" s="9">
        <f t="shared" si="12"/>
        <v>0.007188550935926186</v>
      </c>
    </row>
    <row r="57" spans="1:14" ht="15">
      <c r="A57" s="42">
        <v>1966</v>
      </c>
      <c r="B57" s="43">
        <f>('S&amp;P 500 &amp; Raw Data'!B42-'S&amp;P 500 &amp; Raw Data'!B41+'S&amp;P 500 &amp; Raw Data'!C42)/'S&amp;P 500 &amp; Raw Data'!B41</f>
        <v>-0.0997095423563779</v>
      </c>
      <c r="C57" s="43">
        <f>'T. Bill rates'!G45</f>
        <v>0.0484</v>
      </c>
      <c r="D57" s="43">
        <f>'S&amp;P 500 &amp; Raw Data'!F42</f>
        <v>0.029079409324299622</v>
      </c>
      <c r="E57" s="57">
        <f t="shared" si="13"/>
        <v>2692.7423569857124</v>
      </c>
      <c r="F57" s="57">
        <f t="shared" si="14"/>
        <v>187.95497443353386</v>
      </c>
      <c r="G57" s="57">
        <f t="shared" si="9"/>
        <v>282.47103728732264</v>
      </c>
      <c r="H57" s="43">
        <f t="shared" si="6"/>
        <v>-0.1481095423563779</v>
      </c>
      <c r="I57" s="43">
        <f t="shared" si="7"/>
        <v>-0.12878895168067753</v>
      </c>
      <c r="J57" s="59">
        <f t="shared" si="15"/>
        <v>0.061123719679815336</v>
      </c>
      <c r="K57" s="6"/>
      <c r="L57" s="9">
        <f t="shared" si="10"/>
        <v>-0.09970954235637786</v>
      </c>
      <c r="M57" s="9">
        <f t="shared" si="11"/>
        <v>0.0484</v>
      </c>
      <c r="N57" s="9">
        <f t="shared" si="12"/>
        <v>0.029079409324299643</v>
      </c>
    </row>
    <row r="58" spans="1:14" ht="15">
      <c r="A58" s="42">
        <v>1967</v>
      </c>
      <c r="B58" s="43">
        <f>('S&amp;P 500 &amp; Raw Data'!B43-'S&amp;P 500 &amp; Raw Data'!B42+'S&amp;P 500 &amp; Raw Data'!C43)/'S&amp;P 500 &amp; Raw Data'!B42</f>
        <v>0.23802966513133328</v>
      </c>
      <c r="C58" s="43">
        <f>'T. Bill rates'!G46</f>
        <v>0.043324999999999995</v>
      </c>
      <c r="D58" s="43">
        <f>'S&amp;P 500 &amp; Raw Data'!F43</f>
        <v>-0.015806209932824666</v>
      </c>
      <c r="E58" s="57">
        <f t="shared" si="13"/>
        <v>3333.6949185039784</v>
      </c>
      <c r="F58" s="57">
        <f t="shared" si="14"/>
        <v>196.09812370086672</v>
      </c>
      <c r="G58" s="57">
        <f t="shared" si="9"/>
        <v>278.0062407720165</v>
      </c>
      <c r="H58" s="43">
        <f t="shared" si="6"/>
        <v>0.19470466513133328</v>
      </c>
      <c r="I58" s="43">
        <f t="shared" si="7"/>
        <v>0.25383587506415795</v>
      </c>
      <c r="J58" s="59">
        <f t="shared" si="15"/>
        <v>0.06573283877673952</v>
      </c>
      <c r="K58" s="6"/>
      <c r="L58" s="9">
        <f t="shared" si="10"/>
        <v>0.23802966513133317</v>
      </c>
      <c r="M58" s="9">
        <f t="shared" si="11"/>
        <v>0.04332500000000006</v>
      </c>
      <c r="N58" s="9">
        <f t="shared" si="12"/>
        <v>-0.015806209932824666</v>
      </c>
    </row>
    <row r="59" spans="1:14" ht="15">
      <c r="A59" s="42">
        <v>1968</v>
      </c>
      <c r="B59" s="43">
        <f>('S&amp;P 500 &amp; Raw Data'!B44-'S&amp;P 500 &amp; Raw Data'!B43+'S&amp;P 500 &amp; Raw Data'!C44)/'S&amp;P 500 &amp; Raw Data'!B43</f>
        <v>0.10814862651601535</v>
      </c>
      <c r="C59" s="43">
        <f>'T. Bill rates'!G47</f>
        <v>0.0526</v>
      </c>
      <c r="D59" s="43">
        <f>'S&amp;P 500 &amp; Raw Data'!F44</f>
        <v>0.032746196950768365</v>
      </c>
      <c r="E59" s="57">
        <f t="shared" si="13"/>
        <v>3694.2294451636035</v>
      </c>
      <c r="F59" s="57">
        <f t="shared" si="14"/>
        <v>206.4128850075323</v>
      </c>
      <c r="G59" s="57">
        <f t="shared" si="9"/>
        <v>287.1098878858797</v>
      </c>
      <c r="H59" s="43">
        <f t="shared" si="6"/>
        <v>0.05554862651601535</v>
      </c>
      <c r="I59" s="43">
        <f t="shared" si="7"/>
        <v>0.07540242956524698</v>
      </c>
      <c r="J59" s="59">
        <f t="shared" si="15"/>
        <v>0.06596627828748769</v>
      </c>
      <c r="K59" s="6"/>
      <c r="L59" s="9">
        <f t="shared" si="10"/>
        <v>0.10814862651601542</v>
      </c>
      <c r="M59" s="9">
        <f t="shared" si="11"/>
        <v>0.05259999999999998</v>
      </c>
      <c r="N59" s="9">
        <f t="shared" si="12"/>
        <v>0.0327461969507683</v>
      </c>
    </row>
    <row r="60" spans="1:14" ht="15">
      <c r="A60" s="42">
        <v>1969</v>
      </c>
      <c r="B60" s="43">
        <f>('S&amp;P 500 &amp; Raw Data'!B45-'S&amp;P 500 &amp; Raw Data'!B44+'S&amp;P 500 &amp; Raw Data'!C45)/'S&amp;P 500 &amp; Raw Data'!B44</f>
        <v>-0.08241371076449064</v>
      </c>
      <c r="C60" s="43">
        <f>'T. Bill rates'!G48</f>
        <v>0.065625</v>
      </c>
      <c r="D60" s="43">
        <f>'S&amp;P 500 &amp; Raw Data'!F45</f>
        <v>-0.050140493209926106</v>
      </c>
      <c r="E60" s="57">
        <f t="shared" si="13"/>
        <v>3389.7742881722256</v>
      </c>
      <c r="F60" s="57">
        <f t="shared" si="14"/>
        <v>219.95873058615163</v>
      </c>
      <c r="G60" s="57">
        <f t="shared" si="9"/>
        <v>272.7140565018351</v>
      </c>
      <c r="H60" s="43">
        <f t="shared" si="6"/>
        <v>-0.14803871076449066</v>
      </c>
      <c r="I60" s="43">
        <f t="shared" si="7"/>
        <v>-0.03227321755456453</v>
      </c>
      <c r="J60" s="59">
        <f t="shared" si="15"/>
        <v>0.06333387273419877</v>
      </c>
      <c r="K60" s="6"/>
      <c r="L60" s="9">
        <f t="shared" si="10"/>
        <v>-0.08241371076449067</v>
      </c>
      <c r="M60" s="9">
        <f t="shared" si="11"/>
        <v>0.06562500000000004</v>
      </c>
      <c r="N60" s="9">
        <f t="shared" si="12"/>
        <v>-0.050140493209926085</v>
      </c>
    </row>
    <row r="61" spans="1:14" ht="15">
      <c r="A61" s="42">
        <v>1970</v>
      </c>
      <c r="B61" s="43">
        <f>('S&amp;P 500 &amp; Raw Data'!B46-'S&amp;P 500 &amp; Raw Data'!B45+'S&amp;P 500 &amp; Raw Data'!C46)/'S&amp;P 500 &amp; Raw Data'!B45</f>
        <v>0.03561144905496419</v>
      </c>
      <c r="C61" s="43">
        <f>'T. Bill rates'!G49</f>
        <v>0.06684999999999999</v>
      </c>
      <c r="D61" s="43">
        <f>'S&amp;P 500 &amp; Raw Data'!F46</f>
        <v>0.16754737183412338</v>
      </c>
      <c r="E61" s="57">
        <f t="shared" si="13"/>
        <v>3510.489062543298</v>
      </c>
      <c r="F61" s="57">
        <f t="shared" si="14"/>
        <v>234.6629717258359</v>
      </c>
      <c r="G61" s="57">
        <f t="shared" si="9"/>
        <v>318.4065799309402</v>
      </c>
      <c r="H61" s="43">
        <f t="shared" si="6"/>
        <v>-0.031238550945035803</v>
      </c>
      <c r="I61" s="43">
        <f t="shared" si="7"/>
        <v>-0.1319359227791592</v>
      </c>
      <c r="J61" s="59">
        <f t="shared" si="15"/>
        <v>0.05897256666631501</v>
      </c>
      <c r="K61" s="6"/>
      <c r="L61" s="9">
        <f t="shared" si="10"/>
        <v>0.03561144905496416</v>
      </c>
      <c r="M61" s="9">
        <f t="shared" si="11"/>
        <v>0.06685000000000008</v>
      </c>
      <c r="N61" s="9">
        <f t="shared" si="12"/>
        <v>0.16754737183412338</v>
      </c>
    </row>
    <row r="62" spans="1:14" ht="15">
      <c r="A62" s="42">
        <v>1971</v>
      </c>
      <c r="B62" s="43">
        <f>('S&amp;P 500 &amp; Raw Data'!B47-'S&amp;P 500 &amp; Raw Data'!B46+'S&amp;P 500 &amp; Raw Data'!C47)/'S&amp;P 500 &amp; Raw Data'!B46</f>
        <v>0.14221150298426474</v>
      </c>
      <c r="C62" s="43">
        <f>'T. Bill rates'!G50</f>
        <v>0.0454</v>
      </c>
      <c r="D62" s="43">
        <f>'S&amp;P 500 &amp; Raw Data'!F47</f>
        <v>0.09786896619712297</v>
      </c>
      <c r="E62" s="57">
        <f t="shared" si="13"/>
        <v>4009.720988337403</v>
      </c>
      <c r="F62" s="57">
        <f t="shared" si="14"/>
        <v>245.31667064218885</v>
      </c>
      <c r="G62" s="57">
        <f t="shared" si="9"/>
        <v>349.56870273914296</v>
      </c>
      <c r="H62" s="43">
        <f t="shared" si="6"/>
        <v>0.09681150298426475</v>
      </c>
      <c r="I62" s="43">
        <f t="shared" si="7"/>
        <v>0.04434253678714177</v>
      </c>
      <c r="J62" s="59">
        <f t="shared" si="15"/>
        <v>0.05866063680987854</v>
      </c>
      <c r="K62" s="6"/>
      <c r="L62" s="9">
        <f t="shared" si="10"/>
        <v>0.14221150298426477</v>
      </c>
      <c r="M62" s="9">
        <f t="shared" si="11"/>
        <v>0.04540000000000011</v>
      </c>
      <c r="N62" s="9">
        <f t="shared" si="12"/>
        <v>0.09786896619712304</v>
      </c>
    </row>
    <row r="63" spans="1:14" ht="15">
      <c r="A63" s="42">
        <v>1972</v>
      </c>
      <c r="B63" s="43">
        <f>('S&amp;P 500 &amp; Raw Data'!B48-'S&amp;P 500 &amp; Raw Data'!B47+'S&amp;P 500 &amp; Raw Data'!C48)/'S&amp;P 500 &amp; Raw Data'!B47</f>
        <v>0.18755362915074925</v>
      </c>
      <c r="C63" s="43">
        <f>'T. Bill rates'!G51</f>
        <v>0.039525000000000005</v>
      </c>
      <c r="D63" s="43">
        <f>'S&amp;P 500 &amp; Raw Data'!F48</f>
        <v>0.02818449050444969</v>
      </c>
      <c r="E63" s="57">
        <f t="shared" si="13"/>
        <v>4761.7587115820115</v>
      </c>
      <c r="F63" s="57">
        <f t="shared" si="14"/>
        <v>255.01281204932138</v>
      </c>
      <c r="G63" s="57">
        <f t="shared" si="9"/>
        <v>359.42111852214714</v>
      </c>
      <c r="H63" s="43">
        <f t="shared" si="6"/>
        <v>0.14802862915074924</v>
      </c>
      <c r="I63" s="43">
        <f t="shared" si="7"/>
        <v>0.15936913864629956</v>
      </c>
      <c r="J63" s="59">
        <f t="shared" si="15"/>
        <v>0.06080430372818957</v>
      </c>
      <c r="K63" s="6"/>
      <c r="L63" s="9">
        <f t="shared" si="10"/>
        <v>0.18755362915074913</v>
      </c>
      <c r="M63" s="9">
        <f t="shared" si="11"/>
        <v>0.03952500000000003</v>
      </c>
      <c r="N63" s="9">
        <f t="shared" si="12"/>
        <v>0.02818449050444971</v>
      </c>
    </row>
    <row r="64" spans="1:14" ht="15">
      <c r="A64" s="42">
        <v>1973</v>
      </c>
      <c r="B64" s="43">
        <f>('S&amp;P 500 &amp; Raw Data'!B49-'S&amp;P 500 &amp; Raw Data'!B48+'S&amp;P 500 &amp; Raw Data'!C49)/'S&amp;P 500 &amp; Raw Data'!B48</f>
        <v>-0.14308047437526472</v>
      </c>
      <c r="C64" s="43">
        <f>'T. Bill rates'!G52</f>
        <v>0.06724999999999999</v>
      </c>
      <c r="D64" s="43">
        <f>'S&amp;P 500 &amp; Raw Data'!F49</f>
        <v>0.036586646024150085</v>
      </c>
      <c r="E64" s="57">
        <f t="shared" si="13"/>
        <v>4080.444016268308</v>
      </c>
      <c r="F64" s="57">
        <f t="shared" si="14"/>
        <v>272.16242365963825</v>
      </c>
      <c r="G64" s="57">
        <f t="shared" si="9"/>
        <v>372.57113175912104</v>
      </c>
      <c r="H64" s="43">
        <f t="shared" si="6"/>
        <v>-0.2103304743752647</v>
      </c>
      <c r="I64" s="43">
        <f t="shared" si="7"/>
        <v>-0.1796671203994148</v>
      </c>
      <c r="J64" s="59">
        <f t="shared" si="15"/>
        <v>0.054960045718843054</v>
      </c>
      <c r="K64" s="6"/>
      <c r="L64" s="9">
        <f t="shared" si="10"/>
        <v>-0.14308047437526472</v>
      </c>
      <c r="M64" s="9">
        <f t="shared" si="11"/>
        <v>0.06725000000000003</v>
      </c>
      <c r="N64" s="9">
        <f t="shared" si="12"/>
        <v>0.03658664602415018</v>
      </c>
    </row>
    <row r="65" spans="1:14" ht="15">
      <c r="A65" s="42">
        <v>1974</v>
      </c>
      <c r="B65" s="43">
        <f>('S&amp;P 500 &amp; Raw Data'!B50-'S&amp;P 500 &amp; Raw Data'!B49+'S&amp;P 500 &amp; Raw Data'!C50)/'S&amp;P 500 &amp; Raw Data'!B49</f>
        <v>-0.2590178575089697</v>
      </c>
      <c r="C65" s="43">
        <f>'T. Bill rates'!G53</f>
        <v>0.07777500000000001</v>
      </c>
      <c r="D65" s="43">
        <f>'S&amp;P 500 &amp; Raw Data'!F50</f>
        <v>0.019886086932378574</v>
      </c>
      <c r="E65" s="57">
        <f t="shared" si="13"/>
        <v>3023.5361494891954</v>
      </c>
      <c r="F65" s="57">
        <f t="shared" si="14"/>
        <v>293.3298561597666</v>
      </c>
      <c r="G65" s="57">
        <f t="shared" si="9"/>
        <v>379.98011367377757</v>
      </c>
      <c r="H65" s="43">
        <f t="shared" si="6"/>
        <v>-0.3367928575089697</v>
      </c>
      <c r="I65" s="43">
        <f t="shared" si="7"/>
        <v>-0.2789039444413483</v>
      </c>
      <c r="J65" s="59">
        <f t="shared" si="15"/>
        <v>0.046417018581159875</v>
      </c>
      <c r="K65" s="6"/>
      <c r="L65" s="9">
        <f t="shared" si="10"/>
        <v>-0.25901785750896966</v>
      </c>
      <c r="M65" s="9">
        <f t="shared" si="11"/>
        <v>0.07777499999999993</v>
      </c>
      <c r="N65" s="9">
        <f t="shared" si="12"/>
        <v>0.019886086932378477</v>
      </c>
    </row>
    <row r="66" spans="1:14" ht="15">
      <c r="A66" s="42">
        <v>1975</v>
      </c>
      <c r="B66" s="43">
        <f>('S&amp;P 500 &amp; Raw Data'!B51-'S&amp;P 500 &amp; Raw Data'!B50+'S&amp;P 500 &amp; Raw Data'!C51)/'S&amp;P 500 &amp; Raw Data'!B50</f>
        <v>0.36995137106184356</v>
      </c>
      <c r="C66" s="43">
        <f>'T. Bill rates'!G54</f>
        <v>0.0599</v>
      </c>
      <c r="D66" s="43">
        <f>'S&amp;P 500 &amp; Raw Data'!F51</f>
        <v>0.03605253602603384</v>
      </c>
      <c r="E66" s="57">
        <f t="shared" si="13"/>
        <v>4142.097493447771</v>
      </c>
      <c r="F66" s="57">
        <f t="shared" si="14"/>
        <v>310.90031454373667</v>
      </c>
      <c r="G66" s="57">
        <f aca="true" t="shared" si="16" ref="G66:G81">G65*(1+D66)</f>
        <v>393.6793604111778</v>
      </c>
      <c r="H66" s="43">
        <f t="shared" si="6"/>
        <v>0.31005137106184355</v>
      </c>
      <c r="I66" s="43">
        <f t="shared" si="7"/>
        <v>0.33389883503580975</v>
      </c>
      <c r="J66" s="59">
        <f t="shared" si="15"/>
        <v>0.051706756781676244</v>
      </c>
      <c r="K66" s="6"/>
      <c r="L66" s="9">
        <f t="shared" si="10"/>
        <v>0.3699513710618436</v>
      </c>
      <c r="M66" s="9">
        <f t="shared" si="11"/>
        <v>0.059900000000000064</v>
      </c>
      <c r="N66" s="9">
        <f t="shared" si="12"/>
        <v>0.036052536026033755</v>
      </c>
    </row>
    <row r="67" spans="1:14" ht="15">
      <c r="A67" s="42">
        <v>1976</v>
      </c>
      <c r="B67" s="43">
        <f>('S&amp;P 500 &amp; Raw Data'!B52-'S&amp;P 500 &amp; Raw Data'!B51+'S&amp;P 500 &amp; Raw Data'!C52)/'S&amp;P 500 &amp; Raw Data'!B51</f>
        <v>0.23830999002106662</v>
      </c>
      <c r="C67" s="43">
        <f>'T. Bill rates'!G55</f>
        <v>0.04970000000000001</v>
      </c>
      <c r="D67" s="43">
        <f>'S&amp;P 500 &amp; Raw Data'!F52</f>
        <v>0.1598456074290921</v>
      </c>
      <c r="E67" s="57">
        <f t="shared" si="13"/>
        <v>5129.200705777594</v>
      </c>
      <c r="F67" s="57">
        <f t="shared" si="14"/>
        <v>326.3520601765604</v>
      </c>
      <c r="G67" s="57">
        <f t="shared" si="16"/>
        <v>456.607276908399</v>
      </c>
      <c r="H67" s="43">
        <f t="shared" si="6"/>
        <v>0.1886099900210666</v>
      </c>
      <c r="I67" s="43">
        <f t="shared" si="7"/>
        <v>0.07846438259197452</v>
      </c>
      <c r="J67" s="59">
        <f t="shared" si="15"/>
        <v>0.05219658803895011</v>
      </c>
      <c r="K67" s="6"/>
      <c r="L67" s="9">
        <f t="shared" si="10"/>
        <v>0.23830999002106656</v>
      </c>
      <c r="M67" s="9">
        <f t="shared" si="11"/>
        <v>0.04970000000000008</v>
      </c>
      <c r="N67" s="9">
        <f t="shared" si="12"/>
        <v>0.15984560742909215</v>
      </c>
    </row>
    <row r="68" spans="1:14" ht="15">
      <c r="A68" s="42">
        <v>1977</v>
      </c>
      <c r="B68" s="43">
        <f>('S&amp;P 500 &amp; Raw Data'!B53-'S&amp;P 500 &amp; Raw Data'!B52+'S&amp;P 500 &amp; Raw Data'!C53)/'S&amp;P 500 &amp; Raw Data'!B52</f>
        <v>-0.06979704075935232</v>
      </c>
      <c r="C68" s="43">
        <f>'T. Bill rates'!G56</f>
        <v>0.051275</v>
      </c>
      <c r="D68" s="43">
        <f>'S&amp;P 500 &amp; Raw Data'!F53</f>
        <v>0.012899606071070449</v>
      </c>
      <c r="E68" s="57">
        <f t="shared" si="13"/>
        <v>4771.197675053536</v>
      </c>
      <c r="F68" s="57">
        <f t="shared" si="14"/>
        <v>343.08576206211353</v>
      </c>
      <c r="G68" s="57">
        <f t="shared" si="16"/>
        <v>462.49733090970153</v>
      </c>
      <c r="H68" s="43">
        <f t="shared" si="6"/>
        <v>-0.12107204075935232</v>
      </c>
      <c r="I68" s="43">
        <f t="shared" si="7"/>
        <v>-0.08269664683042277</v>
      </c>
      <c r="J68" s="59">
        <f t="shared" si="15"/>
        <v>0.04926676135704655</v>
      </c>
      <c r="K68" s="6"/>
      <c r="L68" s="9">
        <f t="shared" si="10"/>
        <v>-0.06979704075935234</v>
      </c>
      <c r="M68" s="9">
        <f t="shared" si="11"/>
        <v>0.05127499999999996</v>
      </c>
      <c r="N68" s="9">
        <f t="shared" si="12"/>
        <v>0.012899606071070435</v>
      </c>
    </row>
    <row r="69" spans="1:14" ht="15">
      <c r="A69" s="42">
        <v>1978</v>
      </c>
      <c r="B69" s="43">
        <f>('S&amp;P 500 &amp; Raw Data'!B54-'S&amp;P 500 &amp; Raw Data'!B53+'S&amp;P 500 &amp; Raw Data'!C54)/'S&amp;P 500 &amp; Raw Data'!B53</f>
        <v>0.0650928391167193</v>
      </c>
      <c r="C69" s="43">
        <f>'T. Bill rates'!G57</f>
        <v>0.06932500000000001</v>
      </c>
      <c r="D69" s="43">
        <f>'S&amp;P 500 &amp; Raw Data'!F54</f>
        <v>-0.007775806907508648</v>
      </c>
      <c r="E69" s="57">
        <f t="shared" si="13"/>
        <v>5081.768477709861</v>
      </c>
      <c r="F69" s="57">
        <f t="shared" si="14"/>
        <v>366.87018251706957</v>
      </c>
      <c r="G69" s="57">
        <f t="shared" si="16"/>
        <v>458.9010409693096</v>
      </c>
      <c r="H69" s="43">
        <f t="shared" si="6"/>
        <v>-0.004232160883280711</v>
      </c>
      <c r="I69" s="43">
        <f t="shared" si="7"/>
        <v>0.07286864602422795</v>
      </c>
      <c r="J69" s="59">
        <f t="shared" si="15"/>
        <v>0.04974189891320324</v>
      </c>
      <c r="K69" s="6"/>
      <c r="L69" s="9">
        <f t="shared" si="10"/>
        <v>0.06509283911671937</v>
      </c>
      <c r="M69" s="9">
        <f t="shared" si="11"/>
        <v>0.06932500000000008</v>
      </c>
      <c r="N69" s="9">
        <f t="shared" si="12"/>
        <v>-0.0077758069075086755</v>
      </c>
    </row>
    <row r="70" spans="1:14" ht="15">
      <c r="A70" s="42">
        <v>1979</v>
      </c>
      <c r="B70" s="43">
        <f>('S&amp;P 500 &amp; Raw Data'!B55-'S&amp;P 500 &amp; Raw Data'!B54+'S&amp;P 500 &amp; Raw Data'!C55)/'S&amp;P 500 &amp; Raw Data'!B54</f>
        <v>0.18519490167516386</v>
      </c>
      <c r="C70" s="43">
        <f>'T. Bill rates'!G58</f>
        <v>0.099375</v>
      </c>
      <c r="D70" s="43">
        <f>'S&amp;P 500 &amp; Raw Data'!F55</f>
        <v>0.006707203124723546</v>
      </c>
      <c r="E70" s="57">
        <f t="shared" si="13"/>
        <v>6022.886091275286</v>
      </c>
      <c r="F70" s="57">
        <f t="shared" si="14"/>
        <v>403.32790690470335</v>
      </c>
      <c r="G70" s="57">
        <f t="shared" si="16"/>
        <v>461.9789834652378</v>
      </c>
      <c r="H70" s="43">
        <f t="shared" si="6"/>
        <v>0.08581990167516386</v>
      </c>
      <c r="I70" s="43">
        <f t="shared" si="7"/>
        <v>0.17848769855044033</v>
      </c>
      <c r="J70" s="59">
        <f t="shared" si="15"/>
        <v>0.052132252828986925</v>
      </c>
      <c r="K70" s="6"/>
      <c r="L70" s="9">
        <f t="shared" si="10"/>
        <v>0.18519490167516395</v>
      </c>
      <c r="M70" s="9">
        <f t="shared" si="11"/>
        <v>0.09937499999999999</v>
      </c>
      <c r="N70" s="9">
        <f t="shared" si="12"/>
        <v>0.006707203124723504</v>
      </c>
    </row>
    <row r="71" spans="1:14" ht="15">
      <c r="A71" s="42">
        <v>1980</v>
      </c>
      <c r="B71" s="43">
        <f>('S&amp;P 500 &amp; Raw Data'!B56-'S&amp;P 500 &amp; Raw Data'!B55+'S&amp;P 500 &amp; Raw Data'!C56)/'S&amp;P 500 &amp; Raw Data'!B55</f>
        <v>0.3173524550676301</v>
      </c>
      <c r="C71" s="43">
        <f>'T. Bill rates'!G59</f>
        <v>0.1122</v>
      </c>
      <c r="D71" s="43">
        <f>'S&amp;P 500 &amp; Raw Data'!F56</f>
        <v>-0.02989744251999403</v>
      </c>
      <c r="E71" s="57">
        <f t="shared" si="13"/>
        <v>7934.263778934181</v>
      </c>
      <c r="F71" s="57">
        <f t="shared" si="14"/>
        <v>448.5812980594111</v>
      </c>
      <c r="G71" s="57">
        <f t="shared" si="16"/>
        <v>448.16699336164055</v>
      </c>
      <c r="H71" s="43">
        <f t="shared" si="6"/>
        <v>0.2051524550676301</v>
      </c>
      <c r="I71" s="43">
        <f t="shared" si="7"/>
        <v>0.34724989758762415</v>
      </c>
      <c r="J71" s="59">
        <f t="shared" si="15"/>
        <v>0.05731870525758964</v>
      </c>
      <c r="K71" s="6"/>
      <c r="L71" s="9">
        <f t="shared" si="10"/>
        <v>0.3173524550676301</v>
      </c>
      <c r="M71" s="9">
        <f t="shared" si="11"/>
        <v>0.11220000000000008</v>
      </c>
      <c r="N71" s="9">
        <f t="shared" si="12"/>
        <v>-0.029897442519994044</v>
      </c>
    </row>
    <row r="72" spans="1:14" ht="15">
      <c r="A72" s="42">
        <v>1981</v>
      </c>
      <c r="B72" s="43">
        <f>('S&amp;P 500 &amp; Raw Data'!B57-'S&amp;P 500 &amp; Raw Data'!B56+'S&amp;P 500 &amp; Raw Data'!C57)/'S&amp;P 500 &amp; Raw Data'!B56</f>
        <v>-0.04702390247495576</v>
      </c>
      <c r="C72" s="43">
        <f>'T. Bill rates'!G60</f>
        <v>0.143</v>
      </c>
      <c r="D72" s="43">
        <f>'S&amp;P 500 &amp; Raw Data'!F57</f>
        <v>0.08199215335892354</v>
      </c>
      <c r="E72" s="57">
        <f t="shared" si="13"/>
        <v>7561.163732783006</v>
      </c>
      <c r="F72" s="57">
        <f t="shared" si="14"/>
        <v>512.7284236819069</v>
      </c>
      <c r="G72" s="57">
        <f t="shared" si="16"/>
        <v>484.91317021175587</v>
      </c>
      <c r="H72" s="43">
        <f t="shared" si="6"/>
        <v>-0.19002390247495576</v>
      </c>
      <c r="I72" s="43">
        <f t="shared" si="7"/>
        <v>-0.12901605583387932</v>
      </c>
      <c r="J72" s="59">
        <f t="shared" si="15"/>
        <v>0.05373099046864449</v>
      </c>
      <c r="K72" s="6"/>
      <c r="L72" s="9">
        <f t="shared" si="10"/>
        <v>-0.0470239024749558</v>
      </c>
      <c r="M72" s="9">
        <f t="shared" si="11"/>
        <v>0.14300000000000002</v>
      </c>
      <c r="N72" s="9">
        <f t="shared" si="12"/>
        <v>0.08199215335892363</v>
      </c>
    </row>
    <row r="73" spans="1:14" ht="15">
      <c r="A73" s="42">
        <v>1982</v>
      </c>
      <c r="B73" s="43">
        <f>('S&amp;P 500 &amp; Raw Data'!B58-'S&amp;P 500 &amp; Raw Data'!B57+'S&amp;P 500 &amp; Raw Data'!C58)/'S&amp;P 500 &amp; Raw Data'!B57</f>
        <v>0.20419055079559353</v>
      </c>
      <c r="C73" s="43">
        <f>'T. Bill rates'!G61</f>
        <v>0.1101</v>
      </c>
      <c r="D73" s="43">
        <f>'S&amp;P 500 &amp; Raw Data'!F58</f>
        <v>0.32814549486295586</v>
      </c>
      <c r="E73" s="57">
        <f t="shared" si="13"/>
        <v>9105.081920035633</v>
      </c>
      <c r="F73" s="57">
        <f t="shared" si="14"/>
        <v>569.1798231292848</v>
      </c>
      <c r="G73" s="57">
        <f t="shared" si="16"/>
        <v>644.0352424164572</v>
      </c>
      <c r="H73" s="43">
        <f t="shared" si="6"/>
        <v>0.09409055079559353</v>
      </c>
      <c r="I73" s="43">
        <f t="shared" si="7"/>
        <v>-0.12395494406736232</v>
      </c>
      <c r="J73" s="59">
        <f t="shared" si="15"/>
        <v>0.05103868869213968</v>
      </c>
      <c r="K73" s="6"/>
      <c r="L73" s="9">
        <f t="shared" si="10"/>
        <v>0.20419055079559345</v>
      </c>
      <c r="M73" s="9">
        <f t="shared" si="11"/>
        <v>0.11010000000000009</v>
      </c>
      <c r="N73" s="9">
        <f t="shared" si="12"/>
        <v>0.32814549486295586</v>
      </c>
    </row>
    <row r="74" spans="1:14" ht="15">
      <c r="A74" s="42">
        <v>1983</v>
      </c>
      <c r="B74" s="43">
        <f>('S&amp;P 500 &amp; Raw Data'!B59-'S&amp;P 500 &amp; Raw Data'!B58+'S&amp;P 500 &amp; Raw Data'!C59)/'S&amp;P 500 &amp; Raw Data'!B58</f>
        <v>0.22337155858930619</v>
      </c>
      <c r="C74" s="43">
        <f>'T. Bill rates'!G62</f>
        <v>0.084475</v>
      </c>
      <c r="D74" s="43">
        <f>'S&amp;P 500 &amp; Raw Data'!F59</f>
        <v>0.032002094451429264</v>
      </c>
      <c r="E74" s="57">
        <f t="shared" si="13"/>
        <v>11138.898259597305</v>
      </c>
      <c r="F74" s="57">
        <f t="shared" si="14"/>
        <v>617.2612886881312</v>
      </c>
      <c r="G74" s="57">
        <f t="shared" si="16"/>
        <v>664.6457190743178</v>
      </c>
      <c r="H74" s="43">
        <f t="shared" si="6"/>
        <v>0.1388965585893062</v>
      </c>
      <c r="I74" s="43">
        <f t="shared" si="7"/>
        <v>0.19136946413787692</v>
      </c>
      <c r="J74" s="59">
        <f t="shared" si="15"/>
        <v>0.05340283065456397</v>
      </c>
      <c r="K74" s="6"/>
      <c r="L74" s="9">
        <f t="shared" si="10"/>
        <v>0.22337155858930613</v>
      </c>
      <c r="M74" s="9">
        <f t="shared" si="11"/>
        <v>0.08447500000000008</v>
      </c>
      <c r="N74" s="9">
        <f t="shared" si="12"/>
        <v>0.03200209445142921</v>
      </c>
    </row>
    <row r="75" spans="1:14" ht="15">
      <c r="A75" s="42">
        <v>1984</v>
      </c>
      <c r="B75" s="43">
        <f>('S&amp;P 500 &amp; Raw Data'!B60-'S&amp;P 500 &amp; Raw Data'!B59+'S&amp;P 500 &amp; Raw Data'!C60)/'S&amp;P 500 &amp; Raw Data'!B59</f>
        <v>0.0614614199963621</v>
      </c>
      <c r="C75" s="43">
        <f>'T. Bill rates'!G63</f>
        <v>0.096125</v>
      </c>
      <c r="D75" s="43">
        <f>'S&amp;P 500 &amp; Raw Data'!F60</f>
        <v>0.13733364344102345</v>
      </c>
      <c r="E75" s="57">
        <f t="shared" si="13"/>
        <v>11823.510763827162</v>
      </c>
      <c r="F75" s="57">
        <f t="shared" si="14"/>
        <v>676.5955300632778</v>
      </c>
      <c r="G75" s="57">
        <f t="shared" si="16"/>
        <v>755.9239372722727</v>
      </c>
      <c r="H75" s="43">
        <f t="shared" si="6"/>
        <v>-0.0346635800036379</v>
      </c>
      <c r="I75" s="43">
        <f t="shared" si="7"/>
        <v>-0.07587222344466135</v>
      </c>
      <c r="J75" s="59">
        <f t="shared" si="15"/>
        <v>0.05121212631805139</v>
      </c>
      <c r="K75" s="6"/>
      <c r="L75" s="9">
        <f t="shared" si="10"/>
        <v>0.06146141999636212</v>
      </c>
      <c r="M75" s="9">
        <f t="shared" si="11"/>
        <v>0.09612500000000002</v>
      </c>
      <c r="N75" s="9">
        <f t="shared" si="12"/>
        <v>0.1373336434410235</v>
      </c>
    </row>
    <row r="76" spans="1:14" ht="15">
      <c r="A76" s="42">
        <v>1985</v>
      </c>
      <c r="B76" s="43">
        <f>('S&amp;P 500 &amp; Raw Data'!B61-'S&amp;P 500 &amp; Raw Data'!B60+'S&amp;P 500 &amp; Raw Data'!C61)/'S&amp;P 500 &amp; Raw Data'!B60</f>
        <v>0.3123514948576895</v>
      </c>
      <c r="C76" s="43">
        <f>'T. Bill rates'!G64</f>
        <v>0.074875</v>
      </c>
      <c r="D76" s="43">
        <f>'S&amp;P 500 &amp; Raw Data'!F61</f>
        <v>0.2571248821260641</v>
      </c>
      <c r="E76" s="57">
        <f t="shared" si="13"/>
        <v>15516.60202537456</v>
      </c>
      <c r="F76" s="57">
        <f t="shared" si="14"/>
        <v>727.2556203767657</v>
      </c>
      <c r="G76" s="57">
        <f t="shared" si="16"/>
        <v>950.2907905396761</v>
      </c>
      <c r="H76" s="43">
        <f t="shared" si="6"/>
        <v>0.23747649485768949</v>
      </c>
      <c r="I76" s="43">
        <f t="shared" si="7"/>
        <v>0.05522661273162538</v>
      </c>
      <c r="J76" s="59">
        <f t="shared" si="15"/>
        <v>0.05128436510258161</v>
      </c>
      <c r="K76" s="6"/>
      <c r="L76" s="9">
        <f t="shared" si="10"/>
        <v>0.31235149485768954</v>
      </c>
      <c r="M76" s="9">
        <f t="shared" si="11"/>
        <v>0.07487500000000002</v>
      </c>
      <c r="N76" s="9">
        <f t="shared" si="12"/>
        <v>0.2571248821260641</v>
      </c>
    </row>
    <row r="77" spans="1:14" ht="15">
      <c r="A77" s="42">
        <v>1986</v>
      </c>
      <c r="B77" s="43">
        <f>('S&amp;P 500 &amp; Raw Data'!B62-'S&amp;P 500 &amp; Raw Data'!B61+'S&amp;P 500 &amp; Raw Data'!C62)/'S&amp;P 500 &amp; Raw Data'!B61</f>
        <v>0.18494578758046187</v>
      </c>
      <c r="C77" s="43">
        <f>'T. Bill rates'!G65</f>
        <v>0.06035</v>
      </c>
      <c r="D77" s="43">
        <f>'S&amp;P 500 &amp; Raw Data'!F62</f>
        <v>0.24284215141767618</v>
      </c>
      <c r="E77" s="57">
        <f t="shared" si="13"/>
        <v>18386.332207530046</v>
      </c>
      <c r="F77" s="57">
        <f t="shared" si="14"/>
        <v>771.1454970665035</v>
      </c>
      <c r="G77" s="57">
        <f t="shared" si="16"/>
        <v>1181.0614505867354</v>
      </c>
      <c r="H77" s="43">
        <f t="shared" si="6"/>
        <v>0.12459578758046187</v>
      </c>
      <c r="I77" s="43">
        <f t="shared" si="7"/>
        <v>-0.057896363837214304</v>
      </c>
      <c r="J77" s="59">
        <f t="shared" si="15"/>
        <v>0.04966356559973906</v>
      </c>
      <c r="K77" s="6"/>
      <c r="L77" s="9">
        <f t="shared" si="10"/>
        <v>0.18494578758046187</v>
      </c>
      <c r="M77" s="9">
        <f t="shared" si="11"/>
        <v>0.060349999999999904</v>
      </c>
      <c r="N77" s="9">
        <f t="shared" si="12"/>
        <v>0.24284215141767618</v>
      </c>
    </row>
    <row r="78" spans="1:14" ht="15">
      <c r="A78" s="42">
        <v>1987</v>
      </c>
      <c r="B78" s="43">
        <f>('S&amp;P 500 &amp; Raw Data'!B63-'S&amp;P 500 &amp; Raw Data'!B62+'S&amp;P 500 &amp; Raw Data'!C63)/'S&amp;P 500 &amp; Raw Data'!B62</f>
        <v>0.05812721641821871</v>
      </c>
      <c r="C78" s="43">
        <f>'T. Bill rates'!G66</f>
        <v>0.057225</v>
      </c>
      <c r="D78" s="43">
        <f>'S&amp;P 500 &amp; Raw Data'!F63</f>
        <v>-0.04960508937926228</v>
      </c>
      <c r="E78" s="57">
        <f t="shared" si="13"/>
        <v>19455.07851889441</v>
      </c>
      <c r="F78" s="57">
        <f t="shared" si="14"/>
        <v>815.2742981361342</v>
      </c>
      <c r="G78" s="57">
        <f t="shared" si="16"/>
        <v>1122.4747917679792</v>
      </c>
      <c r="H78" s="43">
        <f t="shared" si="6"/>
        <v>0.000902216418218714</v>
      </c>
      <c r="I78" s="43">
        <f t="shared" si="7"/>
        <v>0.107732305797481</v>
      </c>
      <c r="J78" s="59">
        <f t="shared" si="15"/>
        <v>0.05069359043750721</v>
      </c>
      <c r="K78" s="6"/>
      <c r="L78" s="9">
        <f t="shared" si="10"/>
        <v>0.05812721641821872</v>
      </c>
      <c r="M78" s="9">
        <f t="shared" si="11"/>
        <v>0.05722500000000008</v>
      </c>
      <c r="N78" s="9">
        <f t="shared" si="12"/>
        <v>-0.049605089379262335</v>
      </c>
    </row>
    <row r="79" spans="1:14" ht="15">
      <c r="A79" s="42">
        <v>1988</v>
      </c>
      <c r="B79" s="43">
        <f>('S&amp;P 500 &amp; Raw Data'!B64-'S&amp;P 500 &amp; Raw Data'!B63+'S&amp;P 500 &amp; Raw Data'!C64)/'S&amp;P 500 &amp; Raw Data'!B63</f>
        <v>0.16537192812044688</v>
      </c>
      <c r="C79" s="43">
        <f>'T. Bill rates'!G67</f>
        <v>0.06449999999999999</v>
      </c>
      <c r="D79" s="43">
        <f>'S&amp;P 500 &amp; Raw Data'!F64</f>
        <v>0.08223595843484167</v>
      </c>
      <c r="E79" s="57">
        <f t="shared" si="13"/>
        <v>22672.402365298665</v>
      </c>
      <c r="F79" s="57">
        <f t="shared" si="14"/>
        <v>867.8594903659149</v>
      </c>
      <c r="G79" s="57">
        <f t="shared" si="16"/>
        <v>1214.7825820879684</v>
      </c>
      <c r="H79" s="43">
        <f t="shared" si="6"/>
        <v>0.10087192812044689</v>
      </c>
      <c r="I79" s="43">
        <f t="shared" si="7"/>
        <v>0.0831359696856052</v>
      </c>
      <c r="J79" s="59">
        <f t="shared" si="15"/>
        <v>0.051199933578993884</v>
      </c>
      <c r="K79" s="6"/>
      <c r="L79" s="9">
        <f t="shared" si="10"/>
        <v>0.16537192812044688</v>
      </c>
      <c r="M79" s="9">
        <f t="shared" si="11"/>
        <v>0.0645</v>
      </c>
      <c r="N79" s="9">
        <f t="shared" si="12"/>
        <v>0.08223595843484177</v>
      </c>
    </row>
    <row r="80" spans="1:14" ht="15">
      <c r="A80" s="42">
        <v>1989</v>
      </c>
      <c r="B80" s="43">
        <f>('S&amp;P 500 &amp; Raw Data'!B65-'S&amp;P 500 &amp; Raw Data'!B64+'S&amp;P 500 &amp; Raw Data'!C65)/'S&amp;P 500 &amp; Raw Data'!B64</f>
        <v>0.31475183638196724</v>
      </c>
      <c r="C80" s="43">
        <f>'T. Bill rates'!G68</f>
        <v>0.08109999999999999</v>
      </c>
      <c r="D80" s="43">
        <f>'S&amp;P 500 &amp; Raw Data'!F65</f>
        <v>0.17693647159446219</v>
      </c>
      <c r="E80" s="57">
        <f t="shared" si="13"/>
        <v>29808.58264496728</v>
      </c>
      <c r="F80" s="57">
        <f t="shared" si="14"/>
        <v>938.2428950345906</v>
      </c>
      <c r="G80" s="57">
        <f t="shared" si="16"/>
        <v>1429.7219259170236</v>
      </c>
      <c r="H80" s="43">
        <f t="shared" si="6"/>
        <v>0.23365183638196724</v>
      </c>
      <c r="I80" s="43">
        <f t="shared" si="7"/>
        <v>0.13781536478750506</v>
      </c>
      <c r="J80" s="59">
        <f t="shared" si="15"/>
        <v>0.05240982169336883</v>
      </c>
      <c r="K80" s="6"/>
      <c r="L80" s="9">
        <f t="shared" si="10"/>
        <v>0.31475183638196724</v>
      </c>
      <c r="M80" s="9">
        <f t="shared" si="11"/>
        <v>0.08109999999999995</v>
      </c>
      <c r="N80" s="9">
        <f t="shared" si="12"/>
        <v>0.17693647159446213</v>
      </c>
    </row>
    <row r="81" spans="1:14" ht="15">
      <c r="A81" s="42">
        <v>1990</v>
      </c>
      <c r="B81" s="43">
        <f>('S&amp;P 500 &amp; Raw Data'!B66-'S&amp;P 500 &amp; Raw Data'!B65+'S&amp;P 500 &amp; Raw Data'!C66)/'S&amp;P 500 &amp; Raw Data'!B65</f>
        <v>-0.03064451612903212</v>
      </c>
      <c r="C81" s="43">
        <f>'T. Bill rates'!G69</f>
        <v>0.07550000000000001</v>
      </c>
      <c r="D81" s="43">
        <f>'S&amp;P 500 &amp; Raw Data'!F66</f>
        <v>0.06235375333553336</v>
      </c>
      <c r="E81" s="57">
        <f t="shared" si="13"/>
        <v>28895.113053319994</v>
      </c>
      <c r="F81" s="57">
        <f t="shared" si="14"/>
        <v>1009.0802336097021</v>
      </c>
      <c r="G81" s="57">
        <f t="shared" si="16"/>
        <v>1518.8704542240573</v>
      </c>
      <c r="H81" s="43">
        <f t="shared" si="6"/>
        <v>-0.10614451612903213</v>
      </c>
      <c r="I81" s="43">
        <f t="shared" si="7"/>
        <v>-0.09299826946456548</v>
      </c>
      <c r="J81" s="59">
        <f t="shared" si="15"/>
        <v>0.049979953137364364</v>
      </c>
      <c r="K81" s="6"/>
      <c r="L81" s="9">
        <f t="shared" si="10"/>
        <v>-0.030644516129032073</v>
      </c>
      <c r="M81" s="9">
        <f t="shared" si="11"/>
        <v>0.0754999999999999</v>
      </c>
      <c r="N81" s="9">
        <f t="shared" si="12"/>
        <v>0.06235375333553339</v>
      </c>
    </row>
    <row r="82" spans="1:14" ht="15">
      <c r="A82" s="42">
        <v>1991</v>
      </c>
      <c r="B82" s="43">
        <f>('S&amp;P 500 &amp; Raw Data'!B67-'S&amp;P 500 &amp; Raw Data'!B66+'S&amp;P 500 &amp; Raw Data'!C67)/'S&amp;P 500 &amp; Raw Data'!B66</f>
        <v>0.3023484313487976</v>
      </c>
      <c r="C82" s="43">
        <f>'T. Bill rates'!G70</f>
        <v>0.05610000000000001</v>
      </c>
      <c r="D82" s="43">
        <f>'S&amp;P 500 &amp; Raw Data'!F67</f>
        <v>0.15004510019517303</v>
      </c>
      <c r="E82" s="57">
        <f t="shared" si="13"/>
        <v>37631.50515863746</v>
      </c>
      <c r="F82" s="57">
        <f t="shared" si="14"/>
        <v>1065.6896347152065</v>
      </c>
      <c r="G82" s="57">
        <f aca="true" t="shared" si="17" ref="G82:G88">G81*(1+D82)</f>
        <v>1746.769523711594</v>
      </c>
      <c r="H82" s="43">
        <f t="shared" si="6"/>
        <v>0.24624843134879756</v>
      </c>
      <c r="I82" s="43">
        <f t="shared" si="7"/>
        <v>0.15230333115362454</v>
      </c>
      <c r="J82" s="59">
        <f t="shared" si="15"/>
        <v>0.0513850639844049</v>
      </c>
      <c r="K82" s="6"/>
      <c r="L82" s="9">
        <f t="shared" si="10"/>
        <v>0.30234843134879763</v>
      </c>
      <c r="M82" s="9">
        <f t="shared" si="11"/>
        <v>0.05610000000000004</v>
      </c>
      <c r="N82" s="9">
        <f t="shared" si="12"/>
        <v>0.15004510019517303</v>
      </c>
    </row>
    <row r="83" spans="1:14" ht="15">
      <c r="A83" s="42">
        <v>1992</v>
      </c>
      <c r="B83" s="43">
        <f>('S&amp;P 500 &amp; Raw Data'!B68-'S&amp;P 500 &amp; Raw Data'!B67+'S&amp;P 500 &amp; Raw Data'!C68)/'S&amp;P 500 &amp; Raw Data'!B67</f>
        <v>0.07493727972380064</v>
      </c>
      <c r="C83" s="43">
        <f>'T. Bill rates'!G71</f>
        <v>0.03405</v>
      </c>
      <c r="D83" s="43">
        <f>'S&amp;P 500 &amp; Raw Data'!F68</f>
        <v>0.09361637316207942</v>
      </c>
      <c r="E83" s="57">
        <f t="shared" si="13"/>
        <v>40451.507787137925</v>
      </c>
      <c r="F83" s="57">
        <f t="shared" si="14"/>
        <v>1101.976366777259</v>
      </c>
      <c r="G83" s="57">
        <f t="shared" si="17"/>
        <v>1910.2957512715263</v>
      </c>
      <c r="H83" s="43">
        <f t="shared" si="6"/>
        <v>0.04088727972380064</v>
      </c>
      <c r="I83" s="43">
        <f t="shared" si="7"/>
        <v>-0.018679093438278782</v>
      </c>
      <c r="J83" s="59">
        <f t="shared" si="15"/>
        <v>0.050319857010869606</v>
      </c>
      <c r="K83" s="6"/>
      <c r="L83" s="9">
        <f aca="true" t="shared" si="18" ref="L83:L109">(1+B83)/(1+$K83)-1</f>
        <v>0.0749372797238006</v>
      </c>
      <c r="M83" s="9">
        <f aca="true" t="shared" si="19" ref="M83:M109">(1+C83)/(1+$K83)-1</f>
        <v>0.034049999999999914</v>
      </c>
      <c r="N83" s="9">
        <f aca="true" t="shared" si="20" ref="N83:N109">(1+D83)/(1+$K83)-1</f>
        <v>0.09361637316207938</v>
      </c>
    </row>
    <row r="84" spans="1:14" ht="15">
      <c r="A84" s="42">
        <v>1993</v>
      </c>
      <c r="B84" s="43">
        <f>('S&amp;P 500 &amp; Raw Data'!B69-'S&amp;P 500 &amp; Raw Data'!B68+'S&amp;P 500 &amp; Raw Data'!C69)/'S&amp;P 500 &amp; Raw Data'!B68</f>
        <v>0.0996705147919488</v>
      </c>
      <c r="C84" s="43">
        <f>'T. Bill rates'!G72</f>
        <v>0.029825</v>
      </c>
      <c r="D84" s="43">
        <f>'S&amp;P 500 &amp; Raw Data'!F69</f>
        <v>0.14210957589263107</v>
      </c>
      <c r="E84" s="57">
        <f aca="true" t="shared" si="21" ref="E84:E90">E83*(1+B84)</f>
        <v>44483.33039239249</v>
      </c>
      <c r="F84" s="57">
        <f aca="true" t="shared" si="22" ref="F84:F90">F83*(1+C84)</f>
        <v>1134.8428119163907</v>
      </c>
      <c r="G84" s="57">
        <f t="shared" si="17"/>
        <v>2181.7670703142176</v>
      </c>
      <c r="H84" s="43">
        <f aca="true" t="shared" si="23" ref="H84:H99">B84-C84</f>
        <v>0.0698455147919488</v>
      </c>
      <c r="I84" s="43">
        <f aca="true" t="shared" si="24" ref="I84:I99">B84-D84</f>
        <v>-0.04243906110068227</v>
      </c>
      <c r="J84" s="59">
        <f t="shared" si="15"/>
        <v>0.04897593793175847</v>
      </c>
      <c r="K84" s="6"/>
      <c r="L84" s="9">
        <f t="shared" si="18"/>
        <v>0.09967051479194877</v>
      </c>
      <c r="M84" s="9">
        <f t="shared" si="19"/>
        <v>0.02982499999999999</v>
      </c>
      <c r="N84" s="9">
        <f t="shared" si="20"/>
        <v>0.14210957589263096</v>
      </c>
    </row>
    <row r="85" spans="1:14" ht="15">
      <c r="A85" s="42">
        <v>1994</v>
      </c>
      <c r="B85" s="43">
        <f>('S&amp;P 500 &amp; Raw Data'!B70-'S&amp;P 500 &amp; Raw Data'!B69+'S&amp;P 500 &amp; Raw Data'!C70)/'S&amp;P 500 &amp; Raw Data'!B69</f>
        <v>0.013259206774573897</v>
      </c>
      <c r="C85" s="43">
        <f>'T. Bill rates'!G73</f>
        <v>0.039850000000000003</v>
      </c>
      <c r="D85" s="43">
        <f>'S&amp;P 500 &amp; Raw Data'!F70</f>
        <v>-0.08036655550998592</v>
      </c>
      <c r="E85" s="57">
        <f t="shared" si="21"/>
        <v>45073.144068086905</v>
      </c>
      <c r="F85" s="57">
        <f t="shared" si="22"/>
        <v>1180.0662979712588</v>
      </c>
      <c r="G85" s="57">
        <f t="shared" si="17"/>
        <v>2006.4259659479505</v>
      </c>
      <c r="H85" s="43">
        <f t="shared" si="23"/>
        <v>-0.026590793225426106</v>
      </c>
      <c r="I85" s="43">
        <f t="shared" si="24"/>
        <v>0.09362576228455982</v>
      </c>
      <c r="J85" s="59">
        <f t="shared" si="15"/>
        <v>0.0497186361717199</v>
      </c>
      <c r="K85" s="6"/>
      <c r="L85" s="9">
        <f t="shared" si="18"/>
        <v>0.013259206774573817</v>
      </c>
      <c r="M85" s="9">
        <f t="shared" si="19"/>
        <v>0.03984999999999994</v>
      </c>
      <c r="N85" s="9">
        <f t="shared" si="20"/>
        <v>-0.08036655550998595</v>
      </c>
    </row>
    <row r="86" spans="1:14" ht="15">
      <c r="A86" s="42">
        <v>1995</v>
      </c>
      <c r="B86" s="43">
        <f>('S&amp;P 500 &amp; Raw Data'!B71-'S&amp;P 500 &amp; Raw Data'!B70+'S&amp;P 500 &amp; Raw Data'!C71)/'S&amp;P 500 &amp; Raw Data'!B70</f>
        <v>0.3719519890260631</v>
      </c>
      <c r="C86" s="43">
        <f>'T. Bill rates'!G74</f>
        <v>0.055150000000000005</v>
      </c>
      <c r="D86" s="43">
        <f>'S&amp;P 500 &amp; Raw Data'!F71</f>
        <v>0.23480780112538907</v>
      </c>
      <c r="E86" s="57">
        <f t="shared" si="21"/>
        <v>61838.18965587012</v>
      </c>
      <c r="F86" s="57">
        <f t="shared" si="22"/>
        <v>1245.1469543043738</v>
      </c>
      <c r="G86" s="57">
        <f t="shared" si="17"/>
        <v>2477.5504351330737</v>
      </c>
      <c r="H86" s="43">
        <f t="shared" si="23"/>
        <v>0.31680198902606305</v>
      </c>
      <c r="I86" s="43">
        <f t="shared" si="24"/>
        <v>0.137144187900674</v>
      </c>
      <c r="J86" s="59">
        <f t="shared" si="15"/>
        <v>0.05079145111941363</v>
      </c>
      <c r="K86" s="6"/>
      <c r="L86" s="9">
        <f t="shared" si="18"/>
        <v>0.37195198902606297</v>
      </c>
      <c r="M86" s="9">
        <f t="shared" si="19"/>
        <v>0.05515000000000003</v>
      </c>
      <c r="N86" s="9">
        <f t="shared" si="20"/>
        <v>0.23480780112538913</v>
      </c>
    </row>
    <row r="87" spans="1:14" ht="15">
      <c r="A87" s="42">
        <v>1996</v>
      </c>
      <c r="B87" s="43">
        <f>('S&amp;P 500 &amp; Raw Data'!B72-'S&amp;P 500 &amp; Raw Data'!B71+'S&amp;P 500 &amp; Raw Data'!C72)/'S&amp;P 500 &amp; Raw Data'!B71</f>
        <v>0.2268096601886579</v>
      </c>
      <c r="C87" s="43">
        <f>'T. Bill rates'!G75</f>
        <v>0.050225</v>
      </c>
      <c r="D87" s="43">
        <f>'S&amp;P 500 &amp; Raw Data'!F72</f>
        <v>0.01428607793401844</v>
      </c>
      <c r="E87" s="57">
        <f t="shared" si="21"/>
        <v>75863.6884383998</v>
      </c>
      <c r="F87" s="57">
        <f t="shared" si="22"/>
        <v>1307.684460084311</v>
      </c>
      <c r="G87" s="57">
        <f t="shared" si="17"/>
        <v>2512.944913734846</v>
      </c>
      <c r="H87" s="43">
        <f t="shared" si="23"/>
        <v>0.1765846601886579</v>
      </c>
      <c r="I87" s="43">
        <f t="shared" si="24"/>
        <v>0.21252358225463946</v>
      </c>
      <c r="J87" s="59">
        <f t="shared" si="15"/>
        <v>0.05304503967737495</v>
      </c>
      <c r="K87" s="6"/>
      <c r="L87" s="9">
        <f t="shared" si="18"/>
        <v>0.22680966018865778</v>
      </c>
      <c r="M87" s="9">
        <f t="shared" si="19"/>
        <v>0.050224999999999964</v>
      </c>
      <c r="N87" s="9">
        <f t="shared" si="20"/>
        <v>0.01428607793401837</v>
      </c>
    </row>
    <row r="88" spans="1:14" ht="15">
      <c r="A88" s="42">
        <v>1997</v>
      </c>
      <c r="B88" s="43">
        <f>('S&amp;P 500 &amp; Raw Data'!B73-'S&amp;P 500 &amp; Raw Data'!B72+'S&amp;P 500 &amp; Raw Data'!C73)/'S&amp;P 500 &amp; Raw Data'!B72</f>
        <v>0.33103653103653097</v>
      </c>
      <c r="C88" s="43">
        <f>'T. Bill rates'!G76</f>
        <v>0.050525</v>
      </c>
      <c r="D88" s="43">
        <f>'S&amp;P 500 &amp; Raw Data'!F73</f>
        <v>0.09939130272977531</v>
      </c>
      <c r="E88" s="57">
        <f t="shared" si="21"/>
        <v>100977.34069068384</v>
      </c>
      <c r="F88" s="57">
        <f t="shared" si="22"/>
        <v>1373.7552174300708</v>
      </c>
      <c r="G88" s="57">
        <f t="shared" si="17"/>
        <v>2762.7097823991153</v>
      </c>
      <c r="H88" s="43">
        <f t="shared" si="23"/>
        <v>0.280511531036531</v>
      </c>
      <c r="I88" s="43">
        <f t="shared" si="24"/>
        <v>0.23164522830675566</v>
      </c>
      <c r="J88" s="59">
        <f t="shared" si="15"/>
        <v>0.05531558490330357</v>
      </c>
      <c r="K88" s="6"/>
      <c r="L88" s="9">
        <f t="shared" si="18"/>
        <v>0.33103653103653086</v>
      </c>
      <c r="M88" s="9">
        <f t="shared" si="19"/>
        <v>0.05052499999999993</v>
      </c>
      <c r="N88" s="9">
        <f t="shared" si="20"/>
        <v>0.09939130272977525</v>
      </c>
    </row>
    <row r="89" spans="1:14" ht="15">
      <c r="A89" s="42">
        <v>1998</v>
      </c>
      <c r="B89" s="43">
        <f>('S&amp;P 500 &amp; Raw Data'!B74-'S&amp;P 500 &amp; Raw Data'!B73+'S&amp;P 500 &amp; Raw Data'!C74)/'S&amp;P 500 &amp; Raw Data'!B73</f>
        <v>0.28337953278443584</v>
      </c>
      <c r="C89" s="43">
        <f>'T. Bill rates'!G77</f>
        <v>0.047275</v>
      </c>
      <c r="D89" s="43">
        <f>'S&amp;P 500 &amp; Raw Data'!F74</f>
        <v>0.14921431922606215</v>
      </c>
      <c r="E89" s="57">
        <f t="shared" si="21"/>
        <v>129592.25231742462</v>
      </c>
      <c r="F89" s="57">
        <f t="shared" si="22"/>
        <v>1438.6994953340775</v>
      </c>
      <c r="G89" s="57">
        <f aca="true" t="shared" si="25" ref="G89:G94">G88*(1+D89)</f>
        <v>3174.945641798982</v>
      </c>
      <c r="H89" s="43">
        <f t="shared" si="23"/>
        <v>0.23610453278443583</v>
      </c>
      <c r="I89" s="43">
        <f t="shared" si="24"/>
        <v>0.13416521355837369</v>
      </c>
      <c r="J89" s="59">
        <f t="shared" si="15"/>
        <v>0.056306048135548625</v>
      </c>
      <c r="K89" s="6"/>
      <c r="L89" s="9">
        <f t="shared" si="18"/>
        <v>0.28337953278443573</v>
      </c>
      <c r="M89" s="9">
        <f t="shared" si="19"/>
        <v>0.047274999999999956</v>
      </c>
      <c r="N89" s="9">
        <f t="shared" si="20"/>
        <v>0.1492143192260622</v>
      </c>
    </row>
    <row r="90" spans="1:14" ht="15">
      <c r="A90" s="42">
        <v>1999</v>
      </c>
      <c r="B90" s="43">
        <f>('S&amp;P 500 &amp; Raw Data'!B75-'S&amp;P 500 &amp; Raw Data'!B74+'S&amp;P 500 &amp; Raw Data'!C75)/'S&amp;P 500 &amp; Raw Data'!B74</f>
        <v>0.20885350992084475</v>
      </c>
      <c r="C90" s="43">
        <f>'T. Bill rates'!G78</f>
        <v>0.0451</v>
      </c>
      <c r="D90" s="43">
        <f>'S&amp;P 500 &amp; Raw Data'!F75</f>
        <v>-0.08254214796268576</v>
      </c>
      <c r="E90" s="57">
        <f t="shared" si="21"/>
        <v>156658.0490724665</v>
      </c>
      <c r="F90" s="57">
        <f t="shared" si="22"/>
        <v>1503.5848425736442</v>
      </c>
      <c r="G90" s="57">
        <f t="shared" si="25"/>
        <v>2912.878808860126</v>
      </c>
      <c r="H90" s="43">
        <f t="shared" si="23"/>
        <v>0.16375350992084475</v>
      </c>
      <c r="I90" s="43">
        <f t="shared" si="24"/>
        <v>0.2913956578835305</v>
      </c>
      <c r="J90" s="59">
        <f t="shared" si="15"/>
        <v>0.05963469481832018</v>
      </c>
      <c r="K90" s="6"/>
      <c r="L90" s="9">
        <f t="shared" si="18"/>
        <v>0.20885350992084484</v>
      </c>
      <c r="M90" s="9">
        <f t="shared" si="19"/>
        <v>0.04509999999999992</v>
      </c>
      <c r="N90" s="9">
        <f t="shared" si="20"/>
        <v>-0.08254214796268577</v>
      </c>
    </row>
    <row r="91" spans="1:14" ht="15">
      <c r="A91" s="42">
        <v>2000</v>
      </c>
      <c r="B91" s="43">
        <f>('S&amp;P 500 &amp; Raw Data'!B76-'S&amp;P 500 &amp; Raw Data'!B75+'S&amp;P 500 &amp; Raw Data'!C76)/'S&amp;P 500 &amp; Raw Data'!B75</f>
        <v>-0.09031818955249278</v>
      </c>
      <c r="C91" s="43">
        <f>'T. Bill rates'!G79</f>
        <v>0.057625</v>
      </c>
      <c r="D91" s="43">
        <f>'S&amp;P 500 &amp; Raw Data'!F76</f>
        <v>0.16655267125397488</v>
      </c>
      <c r="E91" s="57">
        <f aca="true" t="shared" si="26" ref="E91:F93">E90*(1+B91)</f>
        <v>142508.97770141574</v>
      </c>
      <c r="F91" s="57">
        <f t="shared" si="26"/>
        <v>1590.2289191269506</v>
      </c>
      <c r="G91" s="57">
        <f t="shared" si="25"/>
        <v>3398.0265555148762</v>
      </c>
      <c r="H91" s="43">
        <f t="shared" si="23"/>
        <v>-0.14794318955249278</v>
      </c>
      <c r="I91" s="43">
        <f t="shared" si="24"/>
        <v>-0.25687086080646765</v>
      </c>
      <c r="J91" s="59">
        <f t="shared" si="15"/>
        <v>0.055111895842923087</v>
      </c>
      <c r="K91" s="6"/>
      <c r="L91" s="9">
        <f t="shared" si="18"/>
        <v>-0.09031818955249282</v>
      </c>
      <c r="M91" s="9">
        <f t="shared" si="19"/>
        <v>0.05762500000000004</v>
      </c>
      <c r="N91" s="9">
        <f t="shared" si="20"/>
        <v>0.16655267125397488</v>
      </c>
    </row>
    <row r="92" spans="1:14" ht="15">
      <c r="A92" s="42">
        <v>2001</v>
      </c>
      <c r="B92" s="43">
        <f>('S&amp;P 500 &amp; Raw Data'!B77-'S&amp;P 500 &amp; Raw Data'!B76+'S&amp;P 500 &amp; Raw Data'!C77)/'S&amp;P 500 &amp; Raw Data'!B76</f>
        <v>-0.11849759142000185</v>
      </c>
      <c r="C92" s="43">
        <f>'T. Bill rates'!G80</f>
        <v>0.036725</v>
      </c>
      <c r="D92" s="43">
        <f>'S&amp;P 500 &amp; Raw Data'!F77</f>
        <v>0.055721811892492555</v>
      </c>
      <c r="E92" s="57">
        <f t="shared" si="26"/>
        <v>125622.00708807123</v>
      </c>
      <c r="F92" s="57">
        <f t="shared" si="26"/>
        <v>1648.6300761818877</v>
      </c>
      <c r="G92" s="57">
        <f t="shared" si="25"/>
        <v>3587.37075204697</v>
      </c>
      <c r="H92" s="43">
        <f t="shared" si="23"/>
        <v>-0.15522259142000186</v>
      </c>
      <c r="I92" s="43">
        <f t="shared" si="24"/>
        <v>-0.17421940331249441</v>
      </c>
      <c r="J92" s="59">
        <f t="shared" si="15"/>
        <v>0.051665345512908356</v>
      </c>
      <c r="K92" s="6"/>
      <c r="L92" s="9">
        <f t="shared" si="18"/>
        <v>-0.11849759142000182</v>
      </c>
      <c r="M92" s="9">
        <f t="shared" si="19"/>
        <v>0.0367249999999999</v>
      </c>
      <c r="N92" s="9">
        <f t="shared" si="20"/>
        <v>0.05572181189249248</v>
      </c>
    </row>
    <row r="93" spans="1:14" ht="15">
      <c r="A93" s="42">
        <v>2002</v>
      </c>
      <c r="B93" s="43">
        <f>('S&amp;P 500 &amp; Raw Data'!B78-'S&amp;P 500 &amp; Raw Data'!B77+'S&amp;P 500 &amp; Raw Data'!C78)/'S&amp;P 500 &amp; Raw Data'!B77</f>
        <v>-0.219660479579127</v>
      </c>
      <c r="C93" s="43">
        <f>'T. Bill rates'!G81</f>
        <v>0.016575</v>
      </c>
      <c r="D93" s="43">
        <f>'S&amp;P 500 &amp; Raw Data'!F78</f>
        <v>0.15116400378109285</v>
      </c>
      <c r="E93" s="57">
        <f t="shared" si="26"/>
        <v>98027.81676541301</v>
      </c>
      <c r="F93" s="57">
        <f t="shared" si="26"/>
        <v>1675.9561196946024</v>
      </c>
      <c r="G93" s="57">
        <f t="shared" si="25"/>
        <v>4129.65207797358</v>
      </c>
      <c r="H93" s="43">
        <f t="shared" si="23"/>
        <v>-0.236235479579127</v>
      </c>
      <c r="I93" s="43">
        <f t="shared" si="24"/>
        <v>-0.37082448336021984</v>
      </c>
      <c r="J93" s="59">
        <f t="shared" si="15"/>
        <v>0.045325449773477855</v>
      </c>
      <c r="K93" s="6"/>
      <c r="L93" s="9">
        <f t="shared" si="18"/>
        <v>-0.21966047957912704</v>
      </c>
      <c r="M93" s="9">
        <f t="shared" si="19"/>
        <v>0.016575000000000006</v>
      </c>
      <c r="N93" s="9">
        <f t="shared" si="20"/>
        <v>0.15116400378109285</v>
      </c>
    </row>
    <row r="94" spans="1:14" ht="15">
      <c r="A94" s="42">
        <v>2003</v>
      </c>
      <c r="B94" s="43">
        <f>('S&amp;P 500 &amp; Raw Data'!B79-'S&amp;P 500 &amp; Raw Data'!B78+'S&amp;P 500 &amp; Raw Data'!C79)/'S&amp;P 500 &amp; Raw Data'!B78</f>
        <v>0.2835580005001023</v>
      </c>
      <c r="C94" s="43">
        <f>'T. Bill rates'!G82</f>
        <v>0.0103</v>
      </c>
      <c r="D94" s="43">
        <f>'S&amp;P 500 &amp; Raw Data'!F79</f>
        <v>0.003753185881775853</v>
      </c>
      <c r="E94" s="57">
        <f aca="true" t="shared" si="27" ref="E94:F96">E93*(1+B94)</f>
        <v>125824.38848080393</v>
      </c>
      <c r="F94" s="57">
        <f t="shared" si="27"/>
        <v>1693.2184677274568</v>
      </c>
      <c r="G94" s="57">
        <f t="shared" si="25"/>
        <v>4145.151429849277</v>
      </c>
      <c r="H94" s="43">
        <f t="shared" si="23"/>
        <v>0.27325800050010235</v>
      </c>
      <c r="I94" s="43">
        <f t="shared" si="24"/>
        <v>0.27980481461832646</v>
      </c>
      <c r="J94" s="59">
        <f t="shared" si="15"/>
        <v>0.048237796117156506</v>
      </c>
      <c r="K94" s="6"/>
      <c r="L94" s="9">
        <f t="shared" si="18"/>
        <v>0.2835580005001024</v>
      </c>
      <c r="M94" s="9">
        <f t="shared" si="19"/>
        <v>0.010299999999999976</v>
      </c>
      <c r="N94" s="9">
        <f t="shared" si="20"/>
        <v>0.0037531858817758668</v>
      </c>
    </row>
    <row r="95" spans="1:14" ht="15">
      <c r="A95" s="42">
        <v>2004</v>
      </c>
      <c r="B95" s="43">
        <f>('S&amp;P 500 &amp; Raw Data'!B80-'S&amp;P 500 &amp; Raw Data'!B79+'S&amp;P 500 &amp; Raw Data'!C80)/'S&amp;P 500 &amp; Raw Data'!B79</f>
        <v>0.10742775944096193</v>
      </c>
      <c r="C95" s="43">
        <f>'T. Bill rates'!G83</f>
        <v>0.012275000000000001</v>
      </c>
      <c r="D95" s="43">
        <f>'S&amp;P 500 &amp; Raw Data'!F80</f>
        <v>0.04490683702274547</v>
      </c>
      <c r="E95" s="57">
        <f t="shared" si="27"/>
        <v>139341.42061832585</v>
      </c>
      <c r="F95" s="57">
        <f t="shared" si="27"/>
        <v>1714.0027244188113</v>
      </c>
      <c r="G95" s="57">
        <f aca="true" t="shared" si="28" ref="G95:G100">G94*(1+D95)</f>
        <v>4331.297069544118</v>
      </c>
      <c r="H95" s="43">
        <f t="shared" si="23"/>
        <v>0.09515275944096194</v>
      </c>
      <c r="I95" s="43">
        <f t="shared" si="24"/>
        <v>0.06252092241821647</v>
      </c>
      <c r="J95" s="59">
        <f t="shared" si="15"/>
        <v>0.04842299846885445</v>
      </c>
      <c r="K95" s="6"/>
      <c r="L95" s="9">
        <f t="shared" si="18"/>
        <v>0.10742775944096183</v>
      </c>
      <c r="M95" s="9">
        <f t="shared" si="19"/>
        <v>0.012275000000000036</v>
      </c>
      <c r="N95" s="9">
        <f t="shared" si="20"/>
        <v>0.04490683702274545</v>
      </c>
    </row>
    <row r="96" spans="1:14" ht="15">
      <c r="A96" s="42">
        <v>2005</v>
      </c>
      <c r="B96" s="43">
        <f>('S&amp;P 500 &amp; Raw Data'!B81-'S&amp;P 500 &amp; Raw Data'!B80+'S&amp;P 500 &amp; Raw Data'!C81)/'S&amp;P 500 &amp; Raw Data'!B80</f>
        <v>0.048344775232688535</v>
      </c>
      <c r="C96" s="43">
        <f>'T. Bill rates'!G84</f>
        <v>0.0301</v>
      </c>
      <c r="D96" s="43">
        <f>'S&amp;P 500 &amp; Raw Data'!F81</f>
        <v>0.028675329597779506</v>
      </c>
      <c r="E96" s="57">
        <f t="shared" si="27"/>
        <v>146077.8502787223</v>
      </c>
      <c r="F96" s="57">
        <f t="shared" si="27"/>
        <v>1765.5942064238177</v>
      </c>
      <c r="G96" s="57">
        <f t="shared" si="28"/>
        <v>4455.498440599193</v>
      </c>
      <c r="H96" s="43">
        <f t="shared" si="23"/>
        <v>0.018244775232688536</v>
      </c>
      <c r="I96" s="43">
        <f t="shared" si="24"/>
        <v>0.01966944563490903</v>
      </c>
      <c r="J96" s="59">
        <f t="shared" si="15"/>
        <v>0.04804218940225513</v>
      </c>
      <c r="K96" s="6"/>
      <c r="L96" s="9">
        <f t="shared" si="18"/>
        <v>0.04834477523268843</v>
      </c>
      <c r="M96" s="9">
        <f t="shared" si="19"/>
        <v>0.030100000000000016</v>
      </c>
      <c r="N96" s="9">
        <f t="shared" si="20"/>
        <v>0.02867532959777952</v>
      </c>
    </row>
    <row r="97" spans="1:14" ht="15">
      <c r="A97" s="42">
        <v>2006</v>
      </c>
      <c r="B97" s="43">
        <f>('S&amp;P 500 &amp; Raw Data'!B82-'S&amp;P 500 &amp; Raw Data'!B81+'S&amp;P 500 &amp; Raw Data'!C82)/'S&amp;P 500 &amp; Raw Data'!B81</f>
        <v>0.15612557979315703</v>
      </c>
      <c r="C97" s="43">
        <f>'T. Bill rates'!G85</f>
        <v>0.046775000000000004</v>
      </c>
      <c r="D97" s="43">
        <f>'S&amp;P 500 &amp; Raw Data'!F82</f>
        <v>0.019610012417568386</v>
      </c>
      <c r="E97" s="57">
        <f aca="true" t="shared" si="29" ref="E97:F99">E96*(1+B97)</f>
        <v>168884.33934842583</v>
      </c>
      <c r="F97" s="57">
        <f t="shared" si="29"/>
        <v>1848.1798754292918</v>
      </c>
      <c r="G97" s="57">
        <f t="shared" si="28"/>
        <v>4542.8708203458</v>
      </c>
      <c r="H97" s="43">
        <f t="shared" si="23"/>
        <v>0.10935057979315702</v>
      </c>
      <c r="I97" s="43">
        <f t="shared" si="24"/>
        <v>0.13651556737558865</v>
      </c>
      <c r="J97" s="59">
        <f t="shared" si="15"/>
        <v>0.04914903600480591</v>
      </c>
      <c r="K97" s="6"/>
      <c r="L97" s="9">
        <f t="shared" si="18"/>
        <v>0.1561255797931571</v>
      </c>
      <c r="M97" s="9">
        <f t="shared" si="19"/>
        <v>0.04677500000000001</v>
      </c>
      <c r="N97" s="9">
        <f t="shared" si="20"/>
        <v>0.019610012417568434</v>
      </c>
    </row>
    <row r="98" spans="1:14" ht="15">
      <c r="A98" s="42">
        <v>2007</v>
      </c>
      <c r="B98" s="43">
        <f>('S&amp;P 500 &amp; Raw Data'!B83-'S&amp;P 500 &amp; Raw Data'!B82+'S&amp;P 500 &amp; Raw Data'!C83)/'S&amp;P 500 &amp; Raw Data'!B82</f>
        <v>0.054847352464217694</v>
      </c>
      <c r="C98" s="43">
        <f>'T. Bill rates'!G86</f>
        <v>0.046425</v>
      </c>
      <c r="D98" s="43">
        <f>'S&amp;P 500 &amp; Raw Data'!F83</f>
        <v>0.10209921930012807</v>
      </c>
      <c r="E98" s="57">
        <f t="shared" si="29"/>
        <v>178147.19823435548</v>
      </c>
      <c r="F98" s="57">
        <f t="shared" si="29"/>
        <v>1933.9816261460965</v>
      </c>
      <c r="G98" s="57">
        <f t="shared" si="28"/>
        <v>5006.694384484438</v>
      </c>
      <c r="H98" s="43">
        <f t="shared" si="23"/>
        <v>0.008422352464217693</v>
      </c>
      <c r="I98" s="43">
        <f t="shared" si="24"/>
        <v>-0.04725186683591037</v>
      </c>
      <c r="J98" s="59">
        <f t="shared" si="15"/>
        <v>0.047948712238125024</v>
      </c>
      <c r="K98" s="6"/>
      <c r="L98" s="9">
        <f t="shared" si="18"/>
        <v>0.05484735246421768</v>
      </c>
      <c r="M98" s="9">
        <f t="shared" si="19"/>
        <v>0.04642499999999994</v>
      </c>
      <c r="N98" s="9">
        <f t="shared" si="20"/>
        <v>0.102099219300128</v>
      </c>
    </row>
    <row r="99" spans="1:14" ht="15">
      <c r="A99" s="42">
        <v>2008</v>
      </c>
      <c r="B99" s="43">
        <f>('S&amp;P 500 &amp; Raw Data'!B84-'S&amp;P 500 &amp; Raw Data'!B83+'S&amp;P 500 &amp; Raw Data'!C84)/'S&amp;P 500 &amp; Raw Data'!B83</f>
        <v>-0.3655234411179819</v>
      </c>
      <c r="C99" s="43">
        <f>'T. Bill rates'!G87</f>
        <v>0.01585</v>
      </c>
      <c r="D99" s="43">
        <f>'S&amp;P 500 &amp; Raw Data'!F84</f>
        <v>0.20101279926977011</v>
      </c>
      <c r="E99" s="57">
        <f t="shared" si="29"/>
        <v>113030.22131020659</v>
      </c>
      <c r="F99" s="57">
        <f t="shared" si="29"/>
        <v>1964.635234920512</v>
      </c>
      <c r="G99" s="57">
        <f t="shared" si="28"/>
        <v>6013.104037797893</v>
      </c>
      <c r="H99" s="43">
        <f t="shared" si="23"/>
        <v>-0.3813734411179819</v>
      </c>
      <c r="I99" s="43">
        <f t="shared" si="24"/>
        <v>-0.5665362403877521</v>
      </c>
      <c r="J99" s="59">
        <f t="shared" si="15"/>
        <v>0.0387958688686898</v>
      </c>
      <c r="K99" s="6"/>
      <c r="L99" s="9">
        <f t="shared" si="18"/>
        <v>-0.36552344111798196</v>
      </c>
      <c r="M99" s="9">
        <f t="shared" si="19"/>
        <v>0.01584999999999992</v>
      </c>
      <c r="N99" s="9">
        <f t="shared" si="20"/>
        <v>0.20101279926977011</v>
      </c>
    </row>
    <row r="100" spans="1:14" ht="15">
      <c r="A100" s="42">
        <v>2009</v>
      </c>
      <c r="B100" s="43">
        <f>('S&amp;P 500 &amp; Raw Data'!B85-'S&amp;P 500 &amp; Raw Data'!B84+'S&amp;P 500 &amp; Raw Data'!C85)/'S&amp;P 500 &amp; Raw Data'!B84</f>
        <v>0.2593523387766398</v>
      </c>
      <c r="C100" s="43">
        <f>'T. Bill rates'!G88</f>
        <v>0.00135</v>
      </c>
      <c r="D100" s="43">
        <f>'S&amp;P 500 &amp; Raw Data'!F85</f>
        <v>-0.11116695313259162</v>
      </c>
      <c r="E100" s="57">
        <f aca="true" t="shared" si="30" ref="E100:F102">E99*(1+B100)</f>
        <v>142344.87355944986</v>
      </c>
      <c r="F100" s="57">
        <f t="shared" si="30"/>
        <v>1967.2874924876546</v>
      </c>
      <c r="G100" s="57">
        <f t="shared" si="28"/>
        <v>5344.6455830466175</v>
      </c>
      <c r="H100" s="43">
        <f aca="true" t="shared" si="31" ref="H100:H105">B100-C100</f>
        <v>0.2580023387766398</v>
      </c>
      <c r="I100" s="43">
        <f aca="true" t="shared" si="32" ref="I100:I105">B100-D100</f>
        <v>0.37051929190923144</v>
      </c>
      <c r="J100" s="59">
        <f t="shared" si="15"/>
        <v>0.04286850613334847</v>
      </c>
      <c r="K100" s="6"/>
      <c r="L100" s="9">
        <f t="shared" si="18"/>
        <v>0.2593523387766399</v>
      </c>
      <c r="M100" s="9">
        <f t="shared" si="19"/>
        <v>0.0013499999999999623</v>
      </c>
      <c r="N100" s="9">
        <f t="shared" si="20"/>
        <v>-0.11116695313259162</v>
      </c>
    </row>
    <row r="101" spans="1:14" ht="15">
      <c r="A101" s="42">
        <v>2010</v>
      </c>
      <c r="B101" s="43">
        <f>('S&amp;P 500 &amp; Raw Data'!B86-'S&amp;P 500 &amp; Raw Data'!B85+'S&amp;P 500 &amp; Raw Data'!C86)/'S&amp;P 500 &amp; Raw Data'!B85</f>
        <v>0.14821092278719414</v>
      </c>
      <c r="C101" s="43">
        <v>0.0013</v>
      </c>
      <c r="D101" s="43">
        <f>'S&amp;P 500 &amp; Raw Data'!F86</f>
        <v>0.08462933880355772</v>
      </c>
      <c r="E101" s="57">
        <f t="shared" si="30"/>
        <v>163441.9386237224</v>
      </c>
      <c r="F101" s="57">
        <f t="shared" si="30"/>
        <v>1969.8449662278888</v>
      </c>
      <c r="G101" s="57">
        <f aca="true" t="shared" si="33" ref="G101:G106">G100*(1+D101)</f>
        <v>5796.959404879208</v>
      </c>
      <c r="H101" s="43">
        <f t="shared" si="31"/>
        <v>0.14691092278719414</v>
      </c>
      <c r="I101" s="43">
        <f t="shared" si="32"/>
        <v>0.06358158398363642</v>
      </c>
      <c r="J101" s="59">
        <f aca="true" t="shared" si="34" ref="J101:J106">((E101/100)^(1/(A101-$A$19+1)))-((G101/100)^(1/(A101-$A$19+1)))</f>
        <v>0.04310851643347546</v>
      </c>
      <c r="K101" s="6"/>
      <c r="L101" s="9">
        <f t="shared" si="18"/>
        <v>0.14821092278719417</v>
      </c>
      <c r="M101" s="9">
        <f t="shared" si="19"/>
        <v>0.0013000000000000789</v>
      </c>
      <c r="N101" s="9">
        <f t="shared" si="20"/>
        <v>0.08462933880355772</v>
      </c>
    </row>
    <row r="102" spans="1:14" ht="15">
      <c r="A102" s="42">
        <v>2011</v>
      </c>
      <c r="B102" s="43">
        <f>('S&amp;P 500 &amp; Raw Data'!B87-'S&amp;P 500 &amp; Raw Data'!B86+'S&amp;P 500 &amp; Raw Data'!C87)/'S&amp;P 500 &amp; Raw Data'!B86</f>
        <v>0.0209837473362805</v>
      </c>
      <c r="C102" s="43">
        <v>0.0003</v>
      </c>
      <c r="D102" s="43">
        <f>'S&amp;P 500 &amp; Raw Data'!F87</f>
        <v>0.16035334999461354</v>
      </c>
      <c r="E102" s="57">
        <f t="shared" si="30"/>
        <v>166871.5629679545</v>
      </c>
      <c r="F102" s="57">
        <f t="shared" si="30"/>
        <v>1970.435919717757</v>
      </c>
      <c r="G102" s="57">
        <f t="shared" si="33"/>
        <v>6726.52126523437</v>
      </c>
      <c r="H102" s="43">
        <f t="shared" si="31"/>
        <v>0.0206837473362805</v>
      </c>
      <c r="I102" s="43">
        <f t="shared" si="32"/>
        <v>-0.13936960265833304</v>
      </c>
      <c r="J102" s="59">
        <f t="shared" si="34"/>
        <v>0.04097042900424852</v>
      </c>
      <c r="K102" s="6"/>
      <c r="L102" s="9">
        <f t="shared" si="18"/>
        <v>0.02098374733628061</v>
      </c>
      <c r="M102" s="9">
        <f t="shared" si="19"/>
        <v>0.00029999999999996696</v>
      </c>
      <c r="N102" s="9">
        <f t="shared" si="20"/>
        <v>0.16035334999461348</v>
      </c>
    </row>
    <row r="103" spans="1:14" ht="15">
      <c r="A103" s="42">
        <v>2012</v>
      </c>
      <c r="B103" s="43">
        <f>('S&amp;P 500 &amp; Raw Data'!B88-'S&amp;P 500 &amp; Raw Data'!B87+'S&amp;P 500 &amp; Raw Data'!C88)/'S&amp;P 500 &amp; Raw Data'!B87</f>
        <v>0.15890585241730293</v>
      </c>
      <c r="C103" s="43">
        <v>0.0005</v>
      </c>
      <c r="D103" s="43">
        <f>'S&amp;P 500 &amp; Raw Data'!F88</f>
        <v>0.02971571978018946</v>
      </c>
      <c r="E103" s="57">
        <f aca="true" t="shared" si="35" ref="E103:F105">E102*(1+B103)</f>
        <v>193388.43092558492</v>
      </c>
      <c r="F103" s="57">
        <f t="shared" si="35"/>
        <v>1971.421137677616</v>
      </c>
      <c r="G103" s="57">
        <f t="shared" si="33"/>
        <v>6926.40468624756</v>
      </c>
      <c r="H103" s="43">
        <f t="shared" si="31"/>
        <v>0.15840585241730293</v>
      </c>
      <c r="I103" s="43">
        <f t="shared" si="32"/>
        <v>0.12919013263711346</v>
      </c>
      <c r="J103" s="59">
        <f t="shared" si="34"/>
        <v>0.041988275684727405</v>
      </c>
      <c r="K103" s="6"/>
      <c r="L103" s="9">
        <f t="shared" si="18"/>
        <v>0.15890585241730282</v>
      </c>
      <c r="M103" s="9">
        <f t="shared" si="19"/>
        <v>0.0004999999999999449</v>
      </c>
      <c r="N103" s="9">
        <f t="shared" si="20"/>
        <v>0.029715719780189387</v>
      </c>
    </row>
    <row r="104" spans="1:14" ht="15">
      <c r="A104" s="42">
        <v>2013</v>
      </c>
      <c r="B104" s="43">
        <f>('S&amp;P 500 &amp; Raw Data'!B89-'S&amp;P 500 &amp; Raw Data'!B88+'S&amp;P 500 &amp; Raw Data'!C89)/'S&amp;P 500 &amp; Raw Data'!B88</f>
        <v>0.32145085858125483</v>
      </c>
      <c r="C104" s="43">
        <v>0.00066</v>
      </c>
      <c r="D104" s="43">
        <f>'S&amp;P 500 &amp; Raw Data'!F89</f>
        <v>-0.09104568794347262</v>
      </c>
      <c r="E104" s="57">
        <f t="shared" si="35"/>
        <v>255553.30808629587</v>
      </c>
      <c r="F104" s="57">
        <f t="shared" si="35"/>
        <v>1972.7222756284834</v>
      </c>
      <c r="G104" s="57">
        <f t="shared" si="33"/>
        <v>6295.785406613258</v>
      </c>
      <c r="H104" s="43">
        <f t="shared" si="31"/>
        <v>0.32079085858125483</v>
      </c>
      <c r="I104" s="43">
        <f t="shared" si="32"/>
        <v>0.41249654652472745</v>
      </c>
      <c r="J104" s="59">
        <f t="shared" si="34"/>
        <v>0.04617680941872315</v>
      </c>
      <c r="K104" s="6"/>
      <c r="L104" s="9">
        <f t="shared" si="18"/>
        <v>0.3214508585812548</v>
      </c>
      <c r="M104" s="9">
        <f t="shared" si="19"/>
        <v>0.000660000000000105</v>
      </c>
      <c r="N104" s="9">
        <f t="shared" si="20"/>
        <v>-0.09104568794347268</v>
      </c>
    </row>
    <row r="105" spans="1:14" ht="15">
      <c r="A105" s="42">
        <v>2014</v>
      </c>
      <c r="B105" s="43">
        <f>('S&amp;P 500 &amp; Raw Data'!B90-'S&amp;P 500 &amp; Raw Data'!B89+'S&amp;P 500 &amp; Raw Data'!C90)/'S&amp;P 500 &amp; Raw Data'!B89</f>
        <v>0.13524421649462237</v>
      </c>
      <c r="C105" s="43">
        <v>0.00053</v>
      </c>
      <c r="D105" s="43">
        <f>'S&amp;P 500 &amp; Raw Data'!F90</f>
        <v>0.10746180452004755</v>
      </c>
      <c r="E105" s="57">
        <f t="shared" si="35"/>
        <v>290115.4150110358</v>
      </c>
      <c r="F105" s="57">
        <f t="shared" si="35"/>
        <v>1973.7678184345664</v>
      </c>
      <c r="G105" s="57">
        <f t="shared" si="33"/>
        <v>6972.341867278899</v>
      </c>
      <c r="H105" s="43">
        <f t="shared" si="31"/>
        <v>0.13471421649462237</v>
      </c>
      <c r="I105" s="43">
        <f t="shared" si="32"/>
        <v>0.027782411974574817</v>
      </c>
      <c r="J105" s="59">
        <f t="shared" si="34"/>
        <v>0.04597502937583342</v>
      </c>
      <c r="K105" s="6"/>
      <c r="L105" s="9">
        <f t="shared" si="18"/>
        <v>0.13524421649462237</v>
      </c>
      <c r="M105" s="9">
        <f t="shared" si="19"/>
        <v>0.0005299999999999194</v>
      </c>
      <c r="N105" s="9">
        <f t="shared" si="20"/>
        <v>0.1074618045200475</v>
      </c>
    </row>
    <row r="106" spans="1:14" ht="15">
      <c r="A106" s="54">
        <v>2015</v>
      </c>
      <c r="B106" s="43">
        <f>('S&amp;P 500 &amp; Raw Data'!B91-'S&amp;P 500 &amp; Raw Data'!B90+'S&amp;P 500 &amp; Raw Data'!C91)/'S&amp;P 500 &amp; Raw Data'!B90</f>
        <v>0.013788916411676138</v>
      </c>
      <c r="C106" s="55">
        <v>0.0021</v>
      </c>
      <c r="D106" s="43">
        <f>'S&amp;P 500 &amp; Raw Data'!F91</f>
        <v>0.012842996709792224</v>
      </c>
      <c r="E106" s="57">
        <f aca="true" t="shared" si="36" ref="E106:F109">E105*(1+B106)</f>
        <v>294115.79221836175</v>
      </c>
      <c r="F106" s="57">
        <f t="shared" si="36"/>
        <v>1977.9127308532788</v>
      </c>
      <c r="G106" s="57">
        <f t="shared" si="33"/>
        <v>7061.887630939909</v>
      </c>
      <c r="H106" s="43">
        <f>B106-C106</f>
        <v>0.011688916411676138</v>
      </c>
      <c r="I106" s="43">
        <f>B106-D106</f>
        <v>0.0009459197018839138</v>
      </c>
      <c r="J106" s="59">
        <f t="shared" si="34"/>
        <v>0.0454344573137655</v>
      </c>
      <c r="K106" s="6"/>
      <c r="L106" s="9">
        <f t="shared" si="18"/>
        <v>0.013788916411676233</v>
      </c>
      <c r="M106" s="9">
        <f t="shared" si="19"/>
        <v>0.0020999999999999908</v>
      </c>
      <c r="N106" s="9">
        <f t="shared" si="20"/>
        <v>0.012842996709792276</v>
      </c>
    </row>
    <row r="107" spans="1:14" ht="15">
      <c r="A107" s="61">
        <v>2016</v>
      </c>
      <c r="B107" s="43">
        <f>('S&amp;P 500 &amp; Raw Data'!B92-'S&amp;P 500 &amp; Raw Data'!B91+'S&amp;P 500 &amp; Raw Data'!C92)/'S&amp;P 500 &amp; Raw Data'!B91</f>
        <v>0.11773080874798171</v>
      </c>
      <c r="C107" s="62">
        <v>0.0051</v>
      </c>
      <c r="D107" s="43">
        <f>'S&amp;P 500 &amp; Raw Data'!F92</f>
        <v>0.006905504698747792</v>
      </c>
      <c r="E107" s="57">
        <f t="shared" si="36"/>
        <v>328742.28230178286</v>
      </c>
      <c r="F107" s="57">
        <f t="shared" si="36"/>
        <v>1988.0000857806308</v>
      </c>
      <c r="G107" s="57">
        <f>G106*(1+D107)</f>
        <v>7110.653529157394</v>
      </c>
      <c r="H107" s="43">
        <f>B107-C107</f>
        <v>0.1126308087479817</v>
      </c>
      <c r="I107" s="43">
        <f>B107-D107</f>
        <v>0.11082530404923392</v>
      </c>
      <c r="J107" s="59">
        <f>((E107/100)^(1/(A107-$A$19+1)))-((G107/100)^(1/(A107-$A$19+1)))</f>
        <v>0.046176501247687796</v>
      </c>
      <c r="K107" s="6"/>
      <c r="L107" s="9">
        <f t="shared" si="18"/>
        <v>0.11773080874798181</v>
      </c>
      <c r="M107" s="9">
        <f t="shared" si="19"/>
        <v>0.0051000000000001044</v>
      </c>
      <c r="N107" s="9">
        <f t="shared" si="20"/>
        <v>0.006905504698747844</v>
      </c>
    </row>
    <row r="108" spans="1:14" ht="15">
      <c r="A108" s="61">
        <v>2017</v>
      </c>
      <c r="B108" s="43">
        <f>('S&amp;P 500 &amp; Raw Data'!B93-'S&amp;P 500 &amp; Raw Data'!B92+'S&amp;P 500 &amp; Raw Data'!C93)/'S&amp;P 500 &amp; Raw Data'!B92</f>
        <v>0.2160548143449928</v>
      </c>
      <c r="C108" s="62">
        <v>0.0139</v>
      </c>
      <c r="D108" s="43">
        <f>'S&amp;P 500 &amp; Raw Data'!F93</f>
        <v>0.028017162707789457</v>
      </c>
      <c r="E108" s="57">
        <f t="shared" si="36"/>
        <v>399768.63507184375</v>
      </c>
      <c r="F108" s="57">
        <f t="shared" si="36"/>
        <v>2015.6332869729815</v>
      </c>
      <c r="G108" s="57">
        <f>G107*(1+D108)</f>
        <v>7309.873866042513</v>
      </c>
      <c r="H108" s="43">
        <f>B108-C108</f>
        <v>0.2021548143449928</v>
      </c>
      <c r="I108" s="43">
        <f>B108-D108</f>
        <v>0.18803765163720335</v>
      </c>
      <c r="J108" s="59">
        <f>((E108/100)^(1/(A108-$A$19+1)))-((G108/100)^(1/(A108-$A$19+1)))</f>
        <v>0.047686840373502015</v>
      </c>
      <c r="K108" s="6"/>
      <c r="L108" s="9">
        <f t="shared" si="18"/>
        <v>0.21605481434499274</v>
      </c>
      <c r="M108" s="9">
        <f t="shared" si="19"/>
        <v>0.013900000000000023</v>
      </c>
      <c r="N108" s="9">
        <f t="shared" si="20"/>
        <v>0.028017162707789423</v>
      </c>
    </row>
    <row r="109" spans="1:14" ht="15">
      <c r="A109" s="61">
        <v>2018</v>
      </c>
      <c r="B109" s="43">
        <f>('S&amp;P 500 &amp; Raw Data'!B94-'S&amp;P 500 &amp; Raw Data'!B93+'S&amp;P 500 &amp; Raw Data'!C94)/'S&amp;P 500 &amp; Raw Data'!B93</f>
        <v>-0.0423210565490106</v>
      </c>
      <c r="C109" s="62">
        <v>0.0237</v>
      </c>
      <c r="D109" s="43">
        <f>'S&amp;P 500 &amp; Raw Data'!F94</f>
        <v>-0.00016692385713402633</v>
      </c>
      <c r="E109" s="57">
        <f t="shared" si="36"/>
        <v>382850.00406044745</v>
      </c>
      <c r="F109" s="57">
        <f t="shared" si="36"/>
        <v>2063.4037958742415</v>
      </c>
      <c r="G109" s="57">
        <f>G108*(1+D109)</f>
        <v>7308.65367370163</v>
      </c>
      <c r="H109" s="43">
        <f>B109-C109</f>
        <v>-0.0660210565490106</v>
      </c>
      <c r="I109" s="43">
        <f>B109-D109</f>
        <v>-0.04215413269187657</v>
      </c>
      <c r="J109" s="59">
        <f>((E109/100)^(1/(A109-$A$19+1)))-((G109/100)^(1/(A109-$A$19+1)))</f>
        <v>0.04660801123862246</v>
      </c>
      <c r="K109" s="6"/>
      <c r="L109" s="9">
        <f t="shared" si="18"/>
        <v>-0.04232105654901064</v>
      </c>
      <c r="M109" s="9">
        <f t="shared" si="19"/>
        <v>0.023700000000000054</v>
      </c>
      <c r="N109" s="9">
        <f t="shared" si="20"/>
        <v>-0.00016692385713401592</v>
      </c>
    </row>
    <row r="110" spans="6:9" ht="15">
      <c r="F110" s="97" t="s">
        <v>10</v>
      </c>
      <c r="G110" s="98"/>
      <c r="H110" s="99" t="s">
        <v>40</v>
      </c>
      <c r="I110" s="99"/>
    </row>
    <row r="111" spans="1:9" ht="15">
      <c r="A111" s="4" t="s">
        <v>11</v>
      </c>
      <c r="B111" s="3"/>
      <c r="C111" s="3"/>
      <c r="D111" s="3"/>
      <c r="F111" s="6" t="s">
        <v>12</v>
      </c>
      <c r="G111" s="6" t="s">
        <v>13</v>
      </c>
      <c r="H111" s="6" t="s">
        <v>12</v>
      </c>
      <c r="I111" s="6" t="s">
        <v>13</v>
      </c>
    </row>
    <row r="112" spans="1:9" ht="15">
      <c r="A112" s="1" t="s">
        <v>119</v>
      </c>
      <c r="B112" s="64">
        <f>AVERAGE(B19:B109)</f>
        <v>0.11356278960037729</v>
      </c>
      <c r="C112" s="64">
        <f>AVERAGE(C19:C109)</f>
        <v>0.03425620879120879</v>
      </c>
      <c r="D112" s="64">
        <f>AVERAGE(D19:D109)</f>
        <v>0.05097030982685412</v>
      </c>
      <c r="F112" s="9">
        <f>B112-C112</f>
        <v>0.0793065808091685</v>
      </c>
      <c r="G112" s="9">
        <f>B112-D112</f>
        <v>0.06259247977352317</v>
      </c>
      <c r="H112" s="63">
        <f>STDEV(H19:H109)/(($A$109-$A$19+1)^0.5)</f>
        <v>0.020856488356206928</v>
      </c>
      <c r="I112" s="63">
        <f>STDEV(I19:I109)/(($A$109-$A$19+1)^0.5)</f>
        <v>0.022217623628802047</v>
      </c>
    </row>
    <row r="113" spans="1:9" ht="15">
      <c r="A113" s="1" t="s">
        <v>120</v>
      </c>
      <c r="B113" s="2">
        <f>AVERAGE(B60:B109)</f>
        <v>0.11103648539132989</v>
      </c>
      <c r="C113" s="2">
        <f>AVERAGE(C60:C109)</f>
        <v>0.0476328</v>
      </c>
      <c r="D113" s="2">
        <f>AVERAGE(D60:D109)</f>
        <v>0.07101460629281375</v>
      </c>
      <c r="F113" s="9">
        <f>B113-C113</f>
        <v>0.06340368539132989</v>
      </c>
      <c r="G113" s="9">
        <f>B113-D113</f>
        <v>0.040021879098516136</v>
      </c>
      <c r="H113" s="9">
        <f>STDEV(H60:H109)/(($A$109-$A$59+1)^0.5)</f>
        <v>0.023811209147794634</v>
      </c>
      <c r="I113" s="9">
        <f>STDEV(I60:I109)/(($A$109-$A$60+1)^0.5)</f>
        <v>0.027072733900619754</v>
      </c>
    </row>
    <row r="114" spans="1:9" ht="15">
      <c r="A114" s="1" t="s">
        <v>121</v>
      </c>
      <c r="B114" s="2">
        <f>AVERAGE(B100:B109)</f>
        <v>0.13494014193489348</v>
      </c>
      <c r="C114" s="2">
        <f>AVERAGE(C100:C109)</f>
        <v>0.004944</v>
      </c>
      <c r="D114" s="2">
        <f>AVERAGE(D100:D109)</f>
        <v>0.022754631228153948</v>
      </c>
      <c r="F114" s="9">
        <f>B114-C114</f>
        <v>0.12999614193489348</v>
      </c>
      <c r="G114" s="9">
        <f>B114-D114</f>
        <v>0.11218551070673953</v>
      </c>
      <c r="H114" s="9">
        <f>STDEV(H100:H109)/(($A$109-$A$100+1)^0.5)</f>
        <v>0.03708558602066053</v>
      </c>
      <c r="I114" s="9">
        <f>STDEV(I100:I109)/(($A$109-$A$100+1)^0.5)</f>
        <v>0.05496754469859476</v>
      </c>
    </row>
    <row r="115" ht="15">
      <c r="F115" s="8" t="s">
        <v>10</v>
      </c>
    </row>
    <row r="116" spans="1:7" ht="15">
      <c r="A116" s="10" t="s">
        <v>14</v>
      </c>
      <c r="F116" s="6" t="s">
        <v>12</v>
      </c>
      <c r="G116" s="6" t="s">
        <v>13</v>
      </c>
    </row>
    <row r="117" spans="1:7" ht="15">
      <c r="A117" s="1" t="s">
        <v>119</v>
      </c>
      <c r="B117" s="11">
        <f>(E109/100)^(1/(A109-A19+1))-1</f>
        <v>0.09489870291136038</v>
      </c>
      <c r="C117" s="11">
        <f>(F109/100)^(1/(A109-A19+1))-1</f>
        <v>0.033822501485073486</v>
      </c>
      <c r="D117" s="11">
        <f>(G109/100)^(1/(A109-A19+1))-1</f>
        <v>0.04829069167273792</v>
      </c>
      <c r="F117" s="9">
        <f>B117-C117</f>
        <v>0.06107620142628689</v>
      </c>
      <c r="G117" s="9">
        <f>B117-D117</f>
        <v>0.04660801123862246</v>
      </c>
    </row>
    <row r="118" spans="1:7" ht="15">
      <c r="A118" s="1" t="s">
        <v>120</v>
      </c>
      <c r="B118" s="11">
        <f>(E109/E59)^(1/($A$109-$A$59))-1</f>
        <v>0.09726138525841588</v>
      </c>
      <c r="C118" s="11">
        <f>(F109/F59)^(1/($A$109-$A$59))-1</f>
        <v>0.04712119041273244</v>
      </c>
      <c r="D118" s="11">
        <f>(G109/G59)^(1/($A$109-$A$59))-1</f>
        <v>0.06688051798546146</v>
      </c>
      <c r="F118" s="9">
        <f>B118-C118</f>
        <v>0.05014019484568344</v>
      </c>
      <c r="G118" s="9">
        <f>B118-D118</f>
        <v>0.030380867272954415</v>
      </c>
    </row>
    <row r="119" spans="1:7" ht="15">
      <c r="A119" s="1" t="s">
        <v>121</v>
      </c>
      <c r="B119" s="11">
        <f>(E109/E99)^(1/($A$109-$A$99))-1</f>
        <v>0.12975275172346756</v>
      </c>
      <c r="C119" s="11">
        <f>(F109/F99)^(1/($A$109-$A$99))-1</f>
        <v>0.004917084406902861</v>
      </c>
      <c r="D119" s="11">
        <f>(G109/G99)^(1/($A$109-$A$99))-1</f>
        <v>0.019703397941960077</v>
      </c>
      <c r="F119" s="9">
        <f>B119-C119</f>
        <v>0.1248356673165647</v>
      </c>
      <c r="G119" s="9">
        <f>B119-D119</f>
        <v>0.11004935378150749</v>
      </c>
    </row>
  </sheetData>
  <sheetProtection/>
  <mergeCells count="11">
    <mergeCell ref="B1:G1"/>
    <mergeCell ref="B2:G2"/>
    <mergeCell ref="B4:G4"/>
    <mergeCell ref="B5:G5"/>
    <mergeCell ref="B6:G6"/>
    <mergeCell ref="B7:G7"/>
    <mergeCell ref="B3:E3"/>
    <mergeCell ref="F3:G3"/>
    <mergeCell ref="L17:N17"/>
    <mergeCell ref="F110:G110"/>
    <mergeCell ref="H110:I110"/>
  </mergeCells>
  <hyperlinks>
    <hyperlink ref="B2" r:id="rId1" display="Aswath Damodaran, adamodar@stern.nyu.edu"/>
    <hyperlink ref="B4" r:id="rId2" display="http://www.damodaran.com"/>
    <hyperlink ref="B5" r:id="rId3" display="http://www.stern.nyu.edu/~adamodar/New_Home_Page/data.html"/>
    <hyperlink ref="B6" r:id="rId4" display="http://www.stern.nyu.edu/~adamodar/pc/datasets/indname.xls"/>
    <hyperlink ref="B7" r:id="rId5" display="http://www.stern.nyu.edu/~adamodar/New_Home_Page/datafile/variable.htm"/>
  </hyperlinks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  <legacyDrawing r:id="rId7"/>
  <tableParts>
    <tablePart r:id="rId8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24"/>
  <sheetViews>
    <sheetView zoomScalePageLayoutView="0" workbookViewId="0" topLeftCell="A101">
      <selection activeCell="E91" sqref="E91"/>
    </sheetView>
  </sheetViews>
  <sheetFormatPr defaultColWidth="9.00390625" defaultRowHeight="12.75"/>
  <cols>
    <col min="1" max="16384" width="10.625" style="0" customWidth="1"/>
  </cols>
  <sheetData>
    <row r="1" spans="1:2" s="22" customFormat="1" ht="12">
      <c r="A1" s="21" t="s">
        <v>42</v>
      </c>
      <c r="B1" s="21" t="s">
        <v>43</v>
      </c>
    </row>
    <row r="2" spans="1:2" s="22" customFormat="1" ht="12">
      <c r="A2" s="21" t="s">
        <v>44</v>
      </c>
      <c r="B2" s="21" t="s">
        <v>45</v>
      </c>
    </row>
    <row r="3" spans="1:2" s="22" customFormat="1" ht="12">
      <c r="A3" s="21" t="s">
        <v>46</v>
      </c>
      <c r="B3" s="21" t="s">
        <v>47</v>
      </c>
    </row>
    <row r="4" spans="1:2" s="22" customFormat="1" ht="12">
      <c r="A4" s="21" t="s">
        <v>48</v>
      </c>
      <c r="B4" s="21" t="s">
        <v>49</v>
      </c>
    </row>
    <row r="5" spans="1:2" s="22" customFormat="1" ht="12">
      <c r="A5" s="21" t="s">
        <v>50</v>
      </c>
      <c r="B5" s="21" t="s">
        <v>51</v>
      </c>
    </row>
    <row r="6" spans="1:2" s="22" customFormat="1" ht="12">
      <c r="A6" s="21" t="s">
        <v>52</v>
      </c>
      <c r="B6" s="21" t="s">
        <v>53</v>
      </c>
    </row>
    <row r="7" spans="1:2" s="22" customFormat="1" ht="12">
      <c r="A7" s="21" t="s">
        <v>54</v>
      </c>
      <c r="B7" s="21" t="s">
        <v>55</v>
      </c>
    </row>
    <row r="8" spans="1:2" s="22" customFormat="1" ht="12">
      <c r="A8" s="21" t="s">
        <v>56</v>
      </c>
      <c r="B8" s="21" t="s">
        <v>57</v>
      </c>
    </row>
    <row r="9" spans="1:2" s="22" customFormat="1" ht="12">
      <c r="A9" s="21" t="s">
        <v>58</v>
      </c>
      <c r="B9" s="21" t="s">
        <v>59</v>
      </c>
    </row>
    <row r="10" spans="1:2" s="22" customFormat="1" ht="12">
      <c r="A10" s="21" t="s">
        <v>60</v>
      </c>
      <c r="B10" s="21" t="s">
        <v>62</v>
      </c>
    </row>
    <row r="11" s="22" customFormat="1" ht="12"/>
    <row r="12" spans="1:7" s="22" customFormat="1" ht="12">
      <c r="A12" s="21" t="s">
        <v>63</v>
      </c>
      <c r="B12" s="21" t="s">
        <v>64</v>
      </c>
      <c r="E12" s="22" t="s">
        <v>65</v>
      </c>
      <c r="F12" s="22" t="s">
        <v>66</v>
      </c>
      <c r="G12" s="22" t="s">
        <v>67</v>
      </c>
    </row>
    <row r="13" spans="1:7" s="22" customFormat="1" ht="12">
      <c r="A13" s="29">
        <v>10958</v>
      </c>
      <c r="B13" s="23">
        <v>0.72</v>
      </c>
      <c r="E13" s="22">
        <v>1934</v>
      </c>
      <c r="F13" s="23">
        <f>(B13+B16+B19+B22)</f>
        <v>1.29</v>
      </c>
      <c r="G13" s="24">
        <f>(F13/4)/100</f>
        <v>0.003225</v>
      </c>
    </row>
    <row r="14" spans="1:7" s="22" customFormat="1" ht="12">
      <c r="A14" s="30" t="s">
        <v>72</v>
      </c>
      <c r="B14" s="23">
        <v>0.62</v>
      </c>
      <c r="E14" s="22">
        <v>1935</v>
      </c>
      <c r="F14" s="25">
        <f>B25+B28+B31+B34</f>
        <v>0.7</v>
      </c>
      <c r="G14" s="24">
        <f aca="true" t="shared" si="0" ref="G14:G77">(F14/4)/100</f>
        <v>0.0017499999999999998</v>
      </c>
    </row>
    <row r="15" spans="1:7" s="22" customFormat="1" ht="12">
      <c r="A15" s="30" t="s">
        <v>74</v>
      </c>
      <c r="B15" s="23">
        <v>0.24</v>
      </c>
      <c r="E15" s="22">
        <v>1936</v>
      </c>
      <c r="F15" s="25">
        <f>B37+B40+B43+B46</f>
        <v>0.68</v>
      </c>
      <c r="G15" s="24">
        <f t="shared" si="0"/>
        <v>0.0017000000000000001</v>
      </c>
    </row>
    <row r="16" spans="1:7" s="22" customFormat="1" ht="12">
      <c r="A16" s="30" t="s">
        <v>76</v>
      </c>
      <c r="B16" s="23">
        <v>0.15</v>
      </c>
      <c r="E16" s="22">
        <v>1937</v>
      </c>
      <c r="F16" s="23">
        <f>B49+B52+B55+B58</f>
        <v>1.2100000000000002</v>
      </c>
      <c r="G16" s="24">
        <f t="shared" si="0"/>
        <v>0.0030250000000000003</v>
      </c>
    </row>
    <row r="17" spans="1:7" s="22" customFormat="1" ht="12">
      <c r="A17" s="30" t="s">
        <v>78</v>
      </c>
      <c r="B17" s="23">
        <v>0.16</v>
      </c>
      <c r="E17" s="22">
        <f>E16+1</f>
        <v>1938</v>
      </c>
      <c r="F17" s="23">
        <f>B61+B64+B67+B70</f>
        <v>0.31</v>
      </c>
      <c r="G17" s="24">
        <f t="shared" si="0"/>
        <v>0.000775</v>
      </c>
    </row>
    <row r="18" spans="1:7" s="22" customFormat="1" ht="12">
      <c r="A18" s="30" t="s">
        <v>80</v>
      </c>
      <c r="B18" s="23">
        <v>0.15</v>
      </c>
      <c r="E18" s="22">
        <f aca="true" t="shared" si="1" ref="E18:E81">E17+1</f>
        <v>1939</v>
      </c>
      <c r="F18" s="23">
        <f>B73+B76+B79+B82</f>
        <v>0.15000000000000002</v>
      </c>
      <c r="G18" s="24">
        <f t="shared" si="0"/>
        <v>0.00037500000000000006</v>
      </c>
    </row>
    <row r="19" spans="1:7" s="22" customFormat="1" ht="12">
      <c r="A19" s="30" t="s">
        <v>82</v>
      </c>
      <c r="B19" s="23">
        <v>0.15</v>
      </c>
      <c r="E19" s="22">
        <f t="shared" si="1"/>
        <v>1940</v>
      </c>
      <c r="F19" s="23">
        <f>B85+B88+B91+B94</f>
        <v>0.1</v>
      </c>
      <c r="G19" s="24">
        <f t="shared" si="0"/>
        <v>0.00025</v>
      </c>
    </row>
    <row r="20" spans="1:7" s="22" customFormat="1" ht="12">
      <c r="A20" s="30" t="s">
        <v>84</v>
      </c>
      <c r="B20" s="23">
        <v>0.19</v>
      </c>
      <c r="E20" s="22">
        <f t="shared" si="1"/>
        <v>1941</v>
      </c>
      <c r="F20" s="23">
        <f>B97+B100+B103+B106</f>
        <v>0.32999999999999996</v>
      </c>
      <c r="G20" s="24">
        <f t="shared" si="0"/>
        <v>0.0008249999999999999</v>
      </c>
    </row>
    <row r="21" spans="1:7" s="22" customFormat="1" ht="12">
      <c r="A21" s="30" t="s">
        <v>86</v>
      </c>
      <c r="B21" s="23">
        <v>0.21</v>
      </c>
      <c r="E21" s="22">
        <f t="shared" si="1"/>
        <v>1942</v>
      </c>
      <c r="F21" s="23">
        <f>B109+B112+B115+B118</f>
        <v>1.35</v>
      </c>
      <c r="G21" s="24">
        <f t="shared" si="0"/>
        <v>0.0033750000000000004</v>
      </c>
    </row>
    <row r="22" spans="1:7" s="22" customFormat="1" ht="12">
      <c r="A22" s="30" t="s">
        <v>88</v>
      </c>
      <c r="B22" s="23">
        <v>0.27</v>
      </c>
      <c r="E22" s="22">
        <f t="shared" si="1"/>
        <v>1943</v>
      </c>
      <c r="F22" s="23">
        <f>B121+B124+B127+B130</f>
        <v>1.52</v>
      </c>
      <c r="G22" s="24">
        <f t="shared" si="0"/>
        <v>0.0038</v>
      </c>
    </row>
    <row r="23" spans="1:7" s="22" customFormat="1" ht="12">
      <c r="A23" s="30" t="s">
        <v>90</v>
      </c>
      <c r="B23" s="23">
        <v>0.25</v>
      </c>
      <c r="E23" s="22">
        <f t="shared" si="1"/>
        <v>1944</v>
      </c>
      <c r="F23" s="23">
        <f>B133+B136+B139+B142</f>
        <v>1.52</v>
      </c>
      <c r="G23" s="24">
        <f t="shared" si="0"/>
        <v>0.0038</v>
      </c>
    </row>
    <row r="24" spans="1:7" s="22" customFormat="1" ht="12">
      <c r="A24" s="30" t="s">
        <v>92</v>
      </c>
      <c r="B24" s="23">
        <v>0.23</v>
      </c>
      <c r="E24" s="22">
        <f t="shared" si="1"/>
        <v>1945</v>
      </c>
      <c r="F24" s="23">
        <f>B145+B148+B151+B154</f>
        <v>1.52</v>
      </c>
      <c r="G24" s="24">
        <f t="shared" si="0"/>
        <v>0.0038</v>
      </c>
    </row>
    <row r="25" spans="1:7" s="22" customFormat="1" ht="12">
      <c r="A25" s="26">
        <v>11324</v>
      </c>
      <c r="B25" s="23">
        <v>0.2</v>
      </c>
      <c r="E25" s="22">
        <f t="shared" si="1"/>
        <v>1946</v>
      </c>
      <c r="F25" s="23">
        <f>B157+B160+B163+B166</f>
        <v>1.52</v>
      </c>
      <c r="G25" s="24">
        <f t="shared" si="0"/>
        <v>0.0038</v>
      </c>
    </row>
    <row r="26" spans="1:7" s="22" customFormat="1" ht="12">
      <c r="A26" s="30" t="s">
        <v>72</v>
      </c>
      <c r="B26" s="23">
        <v>0.19</v>
      </c>
      <c r="E26" s="22">
        <f t="shared" si="1"/>
        <v>1947</v>
      </c>
      <c r="F26" s="23">
        <f>B169+B172+B175+B178</f>
        <v>2.27</v>
      </c>
      <c r="G26" s="24">
        <f t="shared" si="0"/>
        <v>0.005675</v>
      </c>
    </row>
    <row r="27" spans="1:7" s="22" customFormat="1" ht="12">
      <c r="A27" s="30" t="s">
        <v>74</v>
      </c>
      <c r="B27" s="23">
        <v>0.15</v>
      </c>
      <c r="E27" s="22">
        <f t="shared" si="1"/>
        <v>1948</v>
      </c>
      <c r="F27" s="23">
        <f>B181+B184+B187+B190</f>
        <v>4.09</v>
      </c>
      <c r="G27" s="24">
        <f t="shared" si="0"/>
        <v>0.010225</v>
      </c>
    </row>
    <row r="28" spans="1:7" s="22" customFormat="1" ht="12">
      <c r="A28" s="30" t="s">
        <v>76</v>
      </c>
      <c r="B28" s="23">
        <v>0.15</v>
      </c>
      <c r="E28" s="22">
        <f t="shared" si="1"/>
        <v>1949</v>
      </c>
      <c r="F28" s="23">
        <f>B193+B196+B199+B202</f>
        <v>4.41</v>
      </c>
      <c r="G28" s="24">
        <f t="shared" si="0"/>
        <v>0.011025</v>
      </c>
    </row>
    <row r="29" spans="1:7" s="22" customFormat="1" ht="12">
      <c r="A29" s="30" t="s">
        <v>78</v>
      </c>
      <c r="B29" s="23">
        <v>0.15</v>
      </c>
      <c r="E29" s="22">
        <f t="shared" si="1"/>
        <v>1950</v>
      </c>
      <c r="F29" s="23">
        <f>B205+B208+B211+B214</f>
        <v>4.6899999999999995</v>
      </c>
      <c r="G29" s="24">
        <f t="shared" si="0"/>
        <v>0.011725</v>
      </c>
    </row>
    <row r="30" spans="1:7" s="22" customFormat="1" ht="12">
      <c r="A30" s="30" t="s">
        <v>80</v>
      </c>
      <c r="B30" s="23">
        <v>0.15</v>
      </c>
      <c r="E30" s="22">
        <f t="shared" si="1"/>
        <v>1951</v>
      </c>
      <c r="F30" s="23">
        <f>B217+B220+B223+B226</f>
        <v>5.91</v>
      </c>
      <c r="G30" s="24">
        <f t="shared" si="0"/>
        <v>0.014775</v>
      </c>
    </row>
    <row r="31" spans="1:7" s="22" customFormat="1" ht="12">
      <c r="A31" s="30" t="s">
        <v>82</v>
      </c>
      <c r="B31" s="23">
        <v>0.15</v>
      </c>
      <c r="E31" s="22">
        <f t="shared" si="1"/>
        <v>1952</v>
      </c>
      <c r="F31" s="23">
        <f>B229+B232+B235+B238</f>
        <v>6.69</v>
      </c>
      <c r="G31" s="24">
        <f t="shared" si="0"/>
        <v>0.016725</v>
      </c>
    </row>
    <row r="32" spans="1:7" s="22" customFormat="1" ht="12">
      <c r="A32" s="30" t="s">
        <v>84</v>
      </c>
      <c r="B32" s="23">
        <v>0.16</v>
      </c>
      <c r="E32" s="22">
        <f t="shared" si="1"/>
        <v>1953</v>
      </c>
      <c r="F32" s="23">
        <f>B241+B244+B247+B250</f>
        <v>7.57</v>
      </c>
      <c r="G32" s="24">
        <f t="shared" si="0"/>
        <v>0.018925</v>
      </c>
    </row>
    <row r="33" spans="1:7" s="22" customFormat="1" ht="12">
      <c r="A33" s="30" t="s">
        <v>86</v>
      </c>
      <c r="B33" s="23">
        <v>0.2</v>
      </c>
      <c r="E33" s="22">
        <f t="shared" si="1"/>
        <v>1954</v>
      </c>
      <c r="F33" s="23">
        <f>B253+B256+B259+B262</f>
        <v>3.85</v>
      </c>
      <c r="G33" s="24">
        <f t="shared" si="0"/>
        <v>0.009625</v>
      </c>
    </row>
    <row r="34" spans="1:7" s="22" customFormat="1" ht="12">
      <c r="A34" s="30" t="s">
        <v>88</v>
      </c>
      <c r="B34" s="23">
        <v>0.2</v>
      </c>
      <c r="E34" s="22">
        <f t="shared" si="1"/>
        <v>1955</v>
      </c>
      <c r="F34" s="23">
        <f>B265+B268+B271+B274</f>
        <v>6.640000000000001</v>
      </c>
      <c r="G34" s="24">
        <f t="shared" si="0"/>
        <v>0.0166</v>
      </c>
    </row>
    <row r="35" spans="1:7" s="22" customFormat="1" ht="12">
      <c r="A35" s="30" t="s">
        <v>90</v>
      </c>
      <c r="B35" s="23">
        <v>0.16</v>
      </c>
      <c r="E35" s="22">
        <f t="shared" si="1"/>
        <v>1956</v>
      </c>
      <c r="F35" s="23">
        <f>B277+B280+B283+B286</f>
        <v>10.22</v>
      </c>
      <c r="G35" s="24">
        <f t="shared" si="0"/>
        <v>0.025550000000000003</v>
      </c>
    </row>
    <row r="36" spans="1:7" s="22" customFormat="1" ht="12">
      <c r="A36" s="30" t="s">
        <v>92</v>
      </c>
      <c r="B36" s="23">
        <v>0.15</v>
      </c>
      <c r="E36" s="22">
        <f t="shared" si="1"/>
        <v>1957</v>
      </c>
      <c r="F36" s="23">
        <f>B289+B292+B295+B298</f>
        <v>12.92</v>
      </c>
      <c r="G36" s="24">
        <f t="shared" si="0"/>
        <v>0.0323</v>
      </c>
    </row>
    <row r="37" spans="1:7" s="22" customFormat="1" ht="12">
      <c r="A37" s="26">
        <v>11689</v>
      </c>
      <c r="B37" s="23">
        <v>0.2</v>
      </c>
      <c r="E37" s="22">
        <f t="shared" si="1"/>
        <v>1958</v>
      </c>
      <c r="F37" s="23">
        <f>B301+B304+B307+B310</f>
        <v>7.109999999999999</v>
      </c>
      <c r="G37" s="24">
        <f t="shared" si="0"/>
        <v>0.017775</v>
      </c>
    </row>
    <row r="38" spans="1:7" s="22" customFormat="1" ht="12">
      <c r="A38" s="30" t="s">
        <v>72</v>
      </c>
      <c r="B38" s="23">
        <v>0.2</v>
      </c>
      <c r="E38" s="22">
        <f t="shared" si="1"/>
        <v>1959</v>
      </c>
      <c r="F38" s="23">
        <f>B313+B316+B319+B322</f>
        <v>13.02</v>
      </c>
      <c r="G38" s="24">
        <f t="shared" si="0"/>
        <v>0.032549999999999996</v>
      </c>
    </row>
    <row r="39" spans="1:7" s="22" customFormat="1" ht="12">
      <c r="A39" s="30" t="s">
        <v>74</v>
      </c>
      <c r="B39" s="23">
        <v>0.2</v>
      </c>
      <c r="E39" s="22">
        <f t="shared" si="1"/>
        <v>1960</v>
      </c>
      <c r="F39" s="23">
        <f>B325+B328+B331+B334</f>
        <v>12.18</v>
      </c>
      <c r="G39" s="24">
        <f t="shared" si="0"/>
        <v>0.030449999999999998</v>
      </c>
    </row>
    <row r="40" spans="1:7" s="22" customFormat="1" ht="12">
      <c r="A40" s="30" t="s">
        <v>76</v>
      </c>
      <c r="B40" s="23">
        <v>0.2</v>
      </c>
      <c r="E40" s="22">
        <f t="shared" si="1"/>
        <v>1961</v>
      </c>
      <c r="F40" s="23">
        <f>B337+B340+B343+B346</f>
        <v>9.07</v>
      </c>
      <c r="G40" s="24">
        <f t="shared" si="0"/>
        <v>0.022675</v>
      </c>
    </row>
    <row r="41" spans="1:7" s="22" customFormat="1" ht="12">
      <c r="A41" s="30" t="s">
        <v>78</v>
      </c>
      <c r="B41" s="23">
        <v>0.2</v>
      </c>
      <c r="E41" s="22">
        <f t="shared" si="1"/>
        <v>1962</v>
      </c>
      <c r="F41" s="23">
        <f>B349+B352+B355+B358</f>
        <v>11.110000000000001</v>
      </c>
      <c r="G41" s="24">
        <f t="shared" si="0"/>
        <v>0.027775000000000005</v>
      </c>
    </row>
    <row r="42" spans="1:7" s="22" customFormat="1" ht="12">
      <c r="A42" s="30" t="s">
        <v>80</v>
      </c>
      <c r="B42" s="23">
        <v>0.2</v>
      </c>
      <c r="E42" s="22">
        <f t="shared" si="1"/>
        <v>1963</v>
      </c>
      <c r="F42" s="23">
        <f>B361+B364+B367+B370</f>
        <v>12.440000000000001</v>
      </c>
      <c r="G42" s="24">
        <f t="shared" si="0"/>
        <v>0.031100000000000003</v>
      </c>
    </row>
    <row r="43" spans="1:7" s="22" customFormat="1" ht="12">
      <c r="A43" s="30" t="s">
        <v>82</v>
      </c>
      <c r="B43" s="23">
        <v>0.15</v>
      </c>
      <c r="E43" s="22">
        <f t="shared" si="1"/>
        <v>1964</v>
      </c>
      <c r="F43" s="23">
        <f>B373+B376+B379+B382</f>
        <v>14.02</v>
      </c>
      <c r="G43" s="24">
        <f t="shared" si="0"/>
        <v>0.03505</v>
      </c>
    </row>
    <row r="44" spans="1:7" s="22" customFormat="1" ht="12">
      <c r="A44" s="30" t="s">
        <v>84</v>
      </c>
      <c r="B44" s="23">
        <v>0.2</v>
      </c>
      <c r="E44" s="22">
        <f t="shared" si="1"/>
        <v>1965</v>
      </c>
      <c r="F44" s="23">
        <f>B385+B388+B391+B394</f>
        <v>15.61</v>
      </c>
      <c r="G44" s="24">
        <f t="shared" si="0"/>
        <v>0.039025</v>
      </c>
    </row>
    <row r="45" spans="1:7" s="22" customFormat="1" ht="12">
      <c r="A45" s="30" t="s">
        <v>86</v>
      </c>
      <c r="B45" s="23">
        <v>0.16</v>
      </c>
      <c r="E45" s="22">
        <f t="shared" si="1"/>
        <v>1966</v>
      </c>
      <c r="F45" s="23">
        <f>B397+B400+B403+B406</f>
        <v>19.36</v>
      </c>
      <c r="G45" s="24">
        <f t="shared" si="0"/>
        <v>0.0484</v>
      </c>
    </row>
    <row r="46" spans="1:7" s="22" customFormat="1" ht="12">
      <c r="A46" s="30" t="s">
        <v>88</v>
      </c>
      <c r="B46" s="23">
        <v>0.13</v>
      </c>
      <c r="E46" s="22">
        <f t="shared" si="1"/>
        <v>1967</v>
      </c>
      <c r="F46" s="23">
        <f>B409+B412+B415+B418</f>
        <v>17.33</v>
      </c>
      <c r="G46" s="24">
        <f t="shared" si="0"/>
        <v>0.043324999999999995</v>
      </c>
    </row>
    <row r="47" spans="1:7" s="22" customFormat="1" ht="12">
      <c r="A47" s="30" t="s">
        <v>90</v>
      </c>
      <c r="B47" s="23">
        <v>0.11</v>
      </c>
      <c r="E47" s="22">
        <f t="shared" si="1"/>
        <v>1968</v>
      </c>
      <c r="F47" s="23">
        <f>B421+B424+B427+B430</f>
        <v>21.04</v>
      </c>
      <c r="G47" s="24">
        <f t="shared" si="0"/>
        <v>0.0526</v>
      </c>
    </row>
    <row r="48" spans="1:7" s="22" customFormat="1" ht="12">
      <c r="A48" s="30" t="s">
        <v>92</v>
      </c>
      <c r="B48" s="23">
        <v>0.12</v>
      </c>
      <c r="E48" s="22">
        <f t="shared" si="1"/>
        <v>1969</v>
      </c>
      <c r="F48" s="23">
        <f>B433+B436+B439+B442</f>
        <v>26.25</v>
      </c>
      <c r="G48" s="24">
        <f t="shared" si="0"/>
        <v>0.065625</v>
      </c>
    </row>
    <row r="49" spans="1:7" s="22" customFormat="1" ht="12">
      <c r="A49" s="26">
        <v>12055</v>
      </c>
      <c r="B49" s="23">
        <v>0.17</v>
      </c>
      <c r="E49" s="22">
        <f t="shared" si="1"/>
        <v>1970</v>
      </c>
      <c r="F49" s="23">
        <f>B445+B448+B451+B454</f>
        <v>26.74</v>
      </c>
      <c r="G49" s="24">
        <f t="shared" si="0"/>
        <v>0.06684999999999999</v>
      </c>
    </row>
    <row r="50" spans="1:7" s="22" customFormat="1" ht="12">
      <c r="A50" s="30" t="s">
        <v>72</v>
      </c>
      <c r="B50" s="23">
        <v>0.15</v>
      </c>
      <c r="E50" s="22">
        <f t="shared" si="1"/>
        <v>1971</v>
      </c>
      <c r="F50" s="23">
        <f>B457+B460+B463+B466</f>
        <v>18.16</v>
      </c>
      <c r="G50" s="24">
        <f t="shared" si="0"/>
        <v>0.0454</v>
      </c>
    </row>
    <row r="51" spans="1:7" s="22" customFormat="1" ht="12">
      <c r="A51" s="30" t="s">
        <v>74</v>
      </c>
      <c r="B51" s="23">
        <v>0.38</v>
      </c>
      <c r="E51" s="22">
        <f t="shared" si="1"/>
        <v>1972</v>
      </c>
      <c r="F51" s="23">
        <f>B469+B472+B475+B478</f>
        <v>15.81</v>
      </c>
      <c r="G51" s="24">
        <f t="shared" si="0"/>
        <v>0.039525000000000005</v>
      </c>
    </row>
    <row r="52" spans="1:7" s="22" customFormat="1" ht="12">
      <c r="A52" s="30" t="s">
        <v>76</v>
      </c>
      <c r="B52" s="23">
        <v>0.56</v>
      </c>
      <c r="E52" s="22">
        <f t="shared" si="1"/>
        <v>1973</v>
      </c>
      <c r="F52" s="23">
        <f>B481+B484+B487+B490</f>
        <v>26.9</v>
      </c>
      <c r="G52" s="24">
        <f t="shared" si="0"/>
        <v>0.06724999999999999</v>
      </c>
    </row>
    <row r="53" spans="1:7" s="22" customFormat="1" ht="12">
      <c r="A53" s="30" t="s">
        <v>78</v>
      </c>
      <c r="B53" s="23">
        <v>0.41</v>
      </c>
      <c r="E53" s="22">
        <f t="shared" si="1"/>
        <v>1974</v>
      </c>
      <c r="F53" s="23">
        <f>B493+B496+B499+B502</f>
        <v>31.110000000000003</v>
      </c>
      <c r="G53" s="24">
        <f t="shared" si="0"/>
        <v>0.07777500000000001</v>
      </c>
    </row>
    <row r="54" spans="1:7" s="22" customFormat="1" ht="12">
      <c r="A54" s="30" t="s">
        <v>80</v>
      </c>
      <c r="B54" s="23">
        <v>0.36</v>
      </c>
      <c r="E54" s="22">
        <f t="shared" si="1"/>
        <v>1975</v>
      </c>
      <c r="F54" s="23">
        <f>B505+B508+B511+B514</f>
        <v>23.96</v>
      </c>
      <c r="G54" s="24">
        <f t="shared" si="0"/>
        <v>0.0599</v>
      </c>
    </row>
    <row r="55" spans="1:7" s="22" customFormat="1" ht="12">
      <c r="A55" s="30" t="s">
        <v>82</v>
      </c>
      <c r="B55" s="23">
        <v>0.28</v>
      </c>
      <c r="E55" s="22">
        <f t="shared" si="1"/>
        <v>1976</v>
      </c>
      <c r="F55" s="23">
        <f>B517+B520+B523+B526</f>
        <v>19.880000000000003</v>
      </c>
      <c r="G55" s="24">
        <f t="shared" si="0"/>
        <v>0.04970000000000001</v>
      </c>
    </row>
    <row r="56" spans="1:7" s="22" customFormat="1" ht="12">
      <c r="A56" s="30" t="s">
        <v>84</v>
      </c>
      <c r="B56" s="23">
        <v>0.29</v>
      </c>
      <c r="E56" s="22">
        <f t="shared" si="1"/>
        <v>1977</v>
      </c>
      <c r="F56" s="23">
        <f>B529+B532+B535+B538</f>
        <v>20.51</v>
      </c>
      <c r="G56" s="24">
        <f t="shared" si="0"/>
        <v>0.051275</v>
      </c>
    </row>
    <row r="57" spans="1:7" s="22" customFormat="1" ht="12">
      <c r="A57" s="30" t="s">
        <v>86</v>
      </c>
      <c r="B57" s="23">
        <v>0.31</v>
      </c>
      <c r="E57" s="22">
        <f t="shared" si="1"/>
        <v>1978</v>
      </c>
      <c r="F57" s="23">
        <f>B541+B544+B547+B550</f>
        <v>27.730000000000004</v>
      </c>
      <c r="G57" s="24">
        <f t="shared" si="0"/>
        <v>0.06932500000000001</v>
      </c>
    </row>
    <row r="58" spans="1:7" s="22" customFormat="1" ht="12">
      <c r="A58" s="30" t="s">
        <v>88</v>
      </c>
      <c r="B58" s="23">
        <v>0.2</v>
      </c>
      <c r="E58" s="22">
        <f t="shared" si="1"/>
        <v>1979</v>
      </c>
      <c r="F58" s="23">
        <f>B553+B556+B559+B562</f>
        <v>39.75</v>
      </c>
      <c r="G58" s="24">
        <f t="shared" si="0"/>
        <v>0.099375</v>
      </c>
    </row>
    <row r="59" spans="1:7" s="22" customFormat="1" ht="12">
      <c r="A59" s="30" t="s">
        <v>90</v>
      </c>
      <c r="B59" s="23">
        <v>0.09</v>
      </c>
      <c r="E59" s="22">
        <f t="shared" si="1"/>
        <v>1980</v>
      </c>
      <c r="F59" s="23">
        <f>B565+B568+B571+B574</f>
        <v>44.879999999999995</v>
      </c>
      <c r="G59" s="24">
        <f t="shared" si="0"/>
        <v>0.1122</v>
      </c>
    </row>
    <row r="60" spans="1:7" s="22" customFormat="1" ht="12">
      <c r="A60" s="30" t="s">
        <v>92</v>
      </c>
      <c r="B60" s="23">
        <v>0.11</v>
      </c>
      <c r="E60" s="22">
        <f t="shared" si="1"/>
        <v>1981</v>
      </c>
      <c r="F60" s="23">
        <f>B577+B580+B583+B586</f>
        <v>57.199999999999996</v>
      </c>
      <c r="G60" s="24">
        <f t="shared" si="0"/>
        <v>0.143</v>
      </c>
    </row>
    <row r="61" spans="1:7" s="22" customFormat="1" ht="12">
      <c r="A61" s="26">
        <v>12420</v>
      </c>
      <c r="B61" s="23">
        <v>0.1</v>
      </c>
      <c r="E61" s="22">
        <f t="shared" si="1"/>
        <v>1982</v>
      </c>
      <c r="F61" s="23">
        <f>B589+B592+B595+B598</f>
        <v>44.04</v>
      </c>
      <c r="G61" s="24">
        <f t="shared" si="0"/>
        <v>0.1101</v>
      </c>
    </row>
    <row r="62" spans="1:7" s="22" customFormat="1" ht="12">
      <c r="A62" s="30" t="s">
        <v>72</v>
      </c>
      <c r="B62" s="23">
        <v>0.08</v>
      </c>
      <c r="E62" s="22">
        <f t="shared" si="1"/>
        <v>1983</v>
      </c>
      <c r="F62" s="23">
        <f>B601+B604+B607+B610</f>
        <v>33.79</v>
      </c>
      <c r="G62" s="24">
        <f t="shared" si="0"/>
        <v>0.084475</v>
      </c>
    </row>
    <row r="63" spans="1:7" s="22" customFormat="1" ht="12">
      <c r="A63" s="30" t="s">
        <v>74</v>
      </c>
      <c r="B63" s="23">
        <v>0.08</v>
      </c>
      <c r="E63" s="22">
        <f t="shared" si="1"/>
        <v>1984</v>
      </c>
      <c r="F63" s="23">
        <f>B613+B616+B619+B622</f>
        <v>38.45</v>
      </c>
      <c r="G63" s="24">
        <f t="shared" si="0"/>
        <v>0.096125</v>
      </c>
    </row>
    <row r="64" spans="1:7" s="22" customFormat="1" ht="12">
      <c r="A64" s="30" t="s">
        <v>76</v>
      </c>
      <c r="B64" s="23">
        <v>0.09</v>
      </c>
      <c r="E64" s="22">
        <f t="shared" si="1"/>
        <v>1985</v>
      </c>
      <c r="F64" s="23">
        <f>B625+B628+B631+B634</f>
        <v>29.95</v>
      </c>
      <c r="G64" s="24">
        <f t="shared" si="0"/>
        <v>0.074875</v>
      </c>
    </row>
    <row r="65" spans="1:7" s="22" customFormat="1" ht="12">
      <c r="A65" s="30" t="s">
        <v>78</v>
      </c>
      <c r="B65" s="23">
        <v>0.05</v>
      </c>
      <c r="E65" s="22">
        <f t="shared" si="1"/>
        <v>1986</v>
      </c>
      <c r="F65" s="23">
        <f>B637+B640+B643+B646</f>
        <v>24.14</v>
      </c>
      <c r="G65" s="24">
        <f t="shared" si="0"/>
        <v>0.06035</v>
      </c>
    </row>
    <row r="66" spans="1:7" s="22" customFormat="1" ht="12">
      <c r="A66" s="30" t="s">
        <v>80</v>
      </c>
      <c r="B66" s="23">
        <v>0.05</v>
      </c>
      <c r="E66" s="22">
        <f t="shared" si="1"/>
        <v>1987</v>
      </c>
      <c r="F66" s="23">
        <f>B649+B652+B655+B658</f>
        <v>22.89</v>
      </c>
      <c r="G66" s="24">
        <f t="shared" si="0"/>
        <v>0.057225</v>
      </c>
    </row>
    <row r="67" spans="1:7" s="22" customFormat="1" ht="12">
      <c r="A67" s="30" t="s">
        <v>82</v>
      </c>
      <c r="B67" s="23">
        <v>0.07</v>
      </c>
      <c r="E67" s="22">
        <f t="shared" si="1"/>
        <v>1988</v>
      </c>
      <c r="F67" s="23">
        <f>B661+B664+B667+B670</f>
        <v>25.799999999999997</v>
      </c>
      <c r="G67" s="24">
        <f t="shared" si="0"/>
        <v>0.06449999999999999</v>
      </c>
    </row>
    <row r="68" spans="1:7" s="22" customFormat="1" ht="12">
      <c r="A68" s="30" t="s">
        <v>84</v>
      </c>
      <c r="B68" s="23">
        <v>0.06</v>
      </c>
      <c r="E68" s="22">
        <f t="shared" si="1"/>
        <v>1989</v>
      </c>
      <c r="F68" s="23">
        <f>B673+B676+B679+B682</f>
        <v>32.44</v>
      </c>
      <c r="G68" s="24">
        <f t="shared" si="0"/>
        <v>0.08109999999999999</v>
      </c>
    </row>
    <row r="69" spans="1:7" s="22" customFormat="1" ht="12">
      <c r="A69" s="30" t="s">
        <v>86</v>
      </c>
      <c r="B69" s="23">
        <v>0.08</v>
      </c>
      <c r="E69" s="22">
        <f t="shared" si="1"/>
        <v>1990</v>
      </c>
      <c r="F69" s="23">
        <f>B685+B688+B691+B694</f>
        <v>30.200000000000003</v>
      </c>
      <c r="G69" s="24">
        <f t="shared" si="0"/>
        <v>0.07550000000000001</v>
      </c>
    </row>
    <row r="70" spans="1:7" s="22" customFormat="1" ht="12">
      <c r="A70" s="30" t="s">
        <v>88</v>
      </c>
      <c r="B70" s="23">
        <v>0.05</v>
      </c>
      <c r="E70" s="22">
        <f t="shared" si="1"/>
        <v>1991</v>
      </c>
      <c r="F70" s="23">
        <f>B697+B700+B703+B706</f>
        <v>22.440000000000005</v>
      </c>
      <c r="G70" s="24">
        <f t="shared" si="0"/>
        <v>0.05610000000000001</v>
      </c>
    </row>
    <row r="71" spans="1:7" s="22" customFormat="1" ht="12">
      <c r="A71" s="30" t="s">
        <v>90</v>
      </c>
      <c r="B71" s="23">
        <v>0.04</v>
      </c>
      <c r="E71" s="22">
        <f t="shared" si="1"/>
        <v>1992</v>
      </c>
      <c r="F71" s="23">
        <f>B709+B712+B715+B718</f>
        <v>13.62</v>
      </c>
      <c r="G71" s="24">
        <f t="shared" si="0"/>
        <v>0.03405</v>
      </c>
    </row>
    <row r="72" spans="1:7" s="22" customFormat="1" ht="12">
      <c r="A72" s="30" t="s">
        <v>92</v>
      </c>
      <c r="B72" s="23">
        <v>0.03</v>
      </c>
      <c r="E72" s="22">
        <f t="shared" si="1"/>
        <v>1993</v>
      </c>
      <c r="F72" s="23">
        <f>B721+B724+B727+B730</f>
        <v>11.93</v>
      </c>
      <c r="G72" s="24">
        <f t="shared" si="0"/>
        <v>0.029825</v>
      </c>
    </row>
    <row r="73" spans="1:7" s="22" customFormat="1" ht="12">
      <c r="A73" s="26">
        <v>12785</v>
      </c>
      <c r="B73" s="23">
        <v>0.03</v>
      </c>
      <c r="E73" s="22">
        <f t="shared" si="1"/>
        <v>1994</v>
      </c>
      <c r="F73" s="23">
        <f>B733+B736+B739+B742</f>
        <v>15.940000000000001</v>
      </c>
      <c r="G73" s="24">
        <f t="shared" si="0"/>
        <v>0.039850000000000003</v>
      </c>
    </row>
    <row r="74" spans="1:7" s="22" customFormat="1" ht="12">
      <c r="A74" s="30" t="s">
        <v>72</v>
      </c>
      <c r="B74" s="23">
        <v>0.03</v>
      </c>
      <c r="E74" s="22">
        <f t="shared" si="1"/>
        <v>1995</v>
      </c>
      <c r="F74" s="23">
        <f>B745+B748+B751+B754</f>
        <v>22.060000000000002</v>
      </c>
      <c r="G74" s="24">
        <f t="shared" si="0"/>
        <v>0.055150000000000005</v>
      </c>
    </row>
    <row r="75" spans="1:7" s="22" customFormat="1" ht="12">
      <c r="A75" s="30" t="s">
        <v>74</v>
      </c>
      <c r="B75" s="23">
        <v>0.03</v>
      </c>
      <c r="E75" s="22">
        <f t="shared" si="1"/>
        <v>1996</v>
      </c>
      <c r="F75" s="23">
        <f>B757+B760+B763+B766</f>
        <v>20.09</v>
      </c>
      <c r="G75" s="24">
        <f t="shared" si="0"/>
        <v>0.050225</v>
      </c>
    </row>
    <row r="76" spans="1:7" s="22" customFormat="1" ht="12">
      <c r="A76" s="30" t="s">
        <v>76</v>
      </c>
      <c r="B76" s="23">
        <v>0.03</v>
      </c>
      <c r="E76" s="22">
        <f t="shared" si="1"/>
        <v>1997</v>
      </c>
      <c r="F76" s="23">
        <f>B769+B772+B775+B778</f>
        <v>20.21</v>
      </c>
      <c r="G76" s="24">
        <f t="shared" si="0"/>
        <v>0.050525</v>
      </c>
    </row>
    <row r="77" spans="1:7" s="22" customFormat="1" ht="12">
      <c r="A77" s="30" t="s">
        <v>78</v>
      </c>
      <c r="B77" s="23">
        <v>0.03</v>
      </c>
      <c r="E77" s="22">
        <f t="shared" si="1"/>
        <v>1998</v>
      </c>
      <c r="F77" s="23">
        <f>B781+B784+B787+B790</f>
        <v>18.91</v>
      </c>
      <c r="G77" s="24">
        <f t="shared" si="0"/>
        <v>0.047275</v>
      </c>
    </row>
    <row r="78" spans="1:7" s="22" customFormat="1" ht="12">
      <c r="A78" s="30" t="s">
        <v>80</v>
      </c>
      <c r="B78" s="23">
        <v>0.03</v>
      </c>
      <c r="E78" s="22">
        <f t="shared" si="1"/>
        <v>1999</v>
      </c>
      <c r="F78" s="23">
        <f>B793+B796+B799+B802</f>
        <v>18.04</v>
      </c>
      <c r="G78" s="24">
        <f aca="true" t="shared" si="2" ref="G78:G88">(F78/4)/100</f>
        <v>0.0451</v>
      </c>
    </row>
    <row r="79" spans="1:7" s="22" customFormat="1" ht="12">
      <c r="A79" s="30" t="s">
        <v>82</v>
      </c>
      <c r="B79" s="23">
        <v>0.04</v>
      </c>
      <c r="E79" s="22">
        <f t="shared" si="1"/>
        <v>2000</v>
      </c>
      <c r="F79" s="23">
        <f>B805+B808+B811+B814</f>
        <v>23.05</v>
      </c>
      <c r="G79" s="24">
        <f t="shared" si="2"/>
        <v>0.057625</v>
      </c>
    </row>
    <row r="80" spans="1:7" s="22" customFormat="1" ht="12">
      <c r="A80" s="30" t="s">
        <v>84</v>
      </c>
      <c r="B80" s="23">
        <v>0.05</v>
      </c>
      <c r="E80" s="22">
        <f t="shared" si="1"/>
        <v>2001</v>
      </c>
      <c r="F80" s="23">
        <f>B817+B820+B823+B826</f>
        <v>14.69</v>
      </c>
      <c r="G80" s="24">
        <f t="shared" si="2"/>
        <v>0.036725</v>
      </c>
    </row>
    <row r="81" spans="1:7" s="22" customFormat="1" ht="12">
      <c r="A81" s="30" t="s">
        <v>86</v>
      </c>
      <c r="B81" s="23">
        <v>0.14</v>
      </c>
      <c r="E81" s="22">
        <f t="shared" si="1"/>
        <v>2002</v>
      </c>
      <c r="F81" s="23">
        <f>B829+B832+B835+B838</f>
        <v>6.63</v>
      </c>
      <c r="G81" s="24">
        <f t="shared" si="2"/>
        <v>0.016575</v>
      </c>
    </row>
    <row r="82" spans="1:7" s="22" customFormat="1" ht="12">
      <c r="A82" s="30" t="s">
        <v>88</v>
      </c>
      <c r="B82" s="23">
        <v>0.05</v>
      </c>
      <c r="E82" s="22">
        <f aca="true" t="shared" si="3" ref="E82:E87">E81+1</f>
        <v>2003</v>
      </c>
      <c r="F82" s="23">
        <f>B841+B844+B847+B850</f>
        <v>4.12</v>
      </c>
      <c r="G82" s="24">
        <f t="shared" si="2"/>
        <v>0.0103</v>
      </c>
    </row>
    <row r="83" spans="1:7" s="22" customFormat="1" ht="12">
      <c r="A83" s="30" t="s">
        <v>90</v>
      </c>
      <c r="B83" s="23">
        <v>0.05</v>
      </c>
      <c r="E83" s="22">
        <f t="shared" si="3"/>
        <v>2004</v>
      </c>
      <c r="F83" s="23">
        <f>B853+B856+B859+B862</f>
        <v>4.91</v>
      </c>
      <c r="G83" s="24">
        <f t="shared" si="2"/>
        <v>0.012275000000000001</v>
      </c>
    </row>
    <row r="84" spans="1:7" s="22" customFormat="1" ht="12">
      <c r="A84" s="30" t="s">
        <v>92</v>
      </c>
      <c r="B84" s="23">
        <v>0.04</v>
      </c>
      <c r="E84" s="22">
        <f t="shared" si="3"/>
        <v>2005</v>
      </c>
      <c r="F84" s="23">
        <f>B865+B868+B871+B874</f>
        <v>12.04</v>
      </c>
      <c r="G84" s="24">
        <f t="shared" si="2"/>
        <v>0.0301</v>
      </c>
    </row>
    <row r="85" spans="1:7" s="22" customFormat="1" ht="12">
      <c r="A85" s="26">
        <v>13150</v>
      </c>
      <c r="B85" s="23">
        <v>0.01</v>
      </c>
      <c r="E85" s="22">
        <f t="shared" si="3"/>
        <v>2006</v>
      </c>
      <c r="F85" s="23">
        <f>B877+B880+B883+B886</f>
        <v>18.71</v>
      </c>
      <c r="G85" s="24">
        <f t="shared" si="2"/>
        <v>0.046775000000000004</v>
      </c>
    </row>
    <row r="86" spans="1:7" s="22" customFormat="1" ht="12">
      <c r="A86" s="30" t="s">
        <v>72</v>
      </c>
      <c r="B86" s="23">
        <v>0.02</v>
      </c>
      <c r="E86" s="22">
        <f t="shared" si="3"/>
        <v>2007</v>
      </c>
      <c r="F86" s="23">
        <f>B889+B892+B895+B898</f>
        <v>18.57</v>
      </c>
      <c r="G86" s="24">
        <f t="shared" si="2"/>
        <v>0.046425</v>
      </c>
    </row>
    <row r="87" spans="1:7" s="22" customFormat="1" ht="12">
      <c r="A87" s="30" t="s">
        <v>74</v>
      </c>
      <c r="B87" s="23">
        <v>0.02</v>
      </c>
      <c r="E87" s="22">
        <f t="shared" si="3"/>
        <v>2008</v>
      </c>
      <c r="F87" s="23">
        <f>B901+B904+B907+B910</f>
        <v>6.34</v>
      </c>
      <c r="G87" s="24">
        <f t="shared" si="2"/>
        <v>0.01585</v>
      </c>
    </row>
    <row r="88" spans="1:7" s="22" customFormat="1" ht="12">
      <c r="A88" s="30" t="s">
        <v>76</v>
      </c>
      <c r="B88" s="23">
        <v>0.02</v>
      </c>
      <c r="E88" s="22">
        <v>2009</v>
      </c>
      <c r="F88" s="23">
        <f>B913+B916+B919+B922</f>
        <v>0.54</v>
      </c>
      <c r="G88" s="24">
        <f t="shared" si="2"/>
        <v>0.00135</v>
      </c>
    </row>
    <row r="89" spans="1:5" s="22" customFormat="1" ht="12">
      <c r="A89" s="30" t="s">
        <v>78</v>
      </c>
      <c r="B89" s="23">
        <v>0.06</v>
      </c>
      <c r="E89" s="22">
        <v>2010</v>
      </c>
    </row>
    <row r="90" spans="1:5" s="22" customFormat="1" ht="12">
      <c r="A90" s="30" t="s">
        <v>80</v>
      </c>
      <c r="B90" s="23">
        <v>0.1</v>
      </c>
      <c r="E90" s="22">
        <v>2011</v>
      </c>
    </row>
    <row r="91" spans="1:2" s="22" customFormat="1" ht="12">
      <c r="A91" s="30" t="s">
        <v>82</v>
      </c>
      <c r="B91" s="23">
        <v>0.05</v>
      </c>
    </row>
    <row r="92" spans="1:2" s="22" customFormat="1" ht="12">
      <c r="A92" s="30" t="s">
        <v>84</v>
      </c>
      <c r="B92" s="23">
        <v>0.04</v>
      </c>
    </row>
    <row r="93" spans="1:2" s="22" customFormat="1" ht="12">
      <c r="A93" s="30" t="s">
        <v>86</v>
      </c>
      <c r="B93" s="23">
        <v>0.05</v>
      </c>
    </row>
    <row r="94" spans="1:2" s="22" customFormat="1" ht="12">
      <c r="A94" s="30" t="s">
        <v>88</v>
      </c>
      <c r="B94" s="23">
        <v>0.02</v>
      </c>
    </row>
    <row r="95" spans="1:2" s="22" customFormat="1" ht="12">
      <c r="A95" s="30" t="s">
        <v>90</v>
      </c>
      <c r="B95" s="23">
        <v>0.02</v>
      </c>
    </row>
    <row r="96" spans="1:2" s="22" customFormat="1" ht="12">
      <c r="A96" s="30" t="s">
        <v>92</v>
      </c>
      <c r="B96" s="23">
        <v>0.02</v>
      </c>
    </row>
    <row r="97" spans="1:2" s="22" customFormat="1" ht="12">
      <c r="A97" s="26">
        <v>13516</v>
      </c>
      <c r="B97" s="23">
        <v>0.02</v>
      </c>
    </row>
    <row r="98" spans="1:2" s="22" customFormat="1" ht="12">
      <c r="A98" s="30" t="s">
        <v>72</v>
      </c>
      <c r="B98" s="23">
        <v>0.04</v>
      </c>
    </row>
    <row r="99" spans="1:2" s="22" customFormat="1" ht="12">
      <c r="A99" s="30" t="s">
        <v>74</v>
      </c>
      <c r="B99" s="23">
        <v>0.11</v>
      </c>
    </row>
    <row r="100" spans="1:2" s="22" customFormat="1" ht="12">
      <c r="A100" s="30" t="s">
        <v>76</v>
      </c>
      <c r="B100" s="23">
        <v>0.1</v>
      </c>
    </row>
    <row r="101" spans="1:2" s="22" customFormat="1" ht="12">
      <c r="A101" s="30" t="s">
        <v>78</v>
      </c>
      <c r="B101" s="23">
        <v>0.11</v>
      </c>
    </row>
    <row r="102" spans="1:2" s="22" customFormat="1" ht="12">
      <c r="A102" s="30" t="s">
        <v>80</v>
      </c>
      <c r="B102" s="23">
        <v>0.12</v>
      </c>
    </row>
    <row r="103" spans="1:2" s="22" customFormat="1" ht="12">
      <c r="A103" s="30" t="s">
        <v>82</v>
      </c>
      <c r="B103" s="23">
        <v>0.12</v>
      </c>
    </row>
    <row r="104" spans="1:2" s="22" customFormat="1" ht="12">
      <c r="A104" s="30" t="s">
        <v>84</v>
      </c>
      <c r="B104" s="23">
        <v>0.13</v>
      </c>
    </row>
    <row r="105" spans="1:2" s="22" customFormat="1" ht="12">
      <c r="A105" s="30" t="s">
        <v>86</v>
      </c>
      <c r="B105" s="23">
        <v>0.1</v>
      </c>
    </row>
    <row r="106" spans="1:2" s="22" customFormat="1" ht="12">
      <c r="A106" s="30" t="s">
        <v>88</v>
      </c>
      <c r="B106" s="23">
        <v>0.09</v>
      </c>
    </row>
    <row r="107" spans="1:2" s="22" customFormat="1" ht="12">
      <c r="A107" s="30" t="s">
        <v>90</v>
      </c>
      <c r="B107" s="23">
        <v>0.28</v>
      </c>
    </row>
    <row r="108" spans="1:2" s="22" customFormat="1" ht="12">
      <c r="A108" s="30" t="s">
        <v>92</v>
      </c>
      <c r="B108" s="23">
        <v>0.33</v>
      </c>
    </row>
    <row r="109" spans="1:2" s="22" customFormat="1" ht="12">
      <c r="A109" s="26">
        <v>13881</v>
      </c>
      <c r="B109" s="23">
        <v>0.27</v>
      </c>
    </row>
    <row r="110" spans="1:2" s="22" customFormat="1" ht="12">
      <c r="A110" s="30" t="s">
        <v>72</v>
      </c>
      <c r="B110" s="23">
        <v>0.25</v>
      </c>
    </row>
    <row r="111" spans="1:2" s="22" customFormat="1" ht="12">
      <c r="A111" s="30" t="s">
        <v>74</v>
      </c>
      <c r="B111" s="23">
        <v>0.25</v>
      </c>
    </row>
    <row r="112" spans="1:2" s="22" customFormat="1" ht="12">
      <c r="A112" s="30" t="s">
        <v>76</v>
      </c>
      <c r="B112" s="23">
        <v>0.32</v>
      </c>
    </row>
    <row r="113" spans="1:2" s="22" customFormat="1" ht="12">
      <c r="A113" s="30" t="s">
        <v>78</v>
      </c>
      <c r="B113" s="23">
        <v>0.37</v>
      </c>
    </row>
    <row r="114" spans="1:2" s="22" customFormat="1" ht="12">
      <c r="A114" s="30" t="s">
        <v>80</v>
      </c>
      <c r="B114" s="23">
        <v>0.37</v>
      </c>
    </row>
    <row r="115" spans="1:2" s="22" customFormat="1" ht="12">
      <c r="A115" s="30" t="s">
        <v>82</v>
      </c>
      <c r="B115" s="23">
        <v>0.38</v>
      </c>
    </row>
    <row r="116" spans="1:2" s="22" customFormat="1" ht="12">
      <c r="A116" s="30" t="s">
        <v>84</v>
      </c>
      <c r="B116" s="23">
        <v>0.38</v>
      </c>
    </row>
    <row r="117" spans="1:2" s="22" customFormat="1" ht="12">
      <c r="A117" s="30" t="s">
        <v>86</v>
      </c>
      <c r="B117" s="23">
        <v>0.38</v>
      </c>
    </row>
    <row r="118" spans="1:2" s="22" customFormat="1" ht="12">
      <c r="A118" s="30" t="s">
        <v>88</v>
      </c>
      <c r="B118" s="23">
        <v>0.38</v>
      </c>
    </row>
    <row r="119" spans="1:2" s="22" customFormat="1" ht="12">
      <c r="A119" s="30" t="s">
        <v>90</v>
      </c>
      <c r="B119" s="23">
        <v>0.38</v>
      </c>
    </row>
    <row r="120" spans="1:2" s="22" customFormat="1" ht="12">
      <c r="A120" s="30" t="s">
        <v>92</v>
      </c>
      <c r="B120" s="23">
        <v>0.38</v>
      </c>
    </row>
    <row r="121" spans="1:2" s="22" customFormat="1" ht="12">
      <c r="A121" s="26">
        <v>14246</v>
      </c>
      <c r="B121" s="23">
        <v>0.38</v>
      </c>
    </row>
    <row r="122" spans="1:2" s="22" customFormat="1" ht="12">
      <c r="A122" s="30" t="s">
        <v>72</v>
      </c>
      <c r="B122" s="23">
        <v>0.38</v>
      </c>
    </row>
    <row r="123" spans="1:2" s="22" customFormat="1" ht="12">
      <c r="A123" s="30" t="s">
        <v>74</v>
      </c>
      <c r="B123" s="23">
        <v>0.38</v>
      </c>
    </row>
    <row r="124" spans="1:2" s="22" customFormat="1" ht="12">
      <c r="A124" s="30" t="s">
        <v>76</v>
      </c>
      <c r="B124" s="23">
        <v>0.38</v>
      </c>
    </row>
    <row r="125" spans="1:2" s="22" customFormat="1" ht="12">
      <c r="A125" s="30" t="s">
        <v>78</v>
      </c>
      <c r="B125" s="23">
        <v>0.38</v>
      </c>
    </row>
    <row r="126" spans="1:2" s="22" customFormat="1" ht="12">
      <c r="A126" s="30" t="s">
        <v>80</v>
      </c>
      <c r="B126" s="23">
        <v>0.38</v>
      </c>
    </row>
    <row r="127" spans="1:2" s="22" customFormat="1" ht="12">
      <c r="A127" s="30" t="s">
        <v>82</v>
      </c>
      <c r="B127" s="23">
        <v>0.38</v>
      </c>
    </row>
    <row r="128" spans="1:2" s="22" customFormat="1" ht="12">
      <c r="A128" s="30" t="s">
        <v>84</v>
      </c>
      <c r="B128" s="23">
        <v>0.38</v>
      </c>
    </row>
    <row r="129" spans="1:2" s="22" customFormat="1" ht="12">
      <c r="A129" s="30" t="s">
        <v>86</v>
      </c>
      <c r="B129" s="23">
        <v>0.38</v>
      </c>
    </row>
    <row r="130" spans="1:2" s="22" customFormat="1" ht="12">
      <c r="A130" s="30" t="s">
        <v>88</v>
      </c>
      <c r="B130" s="23">
        <v>0.38</v>
      </c>
    </row>
    <row r="131" spans="1:2" s="22" customFormat="1" ht="12">
      <c r="A131" s="30" t="s">
        <v>90</v>
      </c>
      <c r="B131" s="23">
        <v>0.38</v>
      </c>
    </row>
    <row r="132" spans="1:2" s="22" customFormat="1" ht="12">
      <c r="A132" s="30" t="s">
        <v>92</v>
      </c>
      <c r="B132" s="23">
        <v>0.38</v>
      </c>
    </row>
    <row r="133" spans="1:2" s="22" customFormat="1" ht="12">
      <c r="A133" s="26">
        <v>14611</v>
      </c>
      <c r="B133" s="23">
        <v>0.38</v>
      </c>
    </row>
    <row r="134" spans="1:2" s="22" customFormat="1" ht="12">
      <c r="A134" s="30" t="s">
        <v>72</v>
      </c>
      <c r="B134" s="23">
        <v>0.38</v>
      </c>
    </row>
    <row r="135" spans="1:2" s="22" customFormat="1" ht="12">
      <c r="A135" s="30" t="s">
        <v>74</v>
      </c>
      <c r="B135" s="23">
        <v>0.38</v>
      </c>
    </row>
    <row r="136" spans="1:2" s="22" customFormat="1" ht="12">
      <c r="A136" s="30" t="s">
        <v>76</v>
      </c>
      <c r="B136" s="23">
        <v>0.38</v>
      </c>
    </row>
    <row r="137" spans="1:2" s="22" customFormat="1" ht="12">
      <c r="A137" s="30" t="s">
        <v>78</v>
      </c>
      <c r="B137" s="23">
        <v>0.38</v>
      </c>
    </row>
    <row r="138" spans="1:2" s="22" customFormat="1" ht="12">
      <c r="A138" s="30" t="s">
        <v>80</v>
      </c>
      <c r="B138" s="23">
        <v>0.38</v>
      </c>
    </row>
    <row r="139" spans="1:2" s="22" customFormat="1" ht="12">
      <c r="A139" s="30" t="s">
        <v>82</v>
      </c>
      <c r="B139" s="23">
        <v>0.38</v>
      </c>
    </row>
    <row r="140" spans="1:2" s="22" customFormat="1" ht="12">
      <c r="A140" s="30" t="s">
        <v>84</v>
      </c>
      <c r="B140" s="23">
        <v>0.38</v>
      </c>
    </row>
    <row r="141" spans="1:2" s="22" customFormat="1" ht="12">
      <c r="A141" s="30" t="s">
        <v>86</v>
      </c>
      <c r="B141" s="23">
        <v>0.38</v>
      </c>
    </row>
    <row r="142" spans="1:2" s="22" customFormat="1" ht="12">
      <c r="A142" s="30" t="s">
        <v>88</v>
      </c>
      <c r="B142" s="23">
        <v>0.38</v>
      </c>
    </row>
    <row r="143" spans="1:2" s="22" customFormat="1" ht="12">
      <c r="A143" s="30" t="s">
        <v>90</v>
      </c>
      <c r="B143" s="23">
        <v>0.38</v>
      </c>
    </row>
    <row r="144" spans="1:2" s="22" customFormat="1" ht="12">
      <c r="A144" s="30" t="s">
        <v>92</v>
      </c>
      <c r="B144" s="23">
        <v>0.38</v>
      </c>
    </row>
    <row r="145" spans="1:2" s="22" customFormat="1" ht="12">
      <c r="A145" s="26">
        <v>14977</v>
      </c>
      <c r="B145" s="23">
        <v>0.38</v>
      </c>
    </row>
    <row r="146" spans="1:2" s="22" customFormat="1" ht="12">
      <c r="A146" s="30" t="s">
        <v>72</v>
      </c>
      <c r="B146" s="23">
        <v>0.38</v>
      </c>
    </row>
    <row r="147" spans="1:2" s="22" customFormat="1" ht="12">
      <c r="A147" s="30" t="s">
        <v>74</v>
      </c>
      <c r="B147" s="23">
        <v>0.38</v>
      </c>
    </row>
    <row r="148" spans="1:2" s="22" customFormat="1" ht="12">
      <c r="A148" s="30" t="s">
        <v>76</v>
      </c>
      <c r="B148" s="23">
        <v>0.38</v>
      </c>
    </row>
    <row r="149" spans="1:2" s="22" customFormat="1" ht="12">
      <c r="A149" s="30" t="s">
        <v>78</v>
      </c>
      <c r="B149" s="23">
        <v>0.38</v>
      </c>
    </row>
    <row r="150" spans="1:2" s="22" customFormat="1" ht="12">
      <c r="A150" s="30" t="s">
        <v>80</v>
      </c>
      <c r="B150" s="23">
        <v>0.38</v>
      </c>
    </row>
    <row r="151" spans="1:2" s="22" customFormat="1" ht="12">
      <c r="A151" s="30" t="s">
        <v>82</v>
      </c>
      <c r="B151" s="23">
        <v>0.38</v>
      </c>
    </row>
    <row r="152" spans="1:2" s="22" customFormat="1" ht="12">
      <c r="A152" s="30" t="s">
        <v>84</v>
      </c>
      <c r="B152" s="23">
        <v>0.38</v>
      </c>
    </row>
    <row r="153" spans="1:2" s="22" customFormat="1" ht="12">
      <c r="A153" s="30" t="s">
        <v>86</v>
      </c>
      <c r="B153" s="23">
        <v>0.38</v>
      </c>
    </row>
    <row r="154" spans="1:2" s="22" customFormat="1" ht="12">
      <c r="A154" s="30" t="s">
        <v>88</v>
      </c>
      <c r="B154" s="23">
        <v>0.38</v>
      </c>
    </row>
    <row r="155" spans="1:2" s="22" customFormat="1" ht="12">
      <c r="A155" s="30" t="s">
        <v>90</v>
      </c>
      <c r="B155" s="23">
        <v>0.38</v>
      </c>
    </row>
    <row r="156" spans="1:2" s="22" customFormat="1" ht="12">
      <c r="A156" s="30" t="s">
        <v>92</v>
      </c>
      <c r="B156" s="23">
        <v>0.38</v>
      </c>
    </row>
    <row r="157" spans="1:2" s="22" customFormat="1" ht="12">
      <c r="A157" s="26">
        <v>15342</v>
      </c>
      <c r="B157" s="23">
        <v>0.38</v>
      </c>
    </row>
    <row r="158" spans="1:2" s="22" customFormat="1" ht="12">
      <c r="A158" s="30" t="s">
        <v>72</v>
      </c>
      <c r="B158" s="23">
        <v>0.38</v>
      </c>
    </row>
    <row r="159" spans="1:2" s="22" customFormat="1" ht="12">
      <c r="A159" s="30" t="s">
        <v>74</v>
      </c>
      <c r="B159" s="23">
        <v>0.38</v>
      </c>
    </row>
    <row r="160" spans="1:2" s="22" customFormat="1" ht="12">
      <c r="A160" s="30" t="s">
        <v>76</v>
      </c>
      <c r="B160" s="23">
        <v>0.38</v>
      </c>
    </row>
    <row r="161" spans="1:2" s="22" customFormat="1" ht="12">
      <c r="A161" s="30" t="s">
        <v>78</v>
      </c>
      <c r="B161" s="23">
        <v>0.38</v>
      </c>
    </row>
    <row r="162" spans="1:2" s="22" customFormat="1" ht="12">
      <c r="A162" s="30" t="s">
        <v>80</v>
      </c>
      <c r="B162" s="23">
        <v>0.38</v>
      </c>
    </row>
    <row r="163" spans="1:2" s="22" customFormat="1" ht="12">
      <c r="A163" s="30" t="s">
        <v>82</v>
      </c>
      <c r="B163" s="23">
        <v>0.38</v>
      </c>
    </row>
    <row r="164" spans="1:2" s="22" customFormat="1" ht="12">
      <c r="A164" s="30" t="s">
        <v>84</v>
      </c>
      <c r="B164" s="23">
        <v>0.38</v>
      </c>
    </row>
    <row r="165" spans="1:2" s="22" customFormat="1" ht="12">
      <c r="A165" s="30" t="s">
        <v>86</v>
      </c>
      <c r="B165" s="23">
        <v>0.38</v>
      </c>
    </row>
    <row r="166" spans="1:2" s="22" customFormat="1" ht="12">
      <c r="A166" s="30" t="s">
        <v>88</v>
      </c>
      <c r="B166" s="23">
        <v>0.38</v>
      </c>
    </row>
    <row r="167" spans="1:2" s="22" customFormat="1" ht="12">
      <c r="A167" s="30" t="s">
        <v>90</v>
      </c>
      <c r="B167" s="23">
        <v>0.38</v>
      </c>
    </row>
    <row r="168" spans="1:2" s="22" customFormat="1" ht="12">
      <c r="A168" s="30" t="s">
        <v>92</v>
      </c>
      <c r="B168" s="23">
        <v>0.38</v>
      </c>
    </row>
    <row r="169" spans="1:2" s="22" customFormat="1" ht="12">
      <c r="A169" s="26">
        <v>15707</v>
      </c>
      <c r="B169" s="23">
        <v>0.38</v>
      </c>
    </row>
    <row r="170" spans="1:2" s="22" customFormat="1" ht="12">
      <c r="A170" s="30" t="s">
        <v>72</v>
      </c>
      <c r="B170" s="23">
        <v>0.38</v>
      </c>
    </row>
    <row r="171" spans="1:2" s="22" customFormat="1" ht="12">
      <c r="A171" s="30" t="s">
        <v>74</v>
      </c>
      <c r="B171" s="23">
        <v>0.38</v>
      </c>
    </row>
    <row r="172" spans="1:2" s="22" customFormat="1" ht="12">
      <c r="A172" s="30" t="s">
        <v>76</v>
      </c>
      <c r="B172" s="23">
        <v>0.38</v>
      </c>
    </row>
    <row r="173" spans="1:2" s="22" customFormat="1" ht="12">
      <c r="A173" s="30" t="s">
        <v>78</v>
      </c>
      <c r="B173" s="23">
        <v>0.38</v>
      </c>
    </row>
    <row r="174" spans="1:2" s="22" customFormat="1" ht="12">
      <c r="A174" s="30" t="s">
        <v>80</v>
      </c>
      <c r="B174" s="23">
        <v>0.38</v>
      </c>
    </row>
    <row r="175" spans="1:2" s="22" customFormat="1" ht="12">
      <c r="A175" s="30" t="s">
        <v>82</v>
      </c>
      <c r="B175" s="23">
        <v>0.66</v>
      </c>
    </row>
    <row r="176" spans="1:2" s="22" customFormat="1" ht="12">
      <c r="A176" s="30" t="s">
        <v>84</v>
      </c>
      <c r="B176" s="23">
        <v>0.75</v>
      </c>
    </row>
    <row r="177" spans="1:2" s="22" customFormat="1" ht="12">
      <c r="A177" s="30" t="s">
        <v>86</v>
      </c>
      <c r="B177" s="23">
        <v>0.8</v>
      </c>
    </row>
    <row r="178" spans="1:2" s="22" customFormat="1" ht="12">
      <c r="A178" s="30" t="s">
        <v>88</v>
      </c>
      <c r="B178" s="23">
        <v>0.85</v>
      </c>
    </row>
    <row r="179" spans="1:2" s="22" customFormat="1" ht="12">
      <c r="A179" s="30" t="s">
        <v>90</v>
      </c>
      <c r="B179" s="23">
        <v>0.92</v>
      </c>
    </row>
    <row r="180" spans="1:2" s="22" customFormat="1" ht="12">
      <c r="A180" s="30" t="s">
        <v>92</v>
      </c>
      <c r="B180" s="23">
        <v>0.95</v>
      </c>
    </row>
    <row r="181" spans="1:2" s="22" customFormat="1" ht="12">
      <c r="A181" s="26">
        <v>16072</v>
      </c>
      <c r="B181" s="23">
        <v>0.97</v>
      </c>
    </row>
    <row r="182" spans="1:2" s="22" customFormat="1" ht="12">
      <c r="A182" s="30" t="s">
        <v>72</v>
      </c>
      <c r="B182" s="23">
        <v>1</v>
      </c>
    </row>
    <row r="183" spans="1:2" s="22" customFormat="1" ht="12">
      <c r="A183" s="30" t="s">
        <v>74</v>
      </c>
      <c r="B183" s="23">
        <v>1</v>
      </c>
    </row>
    <row r="184" spans="1:2" s="22" customFormat="1" ht="12">
      <c r="A184" s="30" t="s">
        <v>76</v>
      </c>
      <c r="B184" s="23">
        <v>1</v>
      </c>
    </row>
    <row r="185" spans="1:2" s="22" customFormat="1" ht="12">
      <c r="A185" s="30" t="s">
        <v>78</v>
      </c>
      <c r="B185" s="23">
        <v>1</v>
      </c>
    </row>
    <row r="186" spans="1:2" s="22" customFormat="1" ht="12">
      <c r="A186" s="30" t="s">
        <v>80</v>
      </c>
      <c r="B186" s="23">
        <v>1</v>
      </c>
    </row>
    <row r="187" spans="1:2" s="22" customFormat="1" ht="12">
      <c r="A187" s="30" t="s">
        <v>82</v>
      </c>
      <c r="B187" s="23">
        <v>1</v>
      </c>
    </row>
    <row r="188" spans="1:2" s="22" customFormat="1" ht="12">
      <c r="A188" s="30" t="s">
        <v>84</v>
      </c>
      <c r="B188" s="23">
        <v>1.06</v>
      </c>
    </row>
    <row r="189" spans="1:2" s="22" customFormat="1" ht="12">
      <c r="A189" s="30" t="s">
        <v>86</v>
      </c>
      <c r="B189" s="23">
        <v>1.09</v>
      </c>
    </row>
    <row r="190" spans="1:2" s="22" customFormat="1" ht="12">
      <c r="A190" s="30" t="s">
        <v>88</v>
      </c>
      <c r="B190" s="23">
        <v>1.12</v>
      </c>
    </row>
    <row r="191" spans="1:2" s="22" customFormat="1" ht="12">
      <c r="A191" s="30" t="s">
        <v>90</v>
      </c>
      <c r="B191" s="23">
        <v>1.14</v>
      </c>
    </row>
    <row r="192" spans="1:2" s="22" customFormat="1" ht="12">
      <c r="A192" s="30" t="s">
        <v>92</v>
      </c>
      <c r="B192" s="23">
        <v>1.16</v>
      </c>
    </row>
    <row r="193" spans="1:2" s="22" customFormat="1" ht="12">
      <c r="A193" s="26">
        <v>16438</v>
      </c>
      <c r="B193" s="23">
        <v>1.17</v>
      </c>
    </row>
    <row r="194" spans="1:2" s="22" customFormat="1" ht="12">
      <c r="A194" s="30" t="s">
        <v>72</v>
      </c>
      <c r="B194" s="23">
        <v>1.17</v>
      </c>
    </row>
    <row r="195" spans="1:2" s="22" customFormat="1" ht="12">
      <c r="A195" s="30" t="s">
        <v>74</v>
      </c>
      <c r="B195" s="23">
        <v>1.17</v>
      </c>
    </row>
    <row r="196" spans="1:2" s="22" customFormat="1" ht="12">
      <c r="A196" s="30" t="s">
        <v>76</v>
      </c>
      <c r="B196" s="23">
        <v>1.17</v>
      </c>
    </row>
    <row r="197" spans="1:2" s="22" customFormat="1" ht="12">
      <c r="A197" s="30" t="s">
        <v>78</v>
      </c>
      <c r="B197" s="23">
        <v>1.17</v>
      </c>
    </row>
    <row r="198" spans="1:2" s="22" customFormat="1" ht="12">
      <c r="A198" s="30" t="s">
        <v>80</v>
      </c>
      <c r="B198" s="23">
        <v>1.17</v>
      </c>
    </row>
    <row r="199" spans="1:2" s="22" customFormat="1" ht="12">
      <c r="A199" s="30" t="s">
        <v>82</v>
      </c>
      <c r="B199" s="23">
        <v>1.02</v>
      </c>
    </row>
    <row r="200" spans="1:2" s="22" customFormat="1" ht="12">
      <c r="A200" s="30" t="s">
        <v>84</v>
      </c>
      <c r="B200" s="23">
        <v>1.04</v>
      </c>
    </row>
    <row r="201" spans="1:2" s="22" customFormat="1" ht="12">
      <c r="A201" s="30" t="s">
        <v>86</v>
      </c>
      <c r="B201" s="23">
        <v>1.07</v>
      </c>
    </row>
    <row r="202" spans="1:2" s="22" customFormat="1" ht="12">
      <c r="A202" s="30" t="s">
        <v>88</v>
      </c>
      <c r="B202" s="23">
        <v>1.05</v>
      </c>
    </row>
    <row r="203" spans="1:2" s="22" customFormat="1" ht="12">
      <c r="A203" s="30" t="s">
        <v>90</v>
      </c>
      <c r="B203" s="23">
        <v>1.08</v>
      </c>
    </row>
    <row r="204" spans="1:2" s="22" customFormat="1" ht="12">
      <c r="A204" s="30" t="s">
        <v>92</v>
      </c>
      <c r="B204" s="23">
        <v>1.1</v>
      </c>
    </row>
    <row r="205" spans="1:2" s="22" customFormat="1" ht="12">
      <c r="A205" s="26">
        <v>16803</v>
      </c>
      <c r="B205" s="23">
        <v>1.07</v>
      </c>
    </row>
    <row r="206" spans="1:2" s="22" customFormat="1" ht="12">
      <c r="A206" s="30" t="s">
        <v>72</v>
      </c>
      <c r="B206" s="23">
        <v>1.12</v>
      </c>
    </row>
    <row r="207" spans="1:2" s="22" customFormat="1" ht="12">
      <c r="A207" s="30" t="s">
        <v>74</v>
      </c>
      <c r="B207" s="23">
        <v>1.12</v>
      </c>
    </row>
    <row r="208" spans="1:2" s="22" customFormat="1" ht="12">
      <c r="A208" s="30" t="s">
        <v>76</v>
      </c>
      <c r="B208" s="23">
        <v>1.15</v>
      </c>
    </row>
    <row r="209" spans="1:2" s="22" customFormat="1" ht="12">
      <c r="A209" s="30" t="s">
        <v>78</v>
      </c>
      <c r="B209" s="23">
        <v>1.16</v>
      </c>
    </row>
    <row r="210" spans="1:2" s="22" customFormat="1" ht="12">
      <c r="A210" s="30" t="s">
        <v>80</v>
      </c>
      <c r="B210" s="23">
        <v>1.15</v>
      </c>
    </row>
    <row r="211" spans="1:2" s="22" customFormat="1" ht="12">
      <c r="A211" s="30" t="s">
        <v>82</v>
      </c>
      <c r="B211" s="23">
        <v>1.16</v>
      </c>
    </row>
    <row r="212" spans="1:2" s="22" customFormat="1" ht="12">
      <c r="A212" s="30" t="s">
        <v>84</v>
      </c>
      <c r="B212" s="23">
        <v>1.2</v>
      </c>
    </row>
    <row r="213" spans="1:2" s="22" customFormat="1" ht="12">
      <c r="A213" s="30" t="s">
        <v>86</v>
      </c>
      <c r="B213" s="23">
        <v>1.3</v>
      </c>
    </row>
    <row r="214" spans="1:2" s="22" customFormat="1" ht="12">
      <c r="A214" s="30" t="s">
        <v>88</v>
      </c>
      <c r="B214" s="23">
        <v>1.31</v>
      </c>
    </row>
    <row r="215" spans="1:2" s="22" customFormat="1" ht="12">
      <c r="A215" s="30" t="s">
        <v>90</v>
      </c>
      <c r="B215" s="23">
        <v>1.36</v>
      </c>
    </row>
    <row r="216" spans="1:2" s="22" customFormat="1" ht="12">
      <c r="A216" s="30" t="s">
        <v>92</v>
      </c>
      <c r="B216" s="23">
        <v>1.34</v>
      </c>
    </row>
    <row r="217" spans="1:2" s="22" customFormat="1" ht="12">
      <c r="A217" s="26">
        <v>17168</v>
      </c>
      <c r="B217" s="23">
        <v>1.34</v>
      </c>
    </row>
    <row r="218" spans="1:2" s="22" customFormat="1" ht="12">
      <c r="A218" s="30" t="s">
        <v>72</v>
      </c>
      <c r="B218" s="23">
        <v>1.36</v>
      </c>
    </row>
    <row r="219" spans="1:2" s="22" customFormat="1" ht="12">
      <c r="A219" s="30" t="s">
        <v>74</v>
      </c>
      <c r="B219" s="23">
        <v>1.4</v>
      </c>
    </row>
    <row r="220" spans="1:2" s="22" customFormat="1" ht="12">
      <c r="A220" s="30" t="s">
        <v>76</v>
      </c>
      <c r="B220" s="23">
        <v>1.47</v>
      </c>
    </row>
    <row r="221" spans="1:2" s="22" customFormat="1" ht="12">
      <c r="A221" s="30" t="s">
        <v>78</v>
      </c>
      <c r="B221" s="23">
        <v>1.55</v>
      </c>
    </row>
    <row r="222" spans="1:2" s="22" customFormat="1" ht="12">
      <c r="A222" s="30" t="s">
        <v>80</v>
      </c>
      <c r="B222" s="23">
        <v>1.45</v>
      </c>
    </row>
    <row r="223" spans="1:2" s="22" customFormat="1" ht="12">
      <c r="A223" s="30" t="s">
        <v>82</v>
      </c>
      <c r="B223" s="23">
        <v>1.56</v>
      </c>
    </row>
    <row r="224" spans="1:2" s="22" customFormat="1" ht="12">
      <c r="A224" s="30" t="s">
        <v>84</v>
      </c>
      <c r="B224" s="23">
        <v>1.62</v>
      </c>
    </row>
    <row r="225" spans="1:2" s="22" customFormat="1" ht="12">
      <c r="A225" s="30" t="s">
        <v>86</v>
      </c>
      <c r="B225" s="23">
        <v>1.63</v>
      </c>
    </row>
    <row r="226" spans="1:2" s="22" customFormat="1" ht="12">
      <c r="A226" s="30" t="s">
        <v>88</v>
      </c>
      <c r="B226" s="23">
        <v>1.54</v>
      </c>
    </row>
    <row r="227" spans="1:2" s="22" customFormat="1" ht="12">
      <c r="A227" s="30" t="s">
        <v>90</v>
      </c>
      <c r="B227" s="23">
        <v>1.56</v>
      </c>
    </row>
    <row r="228" spans="1:2" s="22" customFormat="1" ht="12">
      <c r="A228" s="30" t="s">
        <v>92</v>
      </c>
      <c r="B228" s="23">
        <v>1.73</v>
      </c>
    </row>
    <row r="229" spans="1:2" s="22" customFormat="1" ht="12">
      <c r="A229" s="26">
        <v>17533</v>
      </c>
      <c r="B229" s="23">
        <v>1.57</v>
      </c>
    </row>
    <row r="230" spans="1:2" s="22" customFormat="1" ht="12">
      <c r="A230" s="30" t="s">
        <v>72</v>
      </c>
      <c r="B230" s="23">
        <v>1.54</v>
      </c>
    </row>
    <row r="231" spans="1:2" s="22" customFormat="1" ht="12">
      <c r="A231" s="30" t="s">
        <v>74</v>
      </c>
      <c r="B231" s="23">
        <v>1.59</v>
      </c>
    </row>
    <row r="232" spans="1:2" s="22" customFormat="1" ht="12">
      <c r="A232" s="30" t="s">
        <v>76</v>
      </c>
      <c r="B232" s="23">
        <v>1.57</v>
      </c>
    </row>
    <row r="233" spans="1:2" s="22" customFormat="1" ht="12">
      <c r="A233" s="30" t="s">
        <v>78</v>
      </c>
      <c r="B233" s="23">
        <v>1.67</v>
      </c>
    </row>
    <row r="234" spans="1:2" s="22" customFormat="1" ht="12">
      <c r="A234" s="30" t="s">
        <v>80</v>
      </c>
      <c r="B234" s="23">
        <v>1.7</v>
      </c>
    </row>
    <row r="235" spans="1:2" s="22" customFormat="1" ht="12">
      <c r="A235" s="30" t="s">
        <v>82</v>
      </c>
      <c r="B235" s="23">
        <v>1.81</v>
      </c>
    </row>
    <row r="236" spans="1:2" s="22" customFormat="1" ht="12">
      <c r="A236" s="30" t="s">
        <v>84</v>
      </c>
      <c r="B236" s="23">
        <v>1.83</v>
      </c>
    </row>
    <row r="237" spans="1:2" s="22" customFormat="1" ht="12">
      <c r="A237" s="30" t="s">
        <v>86</v>
      </c>
      <c r="B237" s="23">
        <v>1.71</v>
      </c>
    </row>
    <row r="238" spans="1:2" s="22" customFormat="1" ht="12">
      <c r="A238" s="30" t="s">
        <v>88</v>
      </c>
      <c r="B238" s="23">
        <v>1.74</v>
      </c>
    </row>
    <row r="239" spans="1:2" s="22" customFormat="1" ht="12">
      <c r="A239" s="30" t="s">
        <v>90</v>
      </c>
      <c r="B239" s="23">
        <v>1.85</v>
      </c>
    </row>
    <row r="240" spans="1:2" s="22" customFormat="1" ht="12">
      <c r="A240" s="30" t="s">
        <v>92</v>
      </c>
      <c r="B240" s="23">
        <v>2.09</v>
      </c>
    </row>
    <row r="241" spans="1:2" s="22" customFormat="1" ht="12">
      <c r="A241" s="26">
        <v>17899</v>
      </c>
      <c r="B241" s="23">
        <v>1.96</v>
      </c>
    </row>
    <row r="242" spans="1:2" s="22" customFormat="1" ht="12">
      <c r="A242" s="30" t="s">
        <v>72</v>
      </c>
      <c r="B242" s="23">
        <v>1.97</v>
      </c>
    </row>
    <row r="243" spans="1:2" s="22" customFormat="1" ht="12">
      <c r="A243" s="30" t="s">
        <v>74</v>
      </c>
      <c r="B243" s="23">
        <v>2.01</v>
      </c>
    </row>
    <row r="244" spans="1:2" s="22" customFormat="1" ht="12">
      <c r="A244" s="30" t="s">
        <v>76</v>
      </c>
      <c r="B244" s="23">
        <v>2.19</v>
      </c>
    </row>
    <row r="245" spans="1:2" s="22" customFormat="1" ht="12">
      <c r="A245" s="30" t="s">
        <v>78</v>
      </c>
      <c r="B245" s="23">
        <v>2.16</v>
      </c>
    </row>
    <row r="246" spans="1:2" s="22" customFormat="1" ht="12">
      <c r="A246" s="30" t="s">
        <v>80</v>
      </c>
      <c r="B246" s="23">
        <v>2.11</v>
      </c>
    </row>
    <row r="247" spans="1:2" s="22" customFormat="1" ht="12">
      <c r="A247" s="30" t="s">
        <v>82</v>
      </c>
      <c r="B247" s="23">
        <v>2.04</v>
      </c>
    </row>
    <row r="248" spans="1:2" s="22" customFormat="1" ht="12">
      <c r="A248" s="30" t="s">
        <v>84</v>
      </c>
      <c r="B248" s="23">
        <v>2.04</v>
      </c>
    </row>
    <row r="249" spans="1:2" s="22" customFormat="1" ht="12">
      <c r="A249" s="30" t="s">
        <v>86</v>
      </c>
      <c r="B249" s="23">
        <v>1.79</v>
      </c>
    </row>
    <row r="250" spans="1:2" s="22" customFormat="1" ht="12">
      <c r="A250" s="30" t="s">
        <v>88</v>
      </c>
      <c r="B250" s="23">
        <v>1.38</v>
      </c>
    </row>
    <row r="251" spans="1:2" s="22" customFormat="1" ht="12">
      <c r="A251" s="30" t="s">
        <v>90</v>
      </c>
      <c r="B251" s="23">
        <v>1.44</v>
      </c>
    </row>
    <row r="252" spans="1:2" s="22" customFormat="1" ht="12">
      <c r="A252" s="30" t="s">
        <v>92</v>
      </c>
      <c r="B252" s="23">
        <v>1.6</v>
      </c>
    </row>
    <row r="253" spans="1:2" s="22" customFormat="1" ht="12">
      <c r="A253" s="26">
        <v>18264</v>
      </c>
      <c r="B253" s="23">
        <v>1.18</v>
      </c>
    </row>
    <row r="254" spans="1:2" s="22" customFormat="1" ht="12">
      <c r="A254" s="30" t="s">
        <v>72</v>
      </c>
      <c r="B254" s="23">
        <v>0.97</v>
      </c>
    </row>
    <row r="255" spans="1:2" s="22" customFormat="1" ht="12">
      <c r="A255" s="30" t="s">
        <v>74</v>
      </c>
      <c r="B255" s="23">
        <v>1.03</v>
      </c>
    </row>
    <row r="256" spans="1:2" s="22" customFormat="1" ht="12">
      <c r="A256" s="30" t="s">
        <v>76</v>
      </c>
      <c r="B256" s="23">
        <v>0.97</v>
      </c>
    </row>
    <row r="257" spans="1:2" s="22" customFormat="1" ht="12">
      <c r="A257" s="30" t="s">
        <v>78</v>
      </c>
      <c r="B257" s="23">
        <v>0.76</v>
      </c>
    </row>
    <row r="258" spans="1:2" s="22" customFormat="1" ht="12">
      <c r="A258" s="30" t="s">
        <v>80</v>
      </c>
      <c r="B258" s="23">
        <v>0.64</v>
      </c>
    </row>
    <row r="259" spans="1:2" s="22" customFormat="1" ht="12">
      <c r="A259" s="30" t="s">
        <v>82</v>
      </c>
      <c r="B259" s="23">
        <v>0.72</v>
      </c>
    </row>
    <row r="260" spans="1:2" s="22" customFormat="1" ht="12">
      <c r="A260" s="30" t="s">
        <v>84</v>
      </c>
      <c r="B260" s="23">
        <v>0.92</v>
      </c>
    </row>
    <row r="261" spans="1:2" s="22" customFormat="1" ht="12">
      <c r="A261" s="30" t="s">
        <v>86</v>
      </c>
      <c r="B261" s="23">
        <v>1.01</v>
      </c>
    </row>
    <row r="262" spans="1:2" s="22" customFormat="1" ht="12">
      <c r="A262" s="30" t="s">
        <v>88</v>
      </c>
      <c r="B262" s="23">
        <v>0.98</v>
      </c>
    </row>
    <row r="263" spans="1:2" s="22" customFormat="1" ht="12">
      <c r="A263" s="30" t="s">
        <v>90</v>
      </c>
      <c r="B263" s="23">
        <v>0.93</v>
      </c>
    </row>
    <row r="264" spans="1:2" s="22" customFormat="1" ht="12">
      <c r="A264" s="30" t="s">
        <v>92</v>
      </c>
      <c r="B264" s="23">
        <v>1.15</v>
      </c>
    </row>
    <row r="265" spans="1:2" s="22" customFormat="1" ht="12">
      <c r="A265" s="26">
        <v>18629</v>
      </c>
      <c r="B265" s="23">
        <v>1.22</v>
      </c>
    </row>
    <row r="266" spans="1:2" s="22" customFormat="1" ht="12">
      <c r="A266" s="30" t="s">
        <v>72</v>
      </c>
      <c r="B266" s="23">
        <v>1.17</v>
      </c>
    </row>
    <row r="267" spans="1:2" s="22" customFormat="1" ht="12">
      <c r="A267" s="30" t="s">
        <v>74</v>
      </c>
      <c r="B267" s="23">
        <v>1.28</v>
      </c>
    </row>
    <row r="268" spans="1:2" s="22" customFormat="1" ht="12">
      <c r="A268" s="30" t="s">
        <v>76</v>
      </c>
      <c r="B268" s="23">
        <v>1.59</v>
      </c>
    </row>
    <row r="269" spans="1:2" s="22" customFormat="1" ht="12">
      <c r="A269" s="30" t="s">
        <v>78</v>
      </c>
      <c r="B269" s="23">
        <v>1.45</v>
      </c>
    </row>
    <row r="270" spans="1:2" s="22" customFormat="1" ht="12">
      <c r="A270" s="30" t="s">
        <v>80</v>
      </c>
      <c r="B270" s="23">
        <v>1.41</v>
      </c>
    </row>
    <row r="271" spans="1:2" s="22" customFormat="1" ht="12">
      <c r="A271" s="30" t="s">
        <v>82</v>
      </c>
      <c r="B271" s="23">
        <v>1.6</v>
      </c>
    </row>
    <row r="272" spans="1:2" s="22" customFormat="1" ht="12">
      <c r="A272" s="30" t="s">
        <v>84</v>
      </c>
      <c r="B272" s="23">
        <v>1.9</v>
      </c>
    </row>
    <row r="273" spans="1:2" s="22" customFormat="1" ht="12">
      <c r="A273" s="30" t="s">
        <v>86</v>
      </c>
      <c r="B273" s="23">
        <v>2.07</v>
      </c>
    </row>
    <row r="274" spans="1:2" s="22" customFormat="1" ht="12">
      <c r="A274" s="30" t="s">
        <v>88</v>
      </c>
      <c r="B274" s="23">
        <v>2.23</v>
      </c>
    </row>
    <row r="275" spans="1:2" s="22" customFormat="1" ht="12">
      <c r="A275" s="30" t="s">
        <v>90</v>
      </c>
      <c r="B275" s="23">
        <v>2.24</v>
      </c>
    </row>
    <row r="276" spans="1:2" s="22" customFormat="1" ht="12">
      <c r="A276" s="30" t="s">
        <v>92</v>
      </c>
      <c r="B276" s="23">
        <v>2.54</v>
      </c>
    </row>
    <row r="277" spans="1:2" s="22" customFormat="1" ht="12">
      <c r="A277" s="26">
        <v>18994</v>
      </c>
      <c r="B277" s="23">
        <v>2.41</v>
      </c>
    </row>
    <row r="278" spans="1:2" s="22" customFormat="1" ht="12">
      <c r="A278" s="30" t="s">
        <v>72</v>
      </c>
      <c r="B278" s="23">
        <v>2.32</v>
      </c>
    </row>
    <row r="279" spans="1:2" s="22" customFormat="1" ht="12">
      <c r="A279" s="30" t="s">
        <v>74</v>
      </c>
      <c r="B279" s="23">
        <v>2.25</v>
      </c>
    </row>
    <row r="280" spans="1:2" s="22" customFormat="1" ht="12">
      <c r="A280" s="30" t="s">
        <v>76</v>
      </c>
      <c r="B280" s="23">
        <v>2.6</v>
      </c>
    </row>
    <row r="281" spans="1:2" s="22" customFormat="1" ht="12">
      <c r="A281" s="30" t="s">
        <v>78</v>
      </c>
      <c r="B281" s="23">
        <v>2.61</v>
      </c>
    </row>
    <row r="282" spans="1:2" s="22" customFormat="1" ht="12">
      <c r="A282" s="30" t="s">
        <v>80</v>
      </c>
      <c r="B282" s="23">
        <v>2.49</v>
      </c>
    </row>
    <row r="283" spans="1:2" s="22" customFormat="1" ht="12">
      <c r="A283" s="30" t="s">
        <v>82</v>
      </c>
      <c r="B283" s="23">
        <v>2.31</v>
      </c>
    </row>
    <row r="284" spans="1:2" s="22" customFormat="1" ht="12">
      <c r="A284" s="30" t="s">
        <v>84</v>
      </c>
      <c r="B284" s="23">
        <v>2.6</v>
      </c>
    </row>
    <row r="285" spans="1:2" s="22" customFormat="1" ht="12">
      <c r="A285" s="30" t="s">
        <v>86</v>
      </c>
      <c r="B285" s="23">
        <v>2.84</v>
      </c>
    </row>
    <row r="286" spans="1:2" s="22" customFormat="1" ht="12">
      <c r="A286" s="30" t="s">
        <v>88</v>
      </c>
      <c r="B286" s="23">
        <v>2.9</v>
      </c>
    </row>
    <row r="287" spans="1:2" s="22" customFormat="1" ht="12">
      <c r="A287" s="30" t="s">
        <v>90</v>
      </c>
      <c r="B287" s="23">
        <v>2.99</v>
      </c>
    </row>
    <row r="288" spans="1:2" s="22" customFormat="1" ht="12">
      <c r="A288" s="30" t="s">
        <v>92</v>
      </c>
      <c r="B288" s="23">
        <v>3.21</v>
      </c>
    </row>
    <row r="289" spans="1:2" s="22" customFormat="1" ht="12">
      <c r="A289" s="26">
        <v>19360</v>
      </c>
      <c r="B289" s="23">
        <v>3.11</v>
      </c>
    </row>
    <row r="290" spans="1:2" s="22" customFormat="1" ht="12">
      <c r="A290" s="30" t="s">
        <v>72</v>
      </c>
      <c r="B290" s="23">
        <v>3.1</v>
      </c>
    </row>
    <row r="291" spans="1:2" s="22" customFormat="1" ht="12">
      <c r="A291" s="30" t="s">
        <v>74</v>
      </c>
      <c r="B291" s="23">
        <v>3.08</v>
      </c>
    </row>
    <row r="292" spans="1:2" s="22" customFormat="1" ht="12">
      <c r="A292" s="30" t="s">
        <v>76</v>
      </c>
      <c r="B292" s="23">
        <v>3.07</v>
      </c>
    </row>
    <row r="293" spans="1:2" s="22" customFormat="1" ht="12">
      <c r="A293" s="30" t="s">
        <v>78</v>
      </c>
      <c r="B293" s="23">
        <v>3.06</v>
      </c>
    </row>
    <row r="294" spans="1:2" s="22" customFormat="1" ht="12">
      <c r="A294" s="30" t="s">
        <v>80</v>
      </c>
      <c r="B294" s="23">
        <v>3.29</v>
      </c>
    </row>
    <row r="295" spans="1:2" s="22" customFormat="1" ht="12">
      <c r="A295" s="30" t="s">
        <v>82</v>
      </c>
      <c r="B295" s="23">
        <v>3.16</v>
      </c>
    </row>
    <row r="296" spans="1:2" s="22" customFormat="1" ht="12">
      <c r="A296" s="30" t="s">
        <v>84</v>
      </c>
      <c r="B296" s="23">
        <v>3.37</v>
      </c>
    </row>
    <row r="297" spans="1:2" s="22" customFormat="1" ht="12">
      <c r="A297" s="30" t="s">
        <v>86</v>
      </c>
      <c r="B297" s="23">
        <v>3.53</v>
      </c>
    </row>
    <row r="298" spans="1:2" s="22" customFormat="1" ht="12">
      <c r="A298" s="30" t="s">
        <v>88</v>
      </c>
      <c r="B298" s="23">
        <v>3.58</v>
      </c>
    </row>
    <row r="299" spans="1:2" s="22" customFormat="1" ht="12">
      <c r="A299" s="30" t="s">
        <v>90</v>
      </c>
      <c r="B299" s="23">
        <v>3.31</v>
      </c>
    </row>
    <row r="300" spans="1:2" s="22" customFormat="1" ht="12">
      <c r="A300" s="30" t="s">
        <v>92</v>
      </c>
      <c r="B300" s="23">
        <v>3.04</v>
      </c>
    </row>
    <row r="301" spans="1:2" s="22" customFormat="1" ht="12">
      <c r="A301" s="26">
        <v>19725</v>
      </c>
      <c r="B301" s="23">
        <v>2.44</v>
      </c>
    </row>
    <row r="302" spans="1:2" s="22" customFormat="1" ht="12">
      <c r="A302" s="30" t="s">
        <v>72</v>
      </c>
      <c r="B302" s="23">
        <v>1.53</v>
      </c>
    </row>
    <row r="303" spans="1:2" s="22" customFormat="1" ht="12">
      <c r="A303" s="30" t="s">
        <v>74</v>
      </c>
      <c r="B303" s="23">
        <v>1.3</v>
      </c>
    </row>
    <row r="304" spans="1:2" s="22" customFormat="1" ht="12">
      <c r="A304" s="30" t="s">
        <v>76</v>
      </c>
      <c r="B304" s="23">
        <v>1.13</v>
      </c>
    </row>
    <row r="305" spans="1:2" s="22" customFormat="1" ht="12">
      <c r="A305" s="30" t="s">
        <v>78</v>
      </c>
      <c r="B305" s="23">
        <v>0.91</v>
      </c>
    </row>
    <row r="306" spans="1:2" s="22" customFormat="1" ht="12">
      <c r="A306" s="30" t="s">
        <v>80</v>
      </c>
      <c r="B306" s="23">
        <v>0.83</v>
      </c>
    </row>
    <row r="307" spans="1:2" s="22" customFormat="1" ht="12">
      <c r="A307" s="30" t="s">
        <v>82</v>
      </c>
      <c r="B307" s="23">
        <v>0.91</v>
      </c>
    </row>
    <row r="308" spans="1:2" s="22" customFormat="1" ht="12">
      <c r="A308" s="30" t="s">
        <v>84</v>
      </c>
      <c r="B308" s="23">
        <v>1.69</v>
      </c>
    </row>
    <row r="309" spans="1:2" s="22" customFormat="1" ht="12">
      <c r="A309" s="30" t="s">
        <v>86</v>
      </c>
      <c r="B309" s="23">
        <v>2.44</v>
      </c>
    </row>
    <row r="310" spans="1:2" s="22" customFormat="1" ht="12">
      <c r="A310" s="30" t="s">
        <v>88</v>
      </c>
      <c r="B310" s="23">
        <v>2.63</v>
      </c>
    </row>
    <row r="311" spans="1:2" s="22" customFormat="1" ht="12">
      <c r="A311" s="30" t="s">
        <v>90</v>
      </c>
      <c r="B311" s="23">
        <v>2.67</v>
      </c>
    </row>
    <row r="312" spans="1:2" s="22" customFormat="1" ht="12">
      <c r="A312" s="30" t="s">
        <v>92</v>
      </c>
      <c r="B312" s="23">
        <v>2.77</v>
      </c>
    </row>
    <row r="313" spans="1:2" s="22" customFormat="1" ht="12">
      <c r="A313" s="26">
        <v>20090</v>
      </c>
      <c r="B313" s="23">
        <v>2.82</v>
      </c>
    </row>
    <row r="314" spans="1:2" s="22" customFormat="1" ht="12">
      <c r="A314" s="30" t="s">
        <v>72</v>
      </c>
      <c r="B314" s="23">
        <v>2.7</v>
      </c>
    </row>
    <row r="315" spans="1:2" s="22" customFormat="1" ht="12">
      <c r="A315" s="30" t="s">
        <v>74</v>
      </c>
      <c r="B315" s="23">
        <v>2.8</v>
      </c>
    </row>
    <row r="316" spans="1:2" s="22" customFormat="1" ht="12">
      <c r="A316" s="30" t="s">
        <v>76</v>
      </c>
      <c r="B316" s="23">
        <v>2.95</v>
      </c>
    </row>
    <row r="317" spans="1:2" s="22" customFormat="1" ht="12">
      <c r="A317" s="30" t="s">
        <v>78</v>
      </c>
      <c r="B317" s="23">
        <v>2.84</v>
      </c>
    </row>
    <row r="318" spans="1:2" s="22" customFormat="1" ht="12">
      <c r="A318" s="30" t="s">
        <v>80</v>
      </c>
      <c r="B318" s="23">
        <v>3.21</v>
      </c>
    </row>
    <row r="319" spans="1:2" s="22" customFormat="1" ht="12">
      <c r="A319" s="30" t="s">
        <v>82</v>
      </c>
      <c r="B319" s="23">
        <v>3.2</v>
      </c>
    </row>
    <row r="320" spans="1:2" s="22" customFormat="1" ht="12">
      <c r="A320" s="30" t="s">
        <v>84</v>
      </c>
      <c r="B320" s="23">
        <v>3.38</v>
      </c>
    </row>
    <row r="321" spans="1:2" s="22" customFormat="1" ht="12">
      <c r="A321" s="30" t="s">
        <v>86</v>
      </c>
      <c r="B321" s="23">
        <v>4.04</v>
      </c>
    </row>
    <row r="322" spans="1:2" s="22" customFormat="1" ht="12">
      <c r="A322" s="30" t="s">
        <v>88</v>
      </c>
      <c r="B322" s="23">
        <v>4.05</v>
      </c>
    </row>
    <row r="323" spans="1:2" s="22" customFormat="1" ht="12">
      <c r="A323" s="30" t="s">
        <v>90</v>
      </c>
      <c r="B323" s="23">
        <v>4.15</v>
      </c>
    </row>
    <row r="324" spans="1:2" s="22" customFormat="1" ht="12">
      <c r="A324" s="30" t="s">
        <v>92</v>
      </c>
      <c r="B324" s="23">
        <v>4.49</v>
      </c>
    </row>
    <row r="325" spans="1:2" s="22" customFormat="1" ht="12">
      <c r="A325" s="26">
        <v>20455</v>
      </c>
      <c r="B325" s="23">
        <v>4.35</v>
      </c>
    </row>
    <row r="326" spans="1:2" s="22" customFormat="1" ht="12">
      <c r="A326" s="30" t="s">
        <v>72</v>
      </c>
      <c r="B326" s="23">
        <v>3.96</v>
      </c>
    </row>
    <row r="327" spans="1:2" s="22" customFormat="1" ht="12">
      <c r="A327" s="30" t="s">
        <v>74</v>
      </c>
      <c r="B327" s="23">
        <v>3.31</v>
      </c>
    </row>
    <row r="328" spans="1:2" s="22" customFormat="1" ht="12">
      <c r="A328" s="30" t="s">
        <v>76</v>
      </c>
      <c r="B328" s="23">
        <v>3.23</v>
      </c>
    </row>
    <row r="329" spans="1:2" s="22" customFormat="1" ht="12">
      <c r="A329" s="30" t="s">
        <v>78</v>
      </c>
      <c r="B329" s="23">
        <v>3.29</v>
      </c>
    </row>
    <row r="330" spans="1:2" s="22" customFormat="1" ht="12">
      <c r="A330" s="30" t="s">
        <v>80</v>
      </c>
      <c r="B330" s="23">
        <v>2.46</v>
      </c>
    </row>
    <row r="331" spans="1:2" s="22" customFormat="1" ht="12">
      <c r="A331" s="30" t="s">
        <v>82</v>
      </c>
      <c r="B331" s="23">
        <v>2.3</v>
      </c>
    </row>
    <row r="332" spans="1:2" s="22" customFormat="1" ht="12">
      <c r="A332" s="30" t="s">
        <v>84</v>
      </c>
      <c r="B332" s="23">
        <v>2.3</v>
      </c>
    </row>
    <row r="333" spans="1:2" s="22" customFormat="1" ht="12">
      <c r="A333" s="30" t="s">
        <v>86</v>
      </c>
      <c r="B333" s="23">
        <v>2.48</v>
      </c>
    </row>
    <row r="334" spans="1:2" s="22" customFormat="1" ht="12">
      <c r="A334" s="30" t="s">
        <v>88</v>
      </c>
      <c r="B334" s="23">
        <v>2.3</v>
      </c>
    </row>
    <row r="335" spans="1:2" s="22" customFormat="1" ht="12">
      <c r="A335" s="30" t="s">
        <v>90</v>
      </c>
      <c r="B335" s="23">
        <v>2.37</v>
      </c>
    </row>
    <row r="336" spans="1:2" s="22" customFormat="1" ht="12">
      <c r="A336" s="30" t="s">
        <v>92</v>
      </c>
      <c r="B336" s="23">
        <v>2.25</v>
      </c>
    </row>
    <row r="337" spans="1:2" s="22" customFormat="1" ht="12">
      <c r="A337" s="26">
        <v>20821</v>
      </c>
      <c r="B337" s="23">
        <v>2.24</v>
      </c>
    </row>
    <row r="338" spans="1:2" s="22" customFormat="1" ht="12">
      <c r="A338" s="30" t="s">
        <v>72</v>
      </c>
      <c r="B338" s="23">
        <v>2.42</v>
      </c>
    </row>
    <row r="339" spans="1:2" s="22" customFormat="1" ht="12">
      <c r="A339" s="30" t="s">
        <v>74</v>
      </c>
      <c r="B339" s="23">
        <v>2.39</v>
      </c>
    </row>
    <row r="340" spans="1:2" s="22" customFormat="1" ht="12">
      <c r="A340" s="30" t="s">
        <v>76</v>
      </c>
      <c r="B340" s="23">
        <v>2.29</v>
      </c>
    </row>
    <row r="341" spans="1:2" s="22" customFormat="1" ht="12">
      <c r="A341" s="30" t="s">
        <v>78</v>
      </c>
      <c r="B341" s="23">
        <v>2.29</v>
      </c>
    </row>
    <row r="342" spans="1:2" s="22" customFormat="1" ht="12">
      <c r="A342" s="30" t="s">
        <v>80</v>
      </c>
      <c r="B342" s="23">
        <v>2.33</v>
      </c>
    </row>
    <row r="343" spans="1:2" s="22" customFormat="1" ht="12">
      <c r="A343" s="30" t="s">
        <v>82</v>
      </c>
      <c r="B343" s="23">
        <v>2.24</v>
      </c>
    </row>
    <row r="344" spans="1:2" s="22" customFormat="1" ht="12">
      <c r="A344" s="30" t="s">
        <v>84</v>
      </c>
      <c r="B344" s="23">
        <v>2.39</v>
      </c>
    </row>
    <row r="345" spans="1:2" s="22" customFormat="1" ht="12">
      <c r="A345" s="30" t="s">
        <v>86</v>
      </c>
      <c r="B345" s="23">
        <v>2.28</v>
      </c>
    </row>
    <row r="346" spans="1:2" s="22" customFormat="1" ht="12">
      <c r="A346" s="30" t="s">
        <v>88</v>
      </c>
      <c r="B346" s="23">
        <v>2.3</v>
      </c>
    </row>
    <row r="347" spans="1:2" s="22" customFormat="1" ht="12">
      <c r="A347" s="30" t="s">
        <v>90</v>
      </c>
      <c r="B347" s="23">
        <v>2.48</v>
      </c>
    </row>
    <row r="348" spans="1:2" s="22" customFormat="1" ht="12">
      <c r="A348" s="30" t="s">
        <v>92</v>
      </c>
      <c r="B348" s="23">
        <v>2.6</v>
      </c>
    </row>
    <row r="349" spans="1:2" s="22" customFormat="1" ht="12">
      <c r="A349" s="26">
        <v>21186</v>
      </c>
      <c r="B349" s="23">
        <v>2.72</v>
      </c>
    </row>
    <row r="350" spans="1:2" s="22" customFormat="1" ht="12">
      <c r="A350" s="30" t="s">
        <v>72</v>
      </c>
      <c r="B350" s="23">
        <v>2.73</v>
      </c>
    </row>
    <row r="351" spans="1:2" s="22" customFormat="1" ht="12">
      <c r="A351" s="30" t="s">
        <v>74</v>
      </c>
      <c r="B351" s="23">
        <v>2.72</v>
      </c>
    </row>
    <row r="352" spans="1:2" s="22" customFormat="1" ht="12">
      <c r="A352" s="30" t="s">
        <v>76</v>
      </c>
      <c r="B352" s="23">
        <v>2.73</v>
      </c>
    </row>
    <row r="353" spans="1:2" s="22" customFormat="1" ht="12">
      <c r="A353" s="30" t="s">
        <v>78</v>
      </c>
      <c r="B353" s="23">
        <v>2.69</v>
      </c>
    </row>
    <row r="354" spans="1:2" s="22" customFormat="1" ht="12">
      <c r="A354" s="30" t="s">
        <v>80</v>
      </c>
      <c r="B354" s="23">
        <v>2.73</v>
      </c>
    </row>
    <row r="355" spans="1:2" s="22" customFormat="1" ht="12">
      <c r="A355" s="30" t="s">
        <v>82</v>
      </c>
      <c r="B355" s="23">
        <v>2.92</v>
      </c>
    </row>
    <row r="356" spans="1:2" s="22" customFormat="1" ht="12">
      <c r="A356" s="30" t="s">
        <v>84</v>
      </c>
      <c r="B356" s="23">
        <v>2.82</v>
      </c>
    </row>
    <row r="357" spans="1:2" s="22" customFormat="1" ht="12">
      <c r="A357" s="30" t="s">
        <v>86</v>
      </c>
      <c r="B357" s="23">
        <v>2.78</v>
      </c>
    </row>
    <row r="358" spans="1:2" s="22" customFormat="1" ht="12">
      <c r="A358" s="30" t="s">
        <v>88</v>
      </c>
      <c r="B358" s="23">
        <v>2.74</v>
      </c>
    </row>
    <row r="359" spans="1:2" s="22" customFormat="1" ht="12">
      <c r="A359" s="30" t="s">
        <v>90</v>
      </c>
      <c r="B359" s="23">
        <v>2.83</v>
      </c>
    </row>
    <row r="360" spans="1:2" s="22" customFormat="1" ht="12">
      <c r="A360" s="30" t="s">
        <v>92</v>
      </c>
      <c r="B360" s="23">
        <v>2.87</v>
      </c>
    </row>
    <row r="361" spans="1:2" s="22" customFormat="1" ht="12">
      <c r="A361" s="26">
        <v>21551</v>
      </c>
      <c r="B361" s="23">
        <v>2.91</v>
      </c>
    </row>
    <row r="362" spans="1:2" s="22" customFormat="1" ht="12">
      <c r="A362" s="30" t="s">
        <v>72</v>
      </c>
      <c r="B362" s="23">
        <v>2.92</v>
      </c>
    </row>
    <row r="363" spans="1:2" s="22" customFormat="1" ht="12">
      <c r="A363" s="30" t="s">
        <v>74</v>
      </c>
      <c r="B363" s="23">
        <v>2.89</v>
      </c>
    </row>
    <row r="364" spans="1:2" s="22" customFormat="1" ht="12">
      <c r="A364" s="30" t="s">
        <v>76</v>
      </c>
      <c r="B364" s="23">
        <v>2.9</v>
      </c>
    </row>
    <row r="365" spans="1:2" s="22" customFormat="1" ht="12">
      <c r="A365" s="30" t="s">
        <v>78</v>
      </c>
      <c r="B365" s="23">
        <v>2.93</v>
      </c>
    </row>
    <row r="366" spans="1:2" s="22" customFormat="1" ht="12">
      <c r="A366" s="30" t="s">
        <v>80</v>
      </c>
      <c r="B366" s="23">
        <v>2.99</v>
      </c>
    </row>
    <row r="367" spans="1:2" s="22" customFormat="1" ht="12">
      <c r="A367" s="30" t="s">
        <v>82</v>
      </c>
      <c r="B367" s="23">
        <v>3.18</v>
      </c>
    </row>
    <row r="368" spans="1:2" s="22" customFormat="1" ht="12">
      <c r="A368" s="30" t="s">
        <v>84</v>
      </c>
      <c r="B368" s="23">
        <v>3.32</v>
      </c>
    </row>
    <row r="369" spans="1:2" s="22" customFormat="1" ht="12">
      <c r="A369" s="30" t="s">
        <v>86</v>
      </c>
      <c r="B369" s="23">
        <v>3.38</v>
      </c>
    </row>
    <row r="370" spans="1:2" s="22" customFormat="1" ht="12">
      <c r="A370" s="30" t="s">
        <v>88</v>
      </c>
      <c r="B370" s="23">
        <v>3.45</v>
      </c>
    </row>
    <row r="371" spans="1:2" s="22" customFormat="1" ht="12">
      <c r="A371" s="30" t="s">
        <v>90</v>
      </c>
      <c r="B371" s="23">
        <v>3.52</v>
      </c>
    </row>
    <row r="372" spans="1:2" s="22" customFormat="1" ht="12">
      <c r="A372" s="30" t="s">
        <v>92</v>
      </c>
      <c r="B372" s="23">
        <v>3.52</v>
      </c>
    </row>
    <row r="373" spans="1:2" s="22" customFormat="1" ht="12">
      <c r="A373" s="26">
        <v>21916</v>
      </c>
      <c r="B373" s="23">
        <v>3.52</v>
      </c>
    </row>
    <row r="374" spans="1:2" s="22" customFormat="1" ht="12">
      <c r="A374" s="30" t="s">
        <v>72</v>
      </c>
      <c r="B374" s="23">
        <v>3.53</v>
      </c>
    </row>
    <row r="375" spans="1:2" s="22" customFormat="1" ht="12">
      <c r="A375" s="30" t="s">
        <v>74</v>
      </c>
      <c r="B375" s="23">
        <v>3.54</v>
      </c>
    </row>
    <row r="376" spans="1:2" s="22" customFormat="1" ht="12">
      <c r="A376" s="30" t="s">
        <v>76</v>
      </c>
      <c r="B376" s="23">
        <v>3.47</v>
      </c>
    </row>
    <row r="377" spans="1:2" s="22" customFormat="1" ht="12">
      <c r="A377" s="30" t="s">
        <v>78</v>
      </c>
      <c r="B377" s="23">
        <v>3.48</v>
      </c>
    </row>
    <row r="378" spans="1:2" s="22" customFormat="1" ht="12">
      <c r="A378" s="30" t="s">
        <v>80</v>
      </c>
      <c r="B378" s="23">
        <v>3.48</v>
      </c>
    </row>
    <row r="379" spans="1:2" s="22" customFormat="1" ht="12">
      <c r="A379" s="30" t="s">
        <v>82</v>
      </c>
      <c r="B379" s="23">
        <v>3.46</v>
      </c>
    </row>
    <row r="380" spans="1:2" s="22" customFormat="1" ht="12">
      <c r="A380" s="30" t="s">
        <v>84</v>
      </c>
      <c r="B380" s="23">
        <v>3.5</v>
      </c>
    </row>
    <row r="381" spans="1:2" s="22" customFormat="1" ht="12">
      <c r="A381" s="30" t="s">
        <v>86</v>
      </c>
      <c r="B381" s="23">
        <v>3.53</v>
      </c>
    </row>
    <row r="382" spans="1:2" s="22" customFormat="1" ht="12">
      <c r="A382" s="30" t="s">
        <v>88</v>
      </c>
      <c r="B382" s="23">
        <v>3.57</v>
      </c>
    </row>
    <row r="383" spans="1:2" s="22" customFormat="1" ht="12">
      <c r="A383" s="30" t="s">
        <v>90</v>
      </c>
      <c r="B383" s="23">
        <v>3.64</v>
      </c>
    </row>
    <row r="384" spans="1:2" s="22" customFormat="1" ht="12">
      <c r="A384" s="30" t="s">
        <v>92</v>
      </c>
      <c r="B384" s="23">
        <v>3.84</v>
      </c>
    </row>
    <row r="385" spans="1:2" s="22" customFormat="1" ht="12">
      <c r="A385" s="26">
        <v>22282</v>
      </c>
      <c r="B385" s="23">
        <v>3.81</v>
      </c>
    </row>
    <row r="386" spans="1:2" s="22" customFormat="1" ht="12">
      <c r="A386" s="30" t="s">
        <v>72</v>
      </c>
      <c r="B386" s="23">
        <v>3.93</v>
      </c>
    </row>
    <row r="387" spans="1:2" s="22" customFormat="1" ht="12">
      <c r="A387" s="30" t="s">
        <v>74</v>
      </c>
      <c r="B387" s="23">
        <v>3.93</v>
      </c>
    </row>
    <row r="388" spans="1:2" s="22" customFormat="1" ht="12">
      <c r="A388" s="30" t="s">
        <v>76</v>
      </c>
      <c r="B388" s="23">
        <v>3.93</v>
      </c>
    </row>
    <row r="389" spans="1:2" s="22" customFormat="1" ht="12">
      <c r="A389" s="30" t="s">
        <v>78</v>
      </c>
      <c r="B389" s="23">
        <v>3.89</v>
      </c>
    </row>
    <row r="390" spans="1:2" s="22" customFormat="1" ht="12">
      <c r="A390" s="30" t="s">
        <v>80</v>
      </c>
      <c r="B390" s="23">
        <v>3.8</v>
      </c>
    </row>
    <row r="391" spans="1:2" s="22" customFormat="1" ht="12">
      <c r="A391" s="30" t="s">
        <v>82</v>
      </c>
      <c r="B391" s="23">
        <v>3.84</v>
      </c>
    </row>
    <row r="392" spans="1:2" s="22" customFormat="1" ht="12">
      <c r="A392" s="30" t="s">
        <v>84</v>
      </c>
      <c r="B392" s="23">
        <v>3.84</v>
      </c>
    </row>
    <row r="393" spans="1:2" s="22" customFormat="1" ht="12">
      <c r="A393" s="30" t="s">
        <v>86</v>
      </c>
      <c r="B393" s="23">
        <v>3.92</v>
      </c>
    </row>
    <row r="394" spans="1:2" s="22" customFormat="1" ht="12">
      <c r="A394" s="30" t="s">
        <v>88</v>
      </c>
      <c r="B394" s="23">
        <v>4.03</v>
      </c>
    </row>
    <row r="395" spans="1:2" s="22" customFormat="1" ht="12">
      <c r="A395" s="30" t="s">
        <v>90</v>
      </c>
      <c r="B395" s="23">
        <v>4.09</v>
      </c>
    </row>
    <row r="396" spans="1:2" s="22" customFormat="1" ht="12">
      <c r="A396" s="30" t="s">
        <v>92</v>
      </c>
      <c r="B396" s="23">
        <v>4.38</v>
      </c>
    </row>
    <row r="397" spans="1:2" s="22" customFormat="1" ht="12">
      <c r="A397" s="26">
        <v>22647</v>
      </c>
      <c r="B397" s="23">
        <v>4.59</v>
      </c>
    </row>
    <row r="398" spans="1:2" s="22" customFormat="1" ht="12">
      <c r="A398" s="30" t="s">
        <v>72</v>
      </c>
      <c r="B398" s="23">
        <v>4.65</v>
      </c>
    </row>
    <row r="399" spans="1:2" s="22" customFormat="1" ht="12">
      <c r="A399" s="30" t="s">
        <v>74</v>
      </c>
      <c r="B399" s="23">
        <v>4.59</v>
      </c>
    </row>
    <row r="400" spans="1:2" s="22" customFormat="1" ht="12">
      <c r="A400" s="30" t="s">
        <v>76</v>
      </c>
      <c r="B400" s="23">
        <v>4.62</v>
      </c>
    </row>
    <row r="401" spans="1:2" s="22" customFormat="1" ht="12">
      <c r="A401" s="30" t="s">
        <v>78</v>
      </c>
      <c r="B401" s="23">
        <v>4.64</v>
      </c>
    </row>
    <row r="402" spans="1:2" s="22" customFormat="1" ht="12">
      <c r="A402" s="30" t="s">
        <v>80</v>
      </c>
      <c r="B402" s="23">
        <v>4.5</v>
      </c>
    </row>
    <row r="403" spans="1:2" s="22" customFormat="1" ht="12">
      <c r="A403" s="30" t="s">
        <v>82</v>
      </c>
      <c r="B403" s="23">
        <v>4.8</v>
      </c>
    </row>
    <row r="404" spans="1:2" s="22" customFormat="1" ht="12">
      <c r="A404" s="30" t="s">
        <v>84</v>
      </c>
      <c r="B404" s="23">
        <v>4.96</v>
      </c>
    </row>
    <row r="405" spans="1:2" s="22" customFormat="1" ht="12">
      <c r="A405" s="30" t="s">
        <v>86</v>
      </c>
      <c r="B405" s="23">
        <v>5.37</v>
      </c>
    </row>
    <row r="406" spans="1:2" s="22" customFormat="1" ht="12">
      <c r="A406" s="30" t="s">
        <v>88</v>
      </c>
      <c r="B406" s="23">
        <v>5.35</v>
      </c>
    </row>
    <row r="407" spans="1:2" s="22" customFormat="1" ht="12">
      <c r="A407" s="30" t="s">
        <v>90</v>
      </c>
      <c r="B407" s="23">
        <v>5.32</v>
      </c>
    </row>
    <row r="408" spans="1:2" s="22" customFormat="1" ht="12">
      <c r="A408" s="30" t="s">
        <v>92</v>
      </c>
      <c r="B408" s="23">
        <v>4.96</v>
      </c>
    </row>
    <row r="409" spans="1:2" s="22" customFormat="1" ht="12">
      <c r="A409" s="26">
        <v>23012</v>
      </c>
      <c r="B409" s="23">
        <v>4.72</v>
      </c>
    </row>
    <row r="410" spans="1:2" s="22" customFormat="1" ht="12">
      <c r="A410" s="30" t="s">
        <v>72</v>
      </c>
      <c r="B410" s="23">
        <v>4.56</v>
      </c>
    </row>
    <row r="411" spans="1:2" s="22" customFormat="1" ht="12">
      <c r="A411" s="30" t="s">
        <v>74</v>
      </c>
      <c r="B411" s="23">
        <v>4.26</v>
      </c>
    </row>
    <row r="412" spans="1:2" s="22" customFormat="1" ht="12">
      <c r="A412" s="30" t="s">
        <v>76</v>
      </c>
      <c r="B412" s="23">
        <v>3.84</v>
      </c>
    </row>
    <row r="413" spans="1:2" s="22" customFormat="1" ht="12">
      <c r="A413" s="30" t="s">
        <v>78</v>
      </c>
      <c r="B413" s="23">
        <v>3.6</v>
      </c>
    </row>
    <row r="414" spans="1:2" s="22" customFormat="1" ht="12">
      <c r="A414" s="30" t="s">
        <v>80</v>
      </c>
      <c r="B414" s="23">
        <v>3.54</v>
      </c>
    </row>
    <row r="415" spans="1:2" s="22" customFormat="1" ht="12">
      <c r="A415" s="30" t="s">
        <v>82</v>
      </c>
      <c r="B415" s="23">
        <v>4.21</v>
      </c>
    </row>
    <row r="416" spans="1:2" s="22" customFormat="1" ht="12">
      <c r="A416" s="30" t="s">
        <v>84</v>
      </c>
      <c r="B416" s="23">
        <v>4.27</v>
      </c>
    </row>
    <row r="417" spans="1:2" s="22" customFormat="1" ht="12">
      <c r="A417" s="30" t="s">
        <v>86</v>
      </c>
      <c r="B417" s="23">
        <v>4.42</v>
      </c>
    </row>
    <row r="418" spans="1:2" s="22" customFormat="1" ht="12">
      <c r="A418" s="30" t="s">
        <v>88</v>
      </c>
      <c r="B418" s="23">
        <v>4.56</v>
      </c>
    </row>
    <row r="419" spans="1:2" s="22" customFormat="1" ht="12">
      <c r="A419" s="30" t="s">
        <v>90</v>
      </c>
      <c r="B419" s="23">
        <v>4.73</v>
      </c>
    </row>
    <row r="420" spans="1:2" s="22" customFormat="1" ht="12">
      <c r="A420" s="30" t="s">
        <v>92</v>
      </c>
      <c r="B420" s="23">
        <v>4.97</v>
      </c>
    </row>
    <row r="421" spans="1:2" s="22" customFormat="1" ht="12">
      <c r="A421" s="26">
        <v>23377</v>
      </c>
      <c r="B421" s="23">
        <v>5</v>
      </c>
    </row>
    <row r="422" spans="1:2" s="22" customFormat="1" ht="12">
      <c r="A422" s="30" t="s">
        <v>72</v>
      </c>
      <c r="B422" s="23">
        <v>4.98</v>
      </c>
    </row>
    <row r="423" spans="1:2" s="22" customFormat="1" ht="12">
      <c r="A423" s="30" t="s">
        <v>74</v>
      </c>
      <c r="B423" s="23">
        <v>5.17</v>
      </c>
    </row>
    <row r="424" spans="1:2" s="22" customFormat="1" ht="12">
      <c r="A424" s="30" t="s">
        <v>76</v>
      </c>
      <c r="B424" s="23">
        <v>5.38</v>
      </c>
    </row>
    <row r="425" spans="1:2" s="22" customFormat="1" ht="12">
      <c r="A425" s="30" t="s">
        <v>78</v>
      </c>
      <c r="B425" s="23">
        <v>5.66</v>
      </c>
    </row>
    <row r="426" spans="1:2" s="22" customFormat="1" ht="12">
      <c r="A426" s="30" t="s">
        <v>80</v>
      </c>
      <c r="B426" s="23">
        <v>5.52</v>
      </c>
    </row>
    <row r="427" spans="1:2" s="22" customFormat="1" ht="12">
      <c r="A427" s="30" t="s">
        <v>82</v>
      </c>
      <c r="B427" s="23">
        <v>5.31</v>
      </c>
    </row>
    <row r="428" spans="1:2" s="22" customFormat="1" ht="12">
      <c r="A428" s="30" t="s">
        <v>84</v>
      </c>
      <c r="B428" s="23">
        <v>5.09</v>
      </c>
    </row>
    <row r="429" spans="1:2" s="22" customFormat="1" ht="12">
      <c r="A429" s="30" t="s">
        <v>86</v>
      </c>
      <c r="B429" s="23">
        <v>5.19</v>
      </c>
    </row>
    <row r="430" spans="1:2" s="22" customFormat="1" ht="12">
      <c r="A430" s="30" t="s">
        <v>88</v>
      </c>
      <c r="B430" s="23">
        <v>5.35</v>
      </c>
    </row>
    <row r="431" spans="1:2" s="22" customFormat="1" ht="12">
      <c r="A431" s="30" t="s">
        <v>90</v>
      </c>
      <c r="B431" s="23">
        <v>5.45</v>
      </c>
    </row>
    <row r="432" spans="1:2" s="22" customFormat="1" ht="12">
      <c r="A432" s="30" t="s">
        <v>92</v>
      </c>
      <c r="B432" s="23">
        <v>5.96</v>
      </c>
    </row>
    <row r="433" spans="1:2" s="22" customFormat="1" ht="12">
      <c r="A433" s="26">
        <v>23743</v>
      </c>
      <c r="B433" s="23">
        <v>6.14</v>
      </c>
    </row>
    <row r="434" spans="1:2" s="22" customFormat="1" ht="12">
      <c r="A434" s="30" t="s">
        <v>72</v>
      </c>
      <c r="B434" s="23">
        <v>6.12</v>
      </c>
    </row>
    <row r="435" spans="1:2" s="22" customFormat="1" ht="12">
      <c r="A435" s="30" t="s">
        <v>74</v>
      </c>
      <c r="B435" s="23">
        <v>6.02</v>
      </c>
    </row>
    <row r="436" spans="1:2" s="22" customFormat="1" ht="12">
      <c r="A436" s="30" t="s">
        <v>76</v>
      </c>
      <c r="B436" s="23">
        <v>6.11</v>
      </c>
    </row>
    <row r="437" spans="1:2" s="22" customFormat="1" ht="12">
      <c r="A437" s="30" t="s">
        <v>78</v>
      </c>
      <c r="B437" s="23">
        <v>6.04</v>
      </c>
    </row>
    <row r="438" spans="1:2" s="22" customFormat="1" ht="12">
      <c r="A438" s="30" t="s">
        <v>80</v>
      </c>
      <c r="B438" s="23">
        <v>6.44</v>
      </c>
    </row>
    <row r="439" spans="1:2" s="22" customFormat="1" ht="12">
      <c r="A439" s="30" t="s">
        <v>82</v>
      </c>
      <c r="B439" s="23">
        <v>7</v>
      </c>
    </row>
    <row r="440" spans="1:2" s="22" customFormat="1" ht="12">
      <c r="A440" s="30" t="s">
        <v>84</v>
      </c>
      <c r="B440" s="23">
        <v>6.98</v>
      </c>
    </row>
    <row r="441" spans="1:2" s="22" customFormat="1" ht="12">
      <c r="A441" s="30" t="s">
        <v>86</v>
      </c>
      <c r="B441" s="23">
        <v>7.09</v>
      </c>
    </row>
    <row r="442" spans="1:2" s="22" customFormat="1" ht="12">
      <c r="A442" s="30" t="s">
        <v>88</v>
      </c>
      <c r="B442" s="23">
        <v>7</v>
      </c>
    </row>
    <row r="443" spans="1:2" s="22" customFormat="1" ht="12">
      <c r="A443" s="30" t="s">
        <v>90</v>
      </c>
      <c r="B443" s="23">
        <v>7.24</v>
      </c>
    </row>
    <row r="444" spans="1:2" s="22" customFormat="1" ht="12">
      <c r="A444" s="30" t="s">
        <v>92</v>
      </c>
      <c r="B444" s="23">
        <v>7.82</v>
      </c>
    </row>
    <row r="445" spans="1:2" s="22" customFormat="1" ht="12">
      <c r="A445" s="26">
        <v>24108</v>
      </c>
      <c r="B445" s="23">
        <v>7.87</v>
      </c>
    </row>
    <row r="446" spans="1:2" s="22" customFormat="1" ht="12">
      <c r="A446" s="30" t="s">
        <v>72</v>
      </c>
      <c r="B446" s="23">
        <v>7.13</v>
      </c>
    </row>
    <row r="447" spans="1:2" s="22" customFormat="1" ht="12">
      <c r="A447" s="30" t="s">
        <v>74</v>
      </c>
      <c r="B447" s="23">
        <v>6.63</v>
      </c>
    </row>
    <row r="448" spans="1:2" s="22" customFormat="1" ht="12">
      <c r="A448" s="30" t="s">
        <v>76</v>
      </c>
      <c r="B448" s="23">
        <v>6.51</v>
      </c>
    </row>
    <row r="449" spans="1:2" s="22" customFormat="1" ht="12">
      <c r="A449" s="30" t="s">
        <v>78</v>
      </c>
      <c r="B449" s="23">
        <v>6.84</v>
      </c>
    </row>
    <row r="450" spans="1:2" s="22" customFormat="1" ht="12">
      <c r="A450" s="30" t="s">
        <v>80</v>
      </c>
      <c r="B450" s="23">
        <v>6.68</v>
      </c>
    </row>
    <row r="451" spans="1:2" s="22" customFormat="1" ht="12">
      <c r="A451" s="30" t="s">
        <v>82</v>
      </c>
      <c r="B451" s="23">
        <v>6.45</v>
      </c>
    </row>
    <row r="452" spans="1:2" s="22" customFormat="1" ht="12">
      <c r="A452" s="30" t="s">
        <v>84</v>
      </c>
      <c r="B452" s="23">
        <v>6.41</v>
      </c>
    </row>
    <row r="453" spans="1:2" s="22" customFormat="1" ht="12">
      <c r="A453" s="30" t="s">
        <v>86</v>
      </c>
      <c r="B453" s="23">
        <v>6.12</v>
      </c>
    </row>
    <row r="454" spans="1:2" s="22" customFormat="1" ht="12">
      <c r="A454" s="30" t="s">
        <v>88</v>
      </c>
      <c r="B454" s="23">
        <v>5.91</v>
      </c>
    </row>
    <row r="455" spans="1:2" s="22" customFormat="1" ht="12">
      <c r="A455" s="30" t="s">
        <v>90</v>
      </c>
      <c r="B455" s="23">
        <v>5.28</v>
      </c>
    </row>
    <row r="456" spans="1:2" s="22" customFormat="1" ht="12">
      <c r="A456" s="30" t="s">
        <v>92</v>
      </c>
      <c r="B456" s="23">
        <v>4.87</v>
      </c>
    </row>
    <row r="457" spans="1:2" s="22" customFormat="1" ht="12">
      <c r="A457" s="26">
        <v>24473</v>
      </c>
      <c r="B457" s="23">
        <v>4.44</v>
      </c>
    </row>
    <row r="458" spans="1:2" s="22" customFormat="1" ht="12">
      <c r="A458" s="30" t="s">
        <v>72</v>
      </c>
      <c r="B458" s="23">
        <v>3.7</v>
      </c>
    </row>
    <row r="459" spans="1:2" s="22" customFormat="1" ht="12">
      <c r="A459" s="30" t="s">
        <v>74</v>
      </c>
      <c r="B459" s="23">
        <v>3.38</v>
      </c>
    </row>
    <row r="460" spans="1:2" s="22" customFormat="1" ht="12">
      <c r="A460" s="30" t="s">
        <v>76</v>
      </c>
      <c r="B460" s="23">
        <v>3.86</v>
      </c>
    </row>
    <row r="461" spans="1:2" s="22" customFormat="1" ht="12">
      <c r="A461" s="30" t="s">
        <v>78</v>
      </c>
      <c r="B461" s="23">
        <v>4.14</v>
      </c>
    </row>
    <row r="462" spans="1:2" s="22" customFormat="1" ht="12">
      <c r="A462" s="30" t="s">
        <v>80</v>
      </c>
      <c r="B462" s="23">
        <v>4.75</v>
      </c>
    </row>
    <row r="463" spans="1:2" s="22" customFormat="1" ht="12">
      <c r="A463" s="30" t="s">
        <v>82</v>
      </c>
      <c r="B463" s="23">
        <v>5.4</v>
      </c>
    </row>
    <row r="464" spans="1:2" s="22" customFormat="1" ht="12">
      <c r="A464" s="30" t="s">
        <v>84</v>
      </c>
      <c r="B464" s="23">
        <v>4.94</v>
      </c>
    </row>
    <row r="465" spans="1:2" s="22" customFormat="1" ht="12">
      <c r="A465" s="30" t="s">
        <v>86</v>
      </c>
      <c r="B465" s="23">
        <v>4.69</v>
      </c>
    </row>
    <row r="466" spans="1:2" s="22" customFormat="1" ht="12">
      <c r="A466" s="30" t="s">
        <v>88</v>
      </c>
      <c r="B466" s="23">
        <v>4.46</v>
      </c>
    </row>
    <row r="467" spans="1:2" s="22" customFormat="1" ht="12">
      <c r="A467" s="30" t="s">
        <v>90</v>
      </c>
      <c r="B467" s="23">
        <v>4.22</v>
      </c>
    </row>
    <row r="468" spans="1:2" s="22" customFormat="1" ht="12">
      <c r="A468" s="30" t="s">
        <v>92</v>
      </c>
      <c r="B468" s="23">
        <v>4.01</v>
      </c>
    </row>
    <row r="469" spans="1:2" s="22" customFormat="1" ht="12">
      <c r="A469" s="26">
        <v>24838</v>
      </c>
      <c r="B469" s="23">
        <v>3.38</v>
      </c>
    </row>
    <row r="470" spans="1:2" s="22" customFormat="1" ht="12">
      <c r="A470" s="30" t="s">
        <v>72</v>
      </c>
      <c r="B470" s="23">
        <v>3.2</v>
      </c>
    </row>
    <row r="471" spans="1:2" s="22" customFormat="1" ht="12">
      <c r="A471" s="30" t="s">
        <v>74</v>
      </c>
      <c r="B471" s="23">
        <v>3.73</v>
      </c>
    </row>
    <row r="472" spans="1:2" s="22" customFormat="1" ht="12">
      <c r="A472" s="30" t="s">
        <v>76</v>
      </c>
      <c r="B472" s="23">
        <v>3.71</v>
      </c>
    </row>
    <row r="473" spans="1:2" s="22" customFormat="1" ht="12">
      <c r="A473" s="30" t="s">
        <v>78</v>
      </c>
      <c r="B473" s="23">
        <v>3.69</v>
      </c>
    </row>
    <row r="474" spans="1:2" s="22" customFormat="1" ht="12">
      <c r="A474" s="30" t="s">
        <v>80</v>
      </c>
      <c r="B474" s="23">
        <v>3.91</v>
      </c>
    </row>
    <row r="475" spans="1:2" s="22" customFormat="1" ht="12">
      <c r="A475" s="30" t="s">
        <v>82</v>
      </c>
      <c r="B475" s="23">
        <v>3.98</v>
      </c>
    </row>
    <row r="476" spans="1:2" s="22" customFormat="1" ht="12">
      <c r="A476" s="30" t="s">
        <v>84</v>
      </c>
      <c r="B476" s="23">
        <v>4.02</v>
      </c>
    </row>
    <row r="477" spans="1:2" s="22" customFormat="1" ht="12">
      <c r="A477" s="30" t="s">
        <v>86</v>
      </c>
      <c r="B477" s="23">
        <v>4.66</v>
      </c>
    </row>
    <row r="478" spans="1:2" s="22" customFormat="1" ht="12">
      <c r="A478" s="30" t="s">
        <v>88</v>
      </c>
      <c r="B478" s="23">
        <v>4.74</v>
      </c>
    </row>
    <row r="479" spans="1:2" s="22" customFormat="1" ht="12">
      <c r="A479" s="30" t="s">
        <v>90</v>
      </c>
      <c r="B479" s="23">
        <v>4.78</v>
      </c>
    </row>
    <row r="480" spans="1:2" s="22" customFormat="1" ht="12">
      <c r="A480" s="30" t="s">
        <v>92</v>
      </c>
      <c r="B480" s="23">
        <v>5.07</v>
      </c>
    </row>
    <row r="481" spans="1:2" s="22" customFormat="1" ht="12">
      <c r="A481" s="26">
        <v>25204</v>
      </c>
      <c r="B481" s="23">
        <v>5.41</v>
      </c>
    </row>
    <row r="482" spans="1:2" s="22" customFormat="1" ht="12">
      <c r="A482" s="30" t="s">
        <v>72</v>
      </c>
      <c r="B482" s="23">
        <v>5.6</v>
      </c>
    </row>
    <row r="483" spans="1:2" s="22" customFormat="1" ht="12">
      <c r="A483" s="30" t="s">
        <v>74</v>
      </c>
      <c r="B483" s="23">
        <v>6.09</v>
      </c>
    </row>
    <row r="484" spans="1:2" s="22" customFormat="1" ht="12">
      <c r="A484" s="30" t="s">
        <v>76</v>
      </c>
      <c r="B484" s="23">
        <v>6.26</v>
      </c>
    </row>
    <row r="485" spans="1:2" s="22" customFormat="1" ht="12">
      <c r="A485" s="30" t="s">
        <v>78</v>
      </c>
      <c r="B485" s="23">
        <v>6.36</v>
      </c>
    </row>
    <row r="486" spans="1:2" s="22" customFormat="1" ht="12">
      <c r="A486" s="30" t="s">
        <v>80</v>
      </c>
      <c r="B486" s="23">
        <v>7.19</v>
      </c>
    </row>
    <row r="487" spans="1:2" s="22" customFormat="1" ht="12">
      <c r="A487" s="30" t="s">
        <v>82</v>
      </c>
      <c r="B487" s="23">
        <v>8.01</v>
      </c>
    </row>
    <row r="488" spans="1:2" s="22" customFormat="1" ht="12">
      <c r="A488" s="30" t="s">
        <v>84</v>
      </c>
      <c r="B488" s="23">
        <v>8.67</v>
      </c>
    </row>
    <row r="489" spans="1:2" s="22" customFormat="1" ht="12">
      <c r="A489" s="30" t="s">
        <v>86</v>
      </c>
      <c r="B489" s="23">
        <v>8.29</v>
      </c>
    </row>
    <row r="490" spans="1:2" s="22" customFormat="1" ht="12">
      <c r="A490" s="30" t="s">
        <v>88</v>
      </c>
      <c r="B490" s="23">
        <v>7.22</v>
      </c>
    </row>
    <row r="491" spans="1:2" s="22" customFormat="1" ht="12">
      <c r="A491" s="30" t="s">
        <v>90</v>
      </c>
      <c r="B491" s="23">
        <v>7.83</v>
      </c>
    </row>
    <row r="492" spans="1:2" s="22" customFormat="1" ht="12">
      <c r="A492" s="30" t="s">
        <v>92</v>
      </c>
      <c r="B492" s="23">
        <v>7.45</v>
      </c>
    </row>
    <row r="493" spans="1:2" s="22" customFormat="1" ht="12">
      <c r="A493" s="26">
        <v>25569</v>
      </c>
      <c r="B493" s="23">
        <v>7.77</v>
      </c>
    </row>
    <row r="494" spans="1:2" s="22" customFormat="1" ht="12">
      <c r="A494" s="30" t="s">
        <v>72</v>
      </c>
      <c r="B494" s="23">
        <v>7.12</v>
      </c>
    </row>
    <row r="495" spans="1:2" s="22" customFormat="1" ht="12">
      <c r="A495" s="30" t="s">
        <v>74</v>
      </c>
      <c r="B495" s="23">
        <v>7.96</v>
      </c>
    </row>
    <row r="496" spans="1:2" s="22" customFormat="1" ht="12">
      <c r="A496" s="30" t="s">
        <v>76</v>
      </c>
      <c r="B496" s="23">
        <v>8.33</v>
      </c>
    </row>
    <row r="497" spans="1:2" s="22" customFormat="1" ht="12">
      <c r="A497" s="30" t="s">
        <v>78</v>
      </c>
      <c r="B497" s="23">
        <v>8.23</v>
      </c>
    </row>
    <row r="498" spans="1:2" s="22" customFormat="1" ht="12">
      <c r="A498" s="30" t="s">
        <v>80</v>
      </c>
      <c r="B498" s="23">
        <v>7.9</v>
      </c>
    </row>
    <row r="499" spans="1:2" s="22" customFormat="1" ht="12">
      <c r="A499" s="30" t="s">
        <v>82</v>
      </c>
      <c r="B499" s="23">
        <v>7.55</v>
      </c>
    </row>
    <row r="500" spans="1:2" s="22" customFormat="1" ht="12">
      <c r="A500" s="30" t="s">
        <v>84</v>
      </c>
      <c r="B500" s="23">
        <v>8.96</v>
      </c>
    </row>
    <row r="501" spans="1:2" s="22" customFormat="1" ht="12">
      <c r="A501" s="30" t="s">
        <v>86</v>
      </c>
      <c r="B501" s="23">
        <v>8.06</v>
      </c>
    </row>
    <row r="502" spans="1:2" s="22" customFormat="1" ht="12">
      <c r="A502" s="30" t="s">
        <v>88</v>
      </c>
      <c r="B502" s="23">
        <v>7.46</v>
      </c>
    </row>
    <row r="503" spans="1:2" s="22" customFormat="1" ht="12">
      <c r="A503" s="30" t="s">
        <v>90</v>
      </c>
      <c r="B503" s="23">
        <v>7.47</v>
      </c>
    </row>
    <row r="504" spans="1:2" s="22" customFormat="1" ht="12">
      <c r="A504" s="30" t="s">
        <v>92</v>
      </c>
      <c r="B504" s="23">
        <v>7.15</v>
      </c>
    </row>
    <row r="505" spans="1:2" s="22" customFormat="1" ht="12">
      <c r="A505" s="26">
        <v>25934</v>
      </c>
      <c r="B505" s="23">
        <v>6.26</v>
      </c>
    </row>
    <row r="506" spans="1:2" s="22" customFormat="1" ht="12">
      <c r="A506" s="30" t="s">
        <v>72</v>
      </c>
      <c r="B506" s="23">
        <v>5.5</v>
      </c>
    </row>
    <row r="507" spans="1:2" s="22" customFormat="1" ht="12">
      <c r="A507" s="30" t="s">
        <v>74</v>
      </c>
      <c r="B507" s="23">
        <v>5.49</v>
      </c>
    </row>
    <row r="508" spans="1:2" s="22" customFormat="1" ht="12">
      <c r="A508" s="30" t="s">
        <v>76</v>
      </c>
      <c r="B508" s="23">
        <v>5.61</v>
      </c>
    </row>
    <row r="509" spans="1:2" s="22" customFormat="1" ht="12">
      <c r="A509" s="30" t="s">
        <v>78</v>
      </c>
      <c r="B509" s="23">
        <v>5.23</v>
      </c>
    </row>
    <row r="510" spans="1:2" s="22" customFormat="1" ht="12">
      <c r="A510" s="30" t="s">
        <v>80</v>
      </c>
      <c r="B510" s="23">
        <v>5.34</v>
      </c>
    </row>
    <row r="511" spans="1:2" s="22" customFormat="1" ht="12">
      <c r="A511" s="30" t="s">
        <v>82</v>
      </c>
      <c r="B511" s="23">
        <v>6.13</v>
      </c>
    </row>
    <row r="512" spans="1:2" s="22" customFormat="1" ht="12">
      <c r="A512" s="30" t="s">
        <v>84</v>
      </c>
      <c r="B512" s="23">
        <v>6.44</v>
      </c>
    </row>
    <row r="513" spans="1:2" s="22" customFormat="1" ht="12">
      <c r="A513" s="30" t="s">
        <v>86</v>
      </c>
      <c r="B513" s="23">
        <v>6.42</v>
      </c>
    </row>
    <row r="514" spans="1:2" s="22" customFormat="1" ht="12">
      <c r="A514" s="30" t="s">
        <v>88</v>
      </c>
      <c r="B514" s="23">
        <v>5.96</v>
      </c>
    </row>
    <row r="515" spans="1:2" s="22" customFormat="1" ht="12">
      <c r="A515" s="30" t="s">
        <v>90</v>
      </c>
      <c r="B515" s="23">
        <v>5.48</v>
      </c>
    </row>
    <row r="516" spans="1:2" s="22" customFormat="1" ht="12">
      <c r="A516" s="30" t="s">
        <v>92</v>
      </c>
      <c r="B516" s="23">
        <v>5.44</v>
      </c>
    </row>
    <row r="517" spans="1:2" s="22" customFormat="1" ht="12">
      <c r="A517" s="26">
        <v>26299</v>
      </c>
      <c r="B517" s="23">
        <v>4.87</v>
      </c>
    </row>
    <row r="518" spans="1:2" s="22" customFormat="1" ht="12">
      <c r="A518" s="30" t="s">
        <v>72</v>
      </c>
      <c r="B518" s="23">
        <v>4.88</v>
      </c>
    </row>
    <row r="519" spans="1:2" s="22" customFormat="1" ht="12">
      <c r="A519" s="30" t="s">
        <v>74</v>
      </c>
      <c r="B519" s="23">
        <v>5</v>
      </c>
    </row>
    <row r="520" spans="1:2" s="22" customFormat="1" ht="12">
      <c r="A520" s="30" t="s">
        <v>76</v>
      </c>
      <c r="B520" s="23">
        <v>4.86</v>
      </c>
    </row>
    <row r="521" spans="1:2" s="22" customFormat="1" ht="12">
      <c r="A521" s="30" t="s">
        <v>78</v>
      </c>
      <c r="B521" s="23">
        <v>5.2</v>
      </c>
    </row>
    <row r="522" spans="1:2" s="22" customFormat="1" ht="12">
      <c r="A522" s="30" t="s">
        <v>80</v>
      </c>
      <c r="B522" s="23">
        <v>5.41</v>
      </c>
    </row>
    <row r="523" spans="1:2" s="22" customFormat="1" ht="12">
      <c r="A523" s="30" t="s">
        <v>82</v>
      </c>
      <c r="B523" s="23">
        <v>5.23</v>
      </c>
    </row>
    <row r="524" spans="1:2" s="22" customFormat="1" ht="12">
      <c r="A524" s="30" t="s">
        <v>84</v>
      </c>
      <c r="B524" s="23">
        <v>5.14</v>
      </c>
    </row>
    <row r="525" spans="1:2" s="22" customFormat="1" ht="12">
      <c r="A525" s="30" t="s">
        <v>86</v>
      </c>
      <c r="B525" s="23">
        <v>5.08</v>
      </c>
    </row>
    <row r="526" spans="1:2" s="22" customFormat="1" ht="12">
      <c r="A526" s="30" t="s">
        <v>88</v>
      </c>
      <c r="B526" s="23">
        <v>4.92</v>
      </c>
    </row>
    <row r="527" spans="1:2" s="22" customFormat="1" ht="12">
      <c r="A527" s="30" t="s">
        <v>90</v>
      </c>
      <c r="B527" s="23">
        <v>4.75</v>
      </c>
    </row>
    <row r="528" spans="1:2" s="22" customFormat="1" ht="12">
      <c r="A528" s="30" t="s">
        <v>92</v>
      </c>
      <c r="B528" s="23">
        <v>4.35</v>
      </c>
    </row>
    <row r="529" spans="1:2" s="22" customFormat="1" ht="12">
      <c r="A529" s="26">
        <v>26665</v>
      </c>
      <c r="B529" s="23">
        <v>4.62</v>
      </c>
    </row>
    <row r="530" spans="1:2" s="22" customFormat="1" ht="12">
      <c r="A530" s="30" t="s">
        <v>72</v>
      </c>
      <c r="B530" s="23">
        <v>4.67</v>
      </c>
    </row>
    <row r="531" spans="1:2" s="22" customFormat="1" ht="12">
      <c r="A531" s="30" t="s">
        <v>74</v>
      </c>
      <c r="B531" s="23">
        <v>4.6</v>
      </c>
    </row>
    <row r="532" spans="1:2" s="22" customFormat="1" ht="12">
      <c r="A532" s="30" t="s">
        <v>76</v>
      </c>
      <c r="B532" s="23">
        <v>4.54</v>
      </c>
    </row>
    <row r="533" spans="1:2" s="22" customFormat="1" ht="12">
      <c r="A533" s="30" t="s">
        <v>78</v>
      </c>
      <c r="B533" s="23">
        <v>4.96</v>
      </c>
    </row>
    <row r="534" spans="1:2" s="22" customFormat="1" ht="12">
      <c r="A534" s="30" t="s">
        <v>80</v>
      </c>
      <c r="B534" s="23">
        <v>5.02</v>
      </c>
    </row>
    <row r="535" spans="1:2" s="22" customFormat="1" ht="12">
      <c r="A535" s="30" t="s">
        <v>82</v>
      </c>
      <c r="B535" s="23">
        <v>5.19</v>
      </c>
    </row>
    <row r="536" spans="1:2" s="22" customFormat="1" ht="12">
      <c r="A536" s="30" t="s">
        <v>84</v>
      </c>
      <c r="B536" s="23">
        <v>5.49</v>
      </c>
    </row>
    <row r="537" spans="1:2" s="22" customFormat="1" ht="12">
      <c r="A537" s="30" t="s">
        <v>86</v>
      </c>
      <c r="B537" s="23">
        <v>5.81</v>
      </c>
    </row>
    <row r="538" spans="1:2" s="22" customFormat="1" ht="12">
      <c r="A538" s="30" t="s">
        <v>88</v>
      </c>
      <c r="B538" s="23">
        <v>6.16</v>
      </c>
    </row>
    <row r="539" spans="1:2" s="22" customFormat="1" ht="12">
      <c r="A539" s="30" t="s">
        <v>90</v>
      </c>
      <c r="B539" s="23">
        <v>6.1</v>
      </c>
    </row>
    <row r="540" spans="1:2" s="22" customFormat="1" ht="12">
      <c r="A540" s="30" t="s">
        <v>92</v>
      </c>
      <c r="B540" s="23">
        <v>6.07</v>
      </c>
    </row>
    <row r="541" spans="1:2" s="22" customFormat="1" ht="12">
      <c r="A541" s="26">
        <v>27030</v>
      </c>
      <c r="B541" s="23">
        <v>6.44</v>
      </c>
    </row>
    <row r="542" spans="1:2" s="22" customFormat="1" ht="12">
      <c r="A542" s="30" t="s">
        <v>72</v>
      </c>
      <c r="B542" s="23">
        <v>6.45</v>
      </c>
    </row>
    <row r="543" spans="1:2" s="22" customFormat="1" ht="12">
      <c r="A543" s="30" t="s">
        <v>74</v>
      </c>
      <c r="B543" s="23">
        <v>6.29</v>
      </c>
    </row>
    <row r="544" spans="1:2" s="22" customFormat="1" ht="12">
      <c r="A544" s="30" t="s">
        <v>76</v>
      </c>
      <c r="B544" s="23">
        <v>6.29</v>
      </c>
    </row>
    <row r="545" spans="1:2" s="22" customFormat="1" ht="12">
      <c r="A545" s="30" t="s">
        <v>78</v>
      </c>
      <c r="B545" s="23">
        <v>6.41</v>
      </c>
    </row>
    <row r="546" spans="1:2" s="22" customFormat="1" ht="12">
      <c r="A546" s="30" t="s">
        <v>80</v>
      </c>
      <c r="B546" s="23">
        <v>6.73</v>
      </c>
    </row>
    <row r="547" spans="1:2" s="22" customFormat="1" ht="12">
      <c r="A547" s="30" t="s">
        <v>82</v>
      </c>
      <c r="B547" s="23">
        <v>7.01</v>
      </c>
    </row>
    <row r="548" spans="1:2" s="22" customFormat="1" ht="12">
      <c r="A548" s="30" t="s">
        <v>84</v>
      </c>
      <c r="B548" s="23">
        <v>7.08</v>
      </c>
    </row>
    <row r="549" spans="1:2" s="22" customFormat="1" ht="12">
      <c r="A549" s="30" t="s">
        <v>86</v>
      </c>
      <c r="B549" s="23">
        <v>7.85</v>
      </c>
    </row>
    <row r="550" spans="1:2" s="22" customFormat="1" ht="12">
      <c r="A550" s="30" t="s">
        <v>88</v>
      </c>
      <c r="B550" s="23">
        <v>7.99</v>
      </c>
    </row>
    <row r="551" spans="1:2" s="22" customFormat="1" ht="12">
      <c r="A551" s="30" t="s">
        <v>90</v>
      </c>
      <c r="B551" s="23">
        <v>8.64</v>
      </c>
    </row>
    <row r="552" spans="1:2" s="22" customFormat="1" ht="12">
      <c r="A552" s="30" t="s">
        <v>92</v>
      </c>
      <c r="B552" s="23">
        <v>9.08</v>
      </c>
    </row>
    <row r="553" spans="1:2" s="22" customFormat="1" ht="12">
      <c r="A553" s="26">
        <v>27395</v>
      </c>
      <c r="B553" s="23">
        <v>9.35</v>
      </c>
    </row>
    <row r="554" spans="1:2" s="22" customFormat="1" ht="12">
      <c r="A554" s="30" t="s">
        <v>72</v>
      </c>
      <c r="B554" s="23">
        <v>9.32</v>
      </c>
    </row>
    <row r="555" spans="1:2" s="22" customFormat="1" ht="12">
      <c r="A555" s="30" t="s">
        <v>74</v>
      </c>
      <c r="B555" s="23">
        <v>9.48</v>
      </c>
    </row>
    <row r="556" spans="1:2" s="22" customFormat="1" ht="12">
      <c r="A556" s="30" t="s">
        <v>76</v>
      </c>
      <c r="B556" s="23">
        <v>9.46</v>
      </c>
    </row>
    <row r="557" spans="1:2" s="22" customFormat="1" ht="12">
      <c r="A557" s="30" t="s">
        <v>78</v>
      </c>
      <c r="B557" s="23">
        <v>9.61</v>
      </c>
    </row>
    <row r="558" spans="1:2" s="22" customFormat="1" ht="12">
      <c r="A558" s="30" t="s">
        <v>80</v>
      </c>
      <c r="B558" s="23">
        <v>9.06</v>
      </c>
    </row>
    <row r="559" spans="1:2" s="22" customFormat="1" ht="12">
      <c r="A559" s="30" t="s">
        <v>82</v>
      </c>
      <c r="B559" s="23">
        <v>9.24</v>
      </c>
    </row>
    <row r="560" spans="1:2" s="22" customFormat="1" ht="12">
      <c r="A560" s="30" t="s">
        <v>84</v>
      </c>
      <c r="B560" s="23">
        <v>9.52</v>
      </c>
    </row>
    <row r="561" spans="1:2" s="22" customFormat="1" ht="12">
      <c r="A561" s="30" t="s">
        <v>86</v>
      </c>
      <c r="B561" s="23">
        <v>10.26</v>
      </c>
    </row>
    <row r="562" spans="1:2" s="22" customFormat="1" ht="12">
      <c r="A562" s="30" t="s">
        <v>88</v>
      </c>
      <c r="B562" s="23">
        <v>11.7</v>
      </c>
    </row>
    <row r="563" spans="1:2" s="22" customFormat="1" ht="12">
      <c r="A563" s="30" t="s">
        <v>90</v>
      </c>
      <c r="B563" s="23">
        <v>11.79</v>
      </c>
    </row>
    <row r="564" spans="1:2" s="22" customFormat="1" ht="12">
      <c r="A564" s="30" t="s">
        <v>92</v>
      </c>
      <c r="B564" s="23">
        <v>12.04</v>
      </c>
    </row>
    <row r="565" spans="1:2" s="22" customFormat="1" ht="12">
      <c r="A565" s="26">
        <v>27760</v>
      </c>
      <c r="B565" s="23">
        <v>12</v>
      </c>
    </row>
    <row r="566" spans="1:2" s="22" customFormat="1" ht="12">
      <c r="A566" s="30" t="s">
        <v>72</v>
      </c>
      <c r="B566" s="23">
        <v>12.86</v>
      </c>
    </row>
    <row r="567" spans="1:2" s="22" customFormat="1" ht="12">
      <c r="A567" s="30" t="s">
        <v>74</v>
      </c>
      <c r="B567" s="23">
        <v>15.2</v>
      </c>
    </row>
    <row r="568" spans="1:2" s="22" customFormat="1" ht="12">
      <c r="A568" s="30" t="s">
        <v>76</v>
      </c>
      <c r="B568" s="23">
        <v>13.2</v>
      </c>
    </row>
    <row r="569" spans="1:2" s="22" customFormat="1" ht="12">
      <c r="A569" s="30" t="s">
        <v>78</v>
      </c>
      <c r="B569" s="23">
        <v>8.58</v>
      </c>
    </row>
    <row r="570" spans="1:2" s="22" customFormat="1" ht="12">
      <c r="A570" s="30" t="s">
        <v>80</v>
      </c>
      <c r="B570" s="23">
        <v>7.07</v>
      </c>
    </row>
    <row r="571" spans="1:2" s="22" customFormat="1" ht="12">
      <c r="A571" s="30" t="s">
        <v>82</v>
      </c>
      <c r="B571" s="23">
        <v>8.06</v>
      </c>
    </row>
    <row r="572" spans="1:2" s="22" customFormat="1" ht="12">
      <c r="A572" s="30" t="s">
        <v>84</v>
      </c>
      <c r="B572" s="23">
        <v>9.13</v>
      </c>
    </row>
    <row r="573" spans="1:2" s="22" customFormat="1" ht="12">
      <c r="A573" s="30" t="s">
        <v>86</v>
      </c>
      <c r="B573" s="23">
        <v>10.27</v>
      </c>
    </row>
    <row r="574" spans="1:2" s="22" customFormat="1" ht="12">
      <c r="A574" s="30" t="s">
        <v>88</v>
      </c>
      <c r="B574" s="23">
        <v>11.62</v>
      </c>
    </row>
    <row r="575" spans="1:2" s="22" customFormat="1" ht="12">
      <c r="A575" s="30" t="s">
        <v>90</v>
      </c>
      <c r="B575" s="23">
        <v>13.73</v>
      </c>
    </row>
    <row r="576" spans="1:2" s="22" customFormat="1" ht="12">
      <c r="A576" s="30" t="s">
        <v>92</v>
      </c>
      <c r="B576" s="23">
        <v>15.49</v>
      </c>
    </row>
    <row r="577" spans="1:2" s="22" customFormat="1" ht="12">
      <c r="A577" s="26">
        <v>28126</v>
      </c>
      <c r="B577" s="23">
        <v>15.02</v>
      </c>
    </row>
    <row r="578" spans="1:2" s="22" customFormat="1" ht="12">
      <c r="A578" s="30" t="s">
        <v>72</v>
      </c>
      <c r="B578" s="23">
        <v>14.79</v>
      </c>
    </row>
    <row r="579" spans="1:2" s="22" customFormat="1" ht="12">
      <c r="A579" s="30" t="s">
        <v>74</v>
      </c>
      <c r="B579" s="23">
        <v>13.36</v>
      </c>
    </row>
    <row r="580" spans="1:2" s="22" customFormat="1" ht="12">
      <c r="A580" s="30" t="s">
        <v>76</v>
      </c>
      <c r="B580" s="23">
        <v>13.69</v>
      </c>
    </row>
    <row r="581" spans="1:2" s="22" customFormat="1" ht="12">
      <c r="A581" s="30" t="s">
        <v>78</v>
      </c>
      <c r="B581" s="23">
        <v>16.3</v>
      </c>
    </row>
    <row r="582" spans="1:2" s="22" customFormat="1" ht="12">
      <c r="A582" s="30" t="s">
        <v>80</v>
      </c>
      <c r="B582" s="23">
        <v>14.73</v>
      </c>
    </row>
    <row r="583" spans="1:2" s="22" customFormat="1" ht="12">
      <c r="A583" s="30" t="s">
        <v>82</v>
      </c>
      <c r="B583" s="23">
        <v>14.95</v>
      </c>
    </row>
    <row r="584" spans="1:2" s="22" customFormat="1" ht="12">
      <c r="A584" s="30" t="s">
        <v>84</v>
      </c>
      <c r="B584" s="23">
        <v>15.51</v>
      </c>
    </row>
    <row r="585" spans="1:2" s="22" customFormat="1" ht="12">
      <c r="A585" s="30" t="s">
        <v>86</v>
      </c>
      <c r="B585" s="23">
        <v>14.7</v>
      </c>
    </row>
    <row r="586" spans="1:2" s="22" customFormat="1" ht="12">
      <c r="A586" s="30" t="s">
        <v>88</v>
      </c>
      <c r="B586" s="23">
        <v>13.54</v>
      </c>
    </row>
    <row r="587" spans="1:2" s="22" customFormat="1" ht="12">
      <c r="A587" s="30" t="s">
        <v>90</v>
      </c>
      <c r="B587" s="23">
        <v>10.86</v>
      </c>
    </row>
    <row r="588" spans="1:2" s="22" customFormat="1" ht="12">
      <c r="A588" s="30" t="s">
        <v>92</v>
      </c>
      <c r="B588" s="23">
        <v>10.85</v>
      </c>
    </row>
    <row r="589" spans="1:2" s="22" customFormat="1" ht="12">
      <c r="A589" s="26">
        <v>28491</v>
      </c>
      <c r="B589" s="23">
        <v>12.28</v>
      </c>
    </row>
    <row r="590" spans="1:2" s="22" customFormat="1" ht="12">
      <c r="A590" s="30" t="s">
        <v>72</v>
      </c>
      <c r="B590" s="23">
        <v>13.48</v>
      </c>
    </row>
    <row r="591" spans="1:2" s="22" customFormat="1" ht="12">
      <c r="A591" s="30" t="s">
        <v>74</v>
      </c>
      <c r="B591" s="23">
        <v>12.68</v>
      </c>
    </row>
    <row r="592" spans="1:2" s="22" customFormat="1" ht="12">
      <c r="A592" s="30" t="s">
        <v>76</v>
      </c>
      <c r="B592" s="23">
        <v>12.7</v>
      </c>
    </row>
    <row r="593" spans="1:2" s="22" customFormat="1" ht="12">
      <c r="A593" s="30" t="s">
        <v>78</v>
      </c>
      <c r="B593" s="23">
        <v>12.09</v>
      </c>
    </row>
    <row r="594" spans="1:2" s="22" customFormat="1" ht="12">
      <c r="A594" s="30" t="s">
        <v>80</v>
      </c>
      <c r="B594" s="23">
        <v>12.47</v>
      </c>
    </row>
    <row r="595" spans="1:2" s="22" customFormat="1" ht="12">
      <c r="A595" s="30" t="s">
        <v>82</v>
      </c>
      <c r="B595" s="23">
        <v>11.35</v>
      </c>
    </row>
    <row r="596" spans="1:2" s="22" customFormat="1" ht="12">
      <c r="A596" s="30" t="s">
        <v>84</v>
      </c>
      <c r="B596" s="23">
        <v>8.68</v>
      </c>
    </row>
    <row r="597" spans="1:2" s="22" customFormat="1" ht="12">
      <c r="A597" s="30" t="s">
        <v>86</v>
      </c>
      <c r="B597" s="23">
        <v>7.92</v>
      </c>
    </row>
    <row r="598" spans="1:2" s="22" customFormat="1" ht="12">
      <c r="A598" s="30" t="s">
        <v>88</v>
      </c>
      <c r="B598" s="23">
        <v>7.71</v>
      </c>
    </row>
    <row r="599" spans="1:2" s="22" customFormat="1" ht="12">
      <c r="A599" s="30" t="s">
        <v>90</v>
      </c>
      <c r="B599" s="23">
        <v>8.07</v>
      </c>
    </row>
    <row r="600" spans="1:2" s="22" customFormat="1" ht="12">
      <c r="A600" s="30" t="s">
        <v>92</v>
      </c>
      <c r="B600" s="23">
        <v>7.94</v>
      </c>
    </row>
    <row r="601" spans="1:2" s="22" customFormat="1" ht="12">
      <c r="A601" s="26">
        <v>28856</v>
      </c>
      <c r="B601" s="23">
        <v>7.86</v>
      </c>
    </row>
    <row r="602" spans="1:2" s="22" customFormat="1" ht="12">
      <c r="A602" s="30" t="s">
        <v>72</v>
      </c>
      <c r="B602" s="23">
        <v>8.11</v>
      </c>
    </row>
    <row r="603" spans="1:2" s="22" customFormat="1" ht="12">
      <c r="A603" s="30" t="s">
        <v>74</v>
      </c>
      <c r="B603" s="23">
        <v>8.35</v>
      </c>
    </row>
    <row r="604" spans="1:2" s="22" customFormat="1" ht="12">
      <c r="A604" s="30" t="s">
        <v>76</v>
      </c>
      <c r="B604" s="23">
        <v>8.21</v>
      </c>
    </row>
    <row r="605" spans="1:2" s="22" customFormat="1" ht="12">
      <c r="A605" s="30" t="s">
        <v>78</v>
      </c>
      <c r="B605" s="23">
        <v>8.19</v>
      </c>
    </row>
    <row r="606" spans="1:2" s="22" customFormat="1" ht="12">
      <c r="A606" s="30" t="s">
        <v>80</v>
      </c>
      <c r="B606" s="23">
        <v>8.79</v>
      </c>
    </row>
    <row r="607" spans="1:2" s="22" customFormat="1" ht="12">
      <c r="A607" s="30" t="s">
        <v>82</v>
      </c>
      <c r="B607" s="23">
        <v>9.08</v>
      </c>
    </row>
    <row r="608" spans="1:2" s="22" customFormat="1" ht="12">
      <c r="A608" s="30" t="s">
        <v>84</v>
      </c>
      <c r="B608" s="23">
        <v>9.34</v>
      </c>
    </row>
    <row r="609" spans="1:2" s="22" customFormat="1" ht="12">
      <c r="A609" s="30" t="s">
        <v>86</v>
      </c>
      <c r="B609" s="23">
        <v>9</v>
      </c>
    </row>
    <row r="610" spans="1:2" s="22" customFormat="1" ht="12">
      <c r="A610" s="30" t="s">
        <v>88</v>
      </c>
      <c r="B610" s="23">
        <v>8.64</v>
      </c>
    </row>
    <row r="611" spans="1:2" s="22" customFormat="1" ht="12">
      <c r="A611" s="30" t="s">
        <v>90</v>
      </c>
      <c r="B611" s="23">
        <v>8.76</v>
      </c>
    </row>
    <row r="612" spans="1:2" s="22" customFormat="1" ht="12">
      <c r="A612" s="30" t="s">
        <v>92</v>
      </c>
      <c r="B612" s="23">
        <v>9</v>
      </c>
    </row>
    <row r="613" spans="1:2" s="22" customFormat="1" ht="12">
      <c r="A613" s="26">
        <v>29221</v>
      </c>
      <c r="B613" s="23">
        <v>8.9</v>
      </c>
    </row>
    <row r="614" spans="1:2" s="22" customFormat="1" ht="12">
      <c r="A614" s="30" t="s">
        <v>72</v>
      </c>
      <c r="B614" s="23">
        <v>9.09</v>
      </c>
    </row>
    <row r="615" spans="1:2" s="22" customFormat="1" ht="12">
      <c r="A615" s="30" t="s">
        <v>74</v>
      </c>
      <c r="B615" s="23">
        <v>9.52</v>
      </c>
    </row>
    <row r="616" spans="1:2" s="22" customFormat="1" ht="12">
      <c r="A616" s="30" t="s">
        <v>76</v>
      </c>
      <c r="B616" s="23">
        <v>9.69</v>
      </c>
    </row>
    <row r="617" spans="1:2" s="22" customFormat="1" ht="12">
      <c r="A617" s="30" t="s">
        <v>78</v>
      </c>
      <c r="B617" s="23">
        <v>9.83</v>
      </c>
    </row>
    <row r="618" spans="1:2" s="22" customFormat="1" ht="12">
      <c r="A618" s="30" t="s">
        <v>80</v>
      </c>
      <c r="B618" s="23">
        <v>9.87</v>
      </c>
    </row>
    <row r="619" spans="1:2" s="22" customFormat="1" ht="12">
      <c r="A619" s="30" t="s">
        <v>82</v>
      </c>
      <c r="B619" s="23">
        <v>10.12</v>
      </c>
    </row>
    <row r="620" spans="1:2" s="22" customFormat="1" ht="12">
      <c r="A620" s="30" t="s">
        <v>84</v>
      </c>
      <c r="B620" s="23">
        <v>10.47</v>
      </c>
    </row>
    <row r="621" spans="1:2" s="22" customFormat="1" ht="12">
      <c r="A621" s="30" t="s">
        <v>86</v>
      </c>
      <c r="B621" s="23">
        <v>10.37</v>
      </c>
    </row>
    <row r="622" spans="1:2" s="22" customFormat="1" ht="12">
      <c r="A622" s="30" t="s">
        <v>88</v>
      </c>
      <c r="B622" s="23">
        <v>9.74</v>
      </c>
    </row>
    <row r="623" spans="1:2" s="22" customFormat="1" ht="12">
      <c r="A623" s="30" t="s">
        <v>90</v>
      </c>
      <c r="B623" s="23">
        <v>8.61</v>
      </c>
    </row>
    <row r="624" spans="1:2" s="22" customFormat="1" ht="12">
      <c r="A624" s="30" t="s">
        <v>92</v>
      </c>
      <c r="B624" s="23">
        <v>8.06</v>
      </c>
    </row>
    <row r="625" spans="1:2" s="22" customFormat="1" ht="12">
      <c r="A625" s="26">
        <v>29587</v>
      </c>
      <c r="B625" s="23">
        <v>7.76</v>
      </c>
    </row>
    <row r="626" spans="1:2" s="22" customFormat="1" ht="12">
      <c r="A626" s="30" t="s">
        <v>72</v>
      </c>
      <c r="B626" s="23">
        <v>8.27</v>
      </c>
    </row>
    <row r="627" spans="1:2" s="22" customFormat="1" ht="12">
      <c r="A627" s="30" t="s">
        <v>74</v>
      </c>
      <c r="B627" s="23">
        <v>8.52</v>
      </c>
    </row>
    <row r="628" spans="1:2" s="22" customFormat="1" ht="12">
      <c r="A628" s="30" t="s">
        <v>76</v>
      </c>
      <c r="B628" s="23">
        <v>7.95</v>
      </c>
    </row>
    <row r="629" spans="1:2" s="22" customFormat="1" ht="12">
      <c r="A629" s="30" t="s">
        <v>78</v>
      </c>
      <c r="B629" s="23">
        <v>7.48</v>
      </c>
    </row>
    <row r="630" spans="1:2" s="22" customFormat="1" ht="12">
      <c r="A630" s="30" t="s">
        <v>80</v>
      </c>
      <c r="B630" s="23">
        <v>6.95</v>
      </c>
    </row>
    <row r="631" spans="1:2" s="22" customFormat="1" ht="12">
      <c r="A631" s="30" t="s">
        <v>82</v>
      </c>
      <c r="B631" s="23">
        <v>7.08</v>
      </c>
    </row>
    <row r="632" spans="1:2" s="22" customFormat="1" ht="12">
      <c r="A632" s="30" t="s">
        <v>84</v>
      </c>
      <c r="B632" s="23">
        <v>7.14</v>
      </c>
    </row>
    <row r="633" spans="1:2" s="22" customFormat="1" ht="12">
      <c r="A633" s="30" t="s">
        <v>86</v>
      </c>
      <c r="B633" s="23">
        <v>7.1</v>
      </c>
    </row>
    <row r="634" spans="1:2" s="22" customFormat="1" ht="12">
      <c r="A634" s="30" t="s">
        <v>88</v>
      </c>
      <c r="B634" s="23">
        <v>7.16</v>
      </c>
    </row>
    <row r="635" spans="1:2" s="22" customFormat="1" ht="12">
      <c r="A635" s="30" t="s">
        <v>90</v>
      </c>
      <c r="B635" s="23">
        <v>7.24</v>
      </c>
    </row>
    <row r="636" spans="1:2" s="22" customFormat="1" ht="12">
      <c r="A636" s="30" t="s">
        <v>92</v>
      </c>
      <c r="B636" s="23">
        <v>7.1</v>
      </c>
    </row>
    <row r="637" spans="1:2" s="22" customFormat="1" ht="12">
      <c r="A637" s="26">
        <v>29952</v>
      </c>
      <c r="B637" s="23">
        <v>7.07</v>
      </c>
    </row>
    <row r="638" spans="1:2" s="22" customFormat="1" ht="12">
      <c r="A638" s="30" t="s">
        <v>72</v>
      </c>
      <c r="B638" s="23">
        <v>7.06</v>
      </c>
    </row>
    <row r="639" spans="1:2" s="22" customFormat="1" ht="12">
      <c r="A639" s="30" t="s">
        <v>74</v>
      </c>
      <c r="B639" s="23">
        <v>6.56</v>
      </c>
    </row>
    <row r="640" spans="1:2" s="22" customFormat="1" ht="12">
      <c r="A640" s="30" t="s">
        <v>76</v>
      </c>
      <c r="B640" s="23">
        <v>6.06</v>
      </c>
    </row>
    <row r="641" spans="1:2" s="22" customFormat="1" ht="12">
      <c r="A641" s="30" t="s">
        <v>78</v>
      </c>
      <c r="B641" s="23">
        <v>6.15</v>
      </c>
    </row>
    <row r="642" spans="1:2" s="22" customFormat="1" ht="12">
      <c r="A642" s="30" t="s">
        <v>80</v>
      </c>
      <c r="B642" s="23">
        <v>6.21</v>
      </c>
    </row>
    <row r="643" spans="1:2" s="22" customFormat="1" ht="12">
      <c r="A643" s="30" t="s">
        <v>82</v>
      </c>
      <c r="B643" s="23">
        <v>5.83</v>
      </c>
    </row>
    <row r="644" spans="1:2" s="22" customFormat="1" ht="12">
      <c r="A644" s="30" t="s">
        <v>84</v>
      </c>
      <c r="B644" s="23">
        <v>5.53</v>
      </c>
    </row>
    <row r="645" spans="1:2" s="22" customFormat="1" ht="12">
      <c r="A645" s="30" t="s">
        <v>86</v>
      </c>
      <c r="B645" s="23">
        <v>5.21</v>
      </c>
    </row>
    <row r="646" spans="1:2" s="22" customFormat="1" ht="12">
      <c r="A646" s="30" t="s">
        <v>88</v>
      </c>
      <c r="B646" s="23">
        <v>5.18</v>
      </c>
    </row>
    <row r="647" spans="1:2" s="22" customFormat="1" ht="12">
      <c r="A647" s="30" t="s">
        <v>90</v>
      </c>
      <c r="B647" s="23">
        <v>5.35</v>
      </c>
    </row>
    <row r="648" spans="1:2" s="22" customFormat="1" ht="12">
      <c r="A648" s="30" t="s">
        <v>92</v>
      </c>
      <c r="B648" s="23">
        <v>5.53</v>
      </c>
    </row>
    <row r="649" spans="1:2" s="22" customFormat="1" ht="12">
      <c r="A649" s="26">
        <v>30317</v>
      </c>
      <c r="B649" s="23">
        <v>5.43</v>
      </c>
    </row>
    <row r="650" spans="1:2" s="22" customFormat="1" ht="12">
      <c r="A650" s="30" t="s">
        <v>72</v>
      </c>
      <c r="B650" s="23">
        <v>5.59</v>
      </c>
    </row>
    <row r="651" spans="1:2" s="22" customFormat="1" ht="12">
      <c r="A651" s="30" t="s">
        <v>74</v>
      </c>
      <c r="B651" s="23">
        <v>5.59</v>
      </c>
    </row>
    <row r="652" spans="1:2" s="22" customFormat="1" ht="12">
      <c r="A652" s="30" t="s">
        <v>76</v>
      </c>
      <c r="B652" s="23">
        <v>5.64</v>
      </c>
    </row>
    <row r="653" spans="1:2" s="22" customFormat="1" ht="12">
      <c r="A653" s="30" t="s">
        <v>78</v>
      </c>
      <c r="B653" s="23">
        <v>5.66</v>
      </c>
    </row>
    <row r="654" spans="1:2" s="22" customFormat="1" ht="12">
      <c r="A654" s="30" t="s">
        <v>80</v>
      </c>
      <c r="B654" s="23">
        <v>5.67</v>
      </c>
    </row>
    <row r="655" spans="1:2" s="22" customFormat="1" ht="12">
      <c r="A655" s="30" t="s">
        <v>82</v>
      </c>
      <c r="B655" s="23">
        <v>5.69</v>
      </c>
    </row>
    <row r="656" spans="1:2" s="22" customFormat="1" ht="12">
      <c r="A656" s="30" t="s">
        <v>84</v>
      </c>
      <c r="B656" s="23">
        <v>6.04</v>
      </c>
    </row>
    <row r="657" spans="1:2" s="22" customFormat="1" ht="12">
      <c r="A657" s="30" t="s">
        <v>86</v>
      </c>
      <c r="B657" s="23">
        <v>6.4</v>
      </c>
    </row>
    <row r="658" spans="1:2" s="22" customFormat="1" ht="12">
      <c r="A658" s="30" t="s">
        <v>88</v>
      </c>
      <c r="B658" s="23">
        <v>6.13</v>
      </c>
    </row>
    <row r="659" spans="1:2" s="22" customFormat="1" ht="12">
      <c r="A659" s="30" t="s">
        <v>90</v>
      </c>
      <c r="B659" s="23">
        <v>5.69</v>
      </c>
    </row>
    <row r="660" spans="1:2" s="22" customFormat="1" ht="12">
      <c r="A660" s="30" t="s">
        <v>92</v>
      </c>
      <c r="B660" s="23">
        <v>5.77</v>
      </c>
    </row>
    <row r="661" spans="1:2" s="22" customFormat="1" ht="12">
      <c r="A661" s="26">
        <v>30682</v>
      </c>
      <c r="B661" s="23">
        <v>5.81</v>
      </c>
    </row>
    <row r="662" spans="1:2" s="22" customFormat="1" ht="12">
      <c r="A662" s="30" t="s">
        <v>72</v>
      </c>
      <c r="B662" s="23">
        <v>5.66</v>
      </c>
    </row>
    <row r="663" spans="1:2" s="22" customFormat="1" ht="12">
      <c r="A663" s="30" t="s">
        <v>74</v>
      </c>
      <c r="B663" s="23">
        <v>5.7</v>
      </c>
    </row>
    <row r="664" spans="1:2" s="22" customFormat="1" ht="12">
      <c r="A664" s="30" t="s">
        <v>76</v>
      </c>
      <c r="B664" s="23">
        <v>5.91</v>
      </c>
    </row>
    <row r="665" spans="1:2" s="22" customFormat="1" ht="12">
      <c r="A665" s="30" t="s">
        <v>78</v>
      </c>
      <c r="B665" s="23">
        <v>6.26</v>
      </c>
    </row>
    <row r="666" spans="1:2" s="22" customFormat="1" ht="12">
      <c r="A666" s="30" t="s">
        <v>80</v>
      </c>
      <c r="B666" s="23">
        <v>6.46</v>
      </c>
    </row>
    <row r="667" spans="1:2" s="22" customFormat="1" ht="12">
      <c r="A667" s="30" t="s">
        <v>82</v>
      </c>
      <c r="B667" s="23">
        <v>6.73</v>
      </c>
    </row>
    <row r="668" spans="1:2" s="22" customFormat="1" ht="12">
      <c r="A668" s="30" t="s">
        <v>84</v>
      </c>
      <c r="B668" s="23">
        <v>7.06</v>
      </c>
    </row>
    <row r="669" spans="1:2" s="22" customFormat="1" ht="12">
      <c r="A669" s="30" t="s">
        <v>86</v>
      </c>
      <c r="B669" s="23">
        <v>7.24</v>
      </c>
    </row>
    <row r="670" spans="1:2" s="22" customFormat="1" ht="12">
      <c r="A670" s="30" t="s">
        <v>88</v>
      </c>
      <c r="B670" s="23">
        <v>7.35</v>
      </c>
    </row>
    <row r="671" spans="1:2" s="22" customFormat="1" ht="12">
      <c r="A671" s="30" t="s">
        <v>90</v>
      </c>
      <c r="B671" s="23">
        <v>7.76</v>
      </c>
    </row>
    <row r="672" spans="1:2" s="22" customFormat="1" ht="12">
      <c r="A672" s="30" t="s">
        <v>92</v>
      </c>
      <c r="B672" s="23">
        <v>8.07</v>
      </c>
    </row>
    <row r="673" spans="1:2" s="22" customFormat="1" ht="12">
      <c r="A673" s="26">
        <v>31048</v>
      </c>
      <c r="B673" s="23">
        <v>8.27</v>
      </c>
    </row>
    <row r="674" spans="1:2" s="22" customFormat="1" ht="12">
      <c r="A674" s="30" t="s">
        <v>72</v>
      </c>
      <c r="B674" s="23">
        <v>8.53</v>
      </c>
    </row>
    <row r="675" spans="1:2" s="22" customFormat="1" ht="12">
      <c r="A675" s="30" t="s">
        <v>74</v>
      </c>
      <c r="B675" s="23">
        <v>8.82</v>
      </c>
    </row>
    <row r="676" spans="1:2" s="22" customFormat="1" ht="12">
      <c r="A676" s="30" t="s">
        <v>76</v>
      </c>
      <c r="B676" s="23">
        <v>8.65</v>
      </c>
    </row>
    <row r="677" spans="1:2" s="22" customFormat="1" ht="12">
      <c r="A677" s="30" t="s">
        <v>78</v>
      </c>
      <c r="B677" s="23">
        <v>8.43</v>
      </c>
    </row>
    <row r="678" spans="1:2" s="22" customFormat="1" ht="12">
      <c r="A678" s="30" t="s">
        <v>80</v>
      </c>
      <c r="B678" s="23">
        <v>8.15</v>
      </c>
    </row>
    <row r="679" spans="1:2" s="22" customFormat="1" ht="12">
      <c r="A679" s="30" t="s">
        <v>82</v>
      </c>
      <c r="B679" s="23">
        <v>7.88</v>
      </c>
    </row>
    <row r="680" spans="1:2" s="22" customFormat="1" ht="12">
      <c r="A680" s="30" t="s">
        <v>84</v>
      </c>
      <c r="B680" s="23">
        <v>7.9</v>
      </c>
    </row>
    <row r="681" spans="1:2" s="22" customFormat="1" ht="12">
      <c r="A681" s="30" t="s">
        <v>86</v>
      </c>
      <c r="B681" s="23">
        <v>7.75</v>
      </c>
    </row>
    <row r="682" spans="1:2" s="22" customFormat="1" ht="12">
      <c r="A682" s="30" t="s">
        <v>88</v>
      </c>
      <c r="B682" s="23">
        <v>7.64</v>
      </c>
    </row>
    <row r="683" spans="1:2" s="22" customFormat="1" ht="12">
      <c r="A683" s="30" t="s">
        <v>90</v>
      </c>
      <c r="B683" s="23">
        <v>7.69</v>
      </c>
    </row>
    <row r="684" spans="1:2" s="22" customFormat="1" ht="12">
      <c r="A684" s="30" t="s">
        <v>92</v>
      </c>
      <c r="B684" s="23">
        <v>7.63</v>
      </c>
    </row>
    <row r="685" spans="1:2" s="22" customFormat="1" ht="12">
      <c r="A685" s="26">
        <v>31413</v>
      </c>
      <c r="B685" s="23">
        <v>7.64</v>
      </c>
    </row>
    <row r="686" spans="1:2" s="22" customFormat="1" ht="12">
      <c r="A686" s="30" t="s">
        <v>72</v>
      </c>
      <c r="B686" s="23">
        <v>7.74</v>
      </c>
    </row>
    <row r="687" spans="1:2" s="22" customFormat="1" ht="12">
      <c r="A687" s="30" t="s">
        <v>74</v>
      </c>
      <c r="B687" s="23">
        <v>7.9</v>
      </c>
    </row>
    <row r="688" spans="1:2" s="22" customFormat="1" ht="12">
      <c r="A688" s="30" t="s">
        <v>76</v>
      </c>
      <c r="B688" s="23">
        <v>7.77</v>
      </c>
    </row>
    <row r="689" spans="1:2" s="22" customFormat="1" ht="12">
      <c r="A689" s="30" t="s">
        <v>78</v>
      </c>
      <c r="B689" s="23">
        <v>7.74</v>
      </c>
    </row>
    <row r="690" spans="1:2" s="22" customFormat="1" ht="12">
      <c r="A690" s="30" t="s">
        <v>80</v>
      </c>
      <c r="B690" s="23">
        <v>7.73</v>
      </c>
    </row>
    <row r="691" spans="1:2" s="22" customFormat="1" ht="12">
      <c r="A691" s="30" t="s">
        <v>82</v>
      </c>
      <c r="B691" s="23">
        <v>7.62</v>
      </c>
    </row>
    <row r="692" spans="1:2" s="22" customFormat="1" ht="12">
      <c r="A692" s="30" t="s">
        <v>84</v>
      </c>
      <c r="B692" s="23">
        <v>7.45</v>
      </c>
    </row>
    <row r="693" spans="1:2" s="22" customFormat="1" ht="12">
      <c r="A693" s="30" t="s">
        <v>86</v>
      </c>
      <c r="B693" s="23">
        <v>7.36</v>
      </c>
    </row>
    <row r="694" spans="1:2" s="22" customFormat="1" ht="12">
      <c r="A694" s="30" t="s">
        <v>88</v>
      </c>
      <c r="B694" s="23">
        <v>7.17</v>
      </c>
    </row>
    <row r="695" spans="1:2" s="22" customFormat="1" ht="12">
      <c r="A695" s="30" t="s">
        <v>90</v>
      </c>
      <c r="B695" s="23">
        <v>7.06</v>
      </c>
    </row>
    <row r="696" spans="1:2" s="22" customFormat="1" ht="12">
      <c r="A696" s="30" t="s">
        <v>92</v>
      </c>
      <c r="B696" s="23">
        <v>6.74</v>
      </c>
    </row>
    <row r="697" spans="1:2" s="22" customFormat="1" ht="12">
      <c r="A697" s="26">
        <v>31778</v>
      </c>
      <c r="B697" s="23">
        <v>6.22</v>
      </c>
    </row>
    <row r="698" spans="1:2" s="22" customFormat="1" ht="12">
      <c r="A698" s="30" t="s">
        <v>72</v>
      </c>
      <c r="B698" s="23">
        <v>5.94</v>
      </c>
    </row>
    <row r="699" spans="1:2" s="22" customFormat="1" ht="12">
      <c r="A699" s="30" t="s">
        <v>74</v>
      </c>
      <c r="B699" s="23">
        <v>5.91</v>
      </c>
    </row>
    <row r="700" spans="1:2" s="22" customFormat="1" ht="12">
      <c r="A700" s="30" t="s">
        <v>76</v>
      </c>
      <c r="B700" s="23">
        <v>5.65</v>
      </c>
    </row>
    <row r="701" spans="1:2" s="22" customFormat="1" ht="12">
      <c r="A701" s="30" t="s">
        <v>78</v>
      </c>
      <c r="B701" s="23">
        <v>5.46</v>
      </c>
    </row>
    <row r="702" spans="1:2" s="22" customFormat="1" ht="12">
      <c r="A702" s="30" t="s">
        <v>80</v>
      </c>
      <c r="B702" s="23">
        <v>5.57</v>
      </c>
    </row>
    <row r="703" spans="1:2" s="22" customFormat="1" ht="12">
      <c r="A703" s="30" t="s">
        <v>82</v>
      </c>
      <c r="B703" s="23">
        <v>5.58</v>
      </c>
    </row>
    <row r="704" spans="1:2" s="22" customFormat="1" ht="12">
      <c r="A704" s="30" t="s">
        <v>84</v>
      </c>
      <c r="B704" s="23">
        <v>5.33</v>
      </c>
    </row>
    <row r="705" spans="1:2" s="22" customFormat="1" ht="12">
      <c r="A705" s="30" t="s">
        <v>86</v>
      </c>
      <c r="B705" s="23">
        <v>5.22</v>
      </c>
    </row>
    <row r="706" spans="1:2" s="22" customFormat="1" ht="12">
      <c r="A706" s="30" t="s">
        <v>88</v>
      </c>
      <c r="B706" s="23">
        <v>4.99</v>
      </c>
    </row>
    <row r="707" spans="1:2" s="22" customFormat="1" ht="12">
      <c r="A707" s="30" t="s">
        <v>90</v>
      </c>
      <c r="B707" s="23">
        <v>4.56</v>
      </c>
    </row>
    <row r="708" spans="1:2" s="22" customFormat="1" ht="12">
      <c r="A708" s="30" t="s">
        <v>92</v>
      </c>
      <c r="B708" s="23">
        <v>4.07</v>
      </c>
    </row>
    <row r="709" spans="1:2" s="22" customFormat="1" ht="12">
      <c r="A709" s="26">
        <v>32143</v>
      </c>
      <c r="B709" s="23">
        <v>3.8</v>
      </c>
    </row>
    <row r="710" spans="1:2" s="22" customFormat="1" ht="12">
      <c r="A710" s="30" t="s">
        <v>72</v>
      </c>
      <c r="B710" s="23">
        <v>3.84</v>
      </c>
    </row>
    <row r="711" spans="1:2" s="22" customFormat="1" ht="12">
      <c r="A711" s="30" t="s">
        <v>74</v>
      </c>
      <c r="B711" s="23">
        <v>4.04</v>
      </c>
    </row>
    <row r="712" spans="1:2" s="22" customFormat="1" ht="12">
      <c r="A712" s="30" t="s">
        <v>76</v>
      </c>
      <c r="B712" s="23">
        <v>3.75</v>
      </c>
    </row>
    <row r="713" spans="1:2" s="22" customFormat="1" ht="12">
      <c r="A713" s="30" t="s">
        <v>78</v>
      </c>
      <c r="B713" s="23">
        <v>3.63</v>
      </c>
    </row>
    <row r="714" spans="1:2" s="22" customFormat="1" ht="12">
      <c r="A714" s="30" t="s">
        <v>80</v>
      </c>
      <c r="B714" s="23">
        <v>3.66</v>
      </c>
    </row>
    <row r="715" spans="1:2" s="22" customFormat="1" ht="12">
      <c r="A715" s="30" t="s">
        <v>82</v>
      </c>
      <c r="B715" s="23">
        <v>3.21</v>
      </c>
    </row>
    <row r="716" spans="1:2" s="22" customFormat="1" ht="12">
      <c r="A716" s="30" t="s">
        <v>84</v>
      </c>
      <c r="B716" s="23">
        <v>3.13</v>
      </c>
    </row>
    <row r="717" spans="1:2" s="22" customFormat="1" ht="12">
      <c r="A717" s="30" t="s">
        <v>86</v>
      </c>
      <c r="B717" s="23">
        <v>2.91</v>
      </c>
    </row>
    <row r="718" spans="1:2" s="22" customFormat="1" ht="12">
      <c r="A718" s="30" t="s">
        <v>88</v>
      </c>
      <c r="B718" s="23">
        <v>2.86</v>
      </c>
    </row>
    <row r="719" spans="1:2" s="22" customFormat="1" ht="12">
      <c r="A719" s="30" t="s">
        <v>90</v>
      </c>
      <c r="B719" s="23">
        <v>3.13</v>
      </c>
    </row>
    <row r="720" spans="1:2" s="22" customFormat="1" ht="12">
      <c r="A720" s="30" t="s">
        <v>92</v>
      </c>
      <c r="B720" s="23">
        <v>3.22</v>
      </c>
    </row>
    <row r="721" spans="1:2" s="22" customFormat="1" ht="12">
      <c r="A721" s="26">
        <v>32509</v>
      </c>
      <c r="B721" s="23">
        <v>3</v>
      </c>
    </row>
    <row r="722" spans="1:2" s="22" customFormat="1" ht="12">
      <c r="A722" s="30" t="s">
        <v>72</v>
      </c>
      <c r="B722" s="23">
        <v>2.93</v>
      </c>
    </row>
    <row r="723" spans="1:2" s="22" customFormat="1" ht="12">
      <c r="A723" s="30" t="s">
        <v>74</v>
      </c>
      <c r="B723" s="23">
        <v>2.95</v>
      </c>
    </row>
    <row r="724" spans="1:2" s="22" customFormat="1" ht="12">
      <c r="A724" s="30" t="s">
        <v>76</v>
      </c>
      <c r="B724" s="23">
        <v>2.87</v>
      </c>
    </row>
    <row r="725" spans="1:2" s="22" customFormat="1" ht="12">
      <c r="A725" s="30" t="s">
        <v>78</v>
      </c>
      <c r="B725" s="23">
        <v>2.96</v>
      </c>
    </row>
    <row r="726" spans="1:2" s="22" customFormat="1" ht="12">
      <c r="A726" s="30" t="s">
        <v>80</v>
      </c>
      <c r="B726" s="23">
        <v>3.07</v>
      </c>
    </row>
    <row r="727" spans="1:2" s="22" customFormat="1" ht="12">
      <c r="A727" s="30" t="s">
        <v>82</v>
      </c>
      <c r="B727" s="23">
        <v>3.04</v>
      </c>
    </row>
    <row r="728" spans="1:2" s="22" customFormat="1" ht="12">
      <c r="A728" s="30" t="s">
        <v>84</v>
      </c>
      <c r="B728" s="23">
        <v>3.02</v>
      </c>
    </row>
    <row r="729" spans="1:2" s="22" customFormat="1" ht="12">
      <c r="A729" s="30" t="s">
        <v>86</v>
      </c>
      <c r="B729" s="23">
        <v>2.95</v>
      </c>
    </row>
    <row r="730" spans="1:2" s="22" customFormat="1" ht="12">
      <c r="A730" s="30" t="s">
        <v>88</v>
      </c>
      <c r="B730" s="23">
        <v>3.02</v>
      </c>
    </row>
    <row r="731" spans="1:2" s="22" customFormat="1" ht="12">
      <c r="A731" s="30" t="s">
        <v>90</v>
      </c>
      <c r="B731" s="23">
        <v>3.1</v>
      </c>
    </row>
    <row r="732" spans="1:2" s="22" customFormat="1" ht="12">
      <c r="A732" s="30" t="s">
        <v>92</v>
      </c>
      <c r="B732" s="23">
        <v>3.06</v>
      </c>
    </row>
    <row r="733" spans="1:2" s="22" customFormat="1" ht="12">
      <c r="A733" s="26">
        <v>32874</v>
      </c>
      <c r="B733" s="23">
        <v>2.98</v>
      </c>
    </row>
    <row r="734" spans="1:2" s="22" customFormat="1" ht="12">
      <c r="A734" s="30" t="s">
        <v>72</v>
      </c>
      <c r="B734" s="23">
        <v>3.25</v>
      </c>
    </row>
    <row r="735" spans="1:2" s="22" customFormat="1" ht="12">
      <c r="A735" s="30" t="s">
        <v>74</v>
      </c>
      <c r="B735" s="23">
        <v>3.5</v>
      </c>
    </row>
    <row r="736" spans="1:2" s="22" customFormat="1" ht="12">
      <c r="A736" s="30" t="s">
        <v>76</v>
      </c>
      <c r="B736" s="23">
        <v>3.68</v>
      </c>
    </row>
    <row r="737" spans="1:2" s="22" customFormat="1" ht="12">
      <c r="A737" s="30" t="s">
        <v>78</v>
      </c>
      <c r="B737" s="23">
        <v>4.14</v>
      </c>
    </row>
    <row r="738" spans="1:2" s="22" customFormat="1" ht="12">
      <c r="A738" s="30" t="s">
        <v>80</v>
      </c>
      <c r="B738" s="23">
        <v>4.14</v>
      </c>
    </row>
    <row r="739" spans="1:2" s="22" customFormat="1" ht="12">
      <c r="A739" s="30" t="s">
        <v>82</v>
      </c>
      <c r="B739" s="23">
        <v>4.33</v>
      </c>
    </row>
    <row r="740" spans="1:2" s="22" customFormat="1" ht="12">
      <c r="A740" s="30" t="s">
        <v>84</v>
      </c>
      <c r="B740" s="23">
        <v>4.48</v>
      </c>
    </row>
    <row r="741" spans="1:2" s="22" customFormat="1" ht="12">
      <c r="A741" s="30" t="s">
        <v>86</v>
      </c>
      <c r="B741" s="23">
        <v>4.62</v>
      </c>
    </row>
    <row r="742" spans="1:2" s="22" customFormat="1" ht="12">
      <c r="A742" s="30" t="s">
        <v>88</v>
      </c>
      <c r="B742" s="23">
        <v>4.95</v>
      </c>
    </row>
    <row r="743" spans="1:2" s="22" customFormat="1" ht="12">
      <c r="A743" s="30" t="s">
        <v>90</v>
      </c>
      <c r="B743" s="23">
        <v>5.29</v>
      </c>
    </row>
    <row r="744" spans="1:2" s="22" customFormat="1" ht="12">
      <c r="A744" s="30" t="s">
        <v>92</v>
      </c>
      <c r="B744" s="23">
        <v>5.6</v>
      </c>
    </row>
    <row r="745" spans="1:2" s="22" customFormat="1" ht="12">
      <c r="A745" s="26">
        <v>33239</v>
      </c>
      <c r="B745" s="23">
        <v>5.71</v>
      </c>
    </row>
    <row r="746" spans="1:2" s="22" customFormat="1" ht="12">
      <c r="A746" s="30" t="s">
        <v>72</v>
      </c>
      <c r="B746" s="23">
        <v>5.77</v>
      </c>
    </row>
    <row r="747" spans="1:2" s="22" customFormat="1" ht="12">
      <c r="A747" s="30" t="s">
        <v>74</v>
      </c>
      <c r="B747" s="23">
        <v>5.73</v>
      </c>
    </row>
    <row r="748" spans="1:2" s="22" customFormat="1" ht="12">
      <c r="A748" s="30" t="s">
        <v>76</v>
      </c>
      <c r="B748" s="23">
        <v>5.65</v>
      </c>
    </row>
    <row r="749" spans="1:2" s="22" customFormat="1" ht="12">
      <c r="A749" s="30" t="s">
        <v>78</v>
      </c>
      <c r="B749" s="23">
        <v>5.67</v>
      </c>
    </row>
    <row r="750" spans="1:2" s="22" customFormat="1" ht="12">
      <c r="A750" s="30" t="s">
        <v>80</v>
      </c>
      <c r="B750" s="23">
        <v>5.47</v>
      </c>
    </row>
    <row r="751" spans="1:2" s="22" customFormat="1" ht="12">
      <c r="A751" s="30" t="s">
        <v>82</v>
      </c>
      <c r="B751" s="23">
        <v>5.42</v>
      </c>
    </row>
    <row r="752" spans="1:2" s="22" customFormat="1" ht="12">
      <c r="A752" s="30" t="s">
        <v>84</v>
      </c>
      <c r="B752" s="23">
        <v>5.4</v>
      </c>
    </row>
    <row r="753" spans="1:2" s="22" customFormat="1" ht="12">
      <c r="A753" s="30" t="s">
        <v>86</v>
      </c>
      <c r="B753" s="23">
        <v>5.28</v>
      </c>
    </row>
    <row r="754" spans="1:2" s="22" customFormat="1" ht="12">
      <c r="A754" s="30" t="s">
        <v>88</v>
      </c>
      <c r="B754" s="23">
        <v>5.28</v>
      </c>
    </row>
    <row r="755" spans="1:2" s="22" customFormat="1" ht="12">
      <c r="A755" s="30" t="s">
        <v>90</v>
      </c>
      <c r="B755" s="23">
        <v>5.36</v>
      </c>
    </row>
    <row r="756" spans="1:4" s="22" customFormat="1" ht="12">
      <c r="A756" s="30" t="s">
        <v>92</v>
      </c>
      <c r="B756" s="23">
        <v>5.14</v>
      </c>
      <c r="D756" s="31">
        <f>AVERAGE(B745:B756)</f>
        <v>5.489999999999999</v>
      </c>
    </row>
    <row r="757" spans="1:2" s="22" customFormat="1" ht="12">
      <c r="A757" s="26">
        <v>33604</v>
      </c>
      <c r="B757" s="23">
        <v>5</v>
      </c>
    </row>
    <row r="758" spans="1:2" s="22" customFormat="1" ht="12">
      <c r="A758" s="30" t="s">
        <v>72</v>
      </c>
      <c r="B758" s="23">
        <v>4.83</v>
      </c>
    </row>
    <row r="759" spans="1:2" s="22" customFormat="1" ht="12">
      <c r="A759" s="30" t="s">
        <v>74</v>
      </c>
      <c r="B759" s="23">
        <v>4.96</v>
      </c>
    </row>
    <row r="760" spans="1:2" s="22" customFormat="1" ht="12">
      <c r="A760" s="30" t="s">
        <v>76</v>
      </c>
      <c r="B760" s="23">
        <v>4.95</v>
      </c>
    </row>
    <row r="761" spans="1:2" s="22" customFormat="1" ht="12">
      <c r="A761" s="30" t="s">
        <v>78</v>
      </c>
      <c r="B761" s="23">
        <v>5.02</v>
      </c>
    </row>
    <row r="762" spans="1:2" s="22" customFormat="1" ht="12">
      <c r="A762" s="30" t="s">
        <v>80</v>
      </c>
      <c r="B762" s="23">
        <v>5.09</v>
      </c>
    </row>
    <row r="763" spans="1:2" s="22" customFormat="1" ht="12">
      <c r="A763" s="30" t="s">
        <v>82</v>
      </c>
      <c r="B763" s="23">
        <v>5.15</v>
      </c>
    </row>
    <row r="764" spans="1:2" s="22" customFormat="1" ht="12">
      <c r="A764" s="30" t="s">
        <v>84</v>
      </c>
      <c r="B764" s="23">
        <v>5.05</v>
      </c>
    </row>
    <row r="765" spans="1:2" s="22" customFormat="1" ht="12">
      <c r="A765" s="30" t="s">
        <v>86</v>
      </c>
      <c r="B765" s="23">
        <v>5.09</v>
      </c>
    </row>
    <row r="766" spans="1:2" s="22" customFormat="1" ht="12">
      <c r="A766" s="30" t="s">
        <v>88</v>
      </c>
      <c r="B766" s="23">
        <v>4.99</v>
      </c>
    </row>
    <row r="767" spans="1:2" s="22" customFormat="1" ht="12">
      <c r="A767" s="30" t="s">
        <v>90</v>
      </c>
      <c r="B767" s="23">
        <v>5.03</v>
      </c>
    </row>
    <row r="768" spans="1:4" s="22" customFormat="1" ht="12">
      <c r="A768" s="30" t="s">
        <v>92</v>
      </c>
      <c r="B768" s="23">
        <v>4.91</v>
      </c>
      <c r="D768" s="31">
        <f>AVERAGE(B757:B768)</f>
        <v>5.005833333333334</v>
      </c>
    </row>
    <row r="769" spans="1:2" s="22" customFormat="1" ht="12">
      <c r="A769" s="26">
        <v>33970</v>
      </c>
      <c r="B769" s="23">
        <v>5.03</v>
      </c>
    </row>
    <row r="770" spans="1:2" s="22" customFormat="1" ht="12">
      <c r="A770" s="30" t="s">
        <v>72</v>
      </c>
      <c r="B770" s="23">
        <v>5.01</v>
      </c>
    </row>
    <row r="771" spans="1:2" s="22" customFormat="1" ht="12">
      <c r="A771" s="30" t="s">
        <v>74</v>
      </c>
      <c r="B771" s="23">
        <v>5.14</v>
      </c>
    </row>
    <row r="772" spans="1:2" s="22" customFormat="1" ht="12">
      <c r="A772" s="30" t="s">
        <v>76</v>
      </c>
      <c r="B772" s="23">
        <v>5.16</v>
      </c>
    </row>
    <row r="773" spans="1:2" s="22" customFormat="1" ht="12">
      <c r="A773" s="30" t="s">
        <v>78</v>
      </c>
      <c r="B773" s="23">
        <v>5.05</v>
      </c>
    </row>
    <row r="774" spans="1:2" s="22" customFormat="1" ht="12">
      <c r="A774" s="30" t="s">
        <v>80</v>
      </c>
      <c r="B774" s="23">
        <v>4.93</v>
      </c>
    </row>
    <row r="775" spans="1:2" s="22" customFormat="1" ht="12">
      <c r="A775" s="30" t="s">
        <v>82</v>
      </c>
      <c r="B775" s="23">
        <v>5.05</v>
      </c>
    </row>
    <row r="776" spans="1:2" s="22" customFormat="1" ht="12">
      <c r="A776" s="30" t="s">
        <v>84</v>
      </c>
      <c r="B776" s="23">
        <v>5.14</v>
      </c>
    </row>
    <row r="777" spans="1:2" s="22" customFormat="1" ht="12">
      <c r="A777" s="30" t="s">
        <v>86</v>
      </c>
      <c r="B777" s="23">
        <v>4.95</v>
      </c>
    </row>
    <row r="778" spans="1:2" s="22" customFormat="1" ht="12">
      <c r="A778" s="30" t="s">
        <v>88</v>
      </c>
      <c r="B778" s="23">
        <v>4.97</v>
      </c>
    </row>
    <row r="779" spans="1:2" s="22" customFormat="1" ht="12">
      <c r="A779" s="30" t="s">
        <v>90</v>
      </c>
      <c r="B779" s="23">
        <v>5.14</v>
      </c>
    </row>
    <row r="780" spans="1:4" s="22" customFormat="1" ht="12">
      <c r="A780" s="30" t="s">
        <v>92</v>
      </c>
      <c r="B780" s="23">
        <v>5.16</v>
      </c>
      <c r="D780" s="31">
        <f>AVERAGE(B769:B780)</f>
        <v>5.060833333333334</v>
      </c>
    </row>
    <row r="781" spans="1:2" s="22" customFormat="1" ht="12">
      <c r="A781" s="26">
        <v>34335</v>
      </c>
      <c r="B781" s="23">
        <v>5.04</v>
      </c>
    </row>
    <row r="782" spans="1:2" s="22" customFormat="1" ht="12">
      <c r="A782" s="30" t="s">
        <v>72</v>
      </c>
      <c r="B782" s="23">
        <v>5.09</v>
      </c>
    </row>
    <row r="783" spans="1:2" s="22" customFormat="1" ht="12">
      <c r="A783" s="30" t="s">
        <v>74</v>
      </c>
      <c r="B783" s="23">
        <v>5.03</v>
      </c>
    </row>
    <row r="784" spans="1:2" s="22" customFormat="1" ht="12">
      <c r="A784" s="30" t="s">
        <v>76</v>
      </c>
      <c r="B784" s="23">
        <v>4.95</v>
      </c>
    </row>
    <row r="785" spans="1:2" s="22" customFormat="1" ht="12">
      <c r="A785" s="30" t="s">
        <v>78</v>
      </c>
      <c r="B785" s="23">
        <v>5</v>
      </c>
    </row>
    <row r="786" spans="1:2" s="22" customFormat="1" ht="12">
      <c r="A786" s="30" t="s">
        <v>80</v>
      </c>
      <c r="B786" s="23">
        <v>4.98</v>
      </c>
    </row>
    <row r="787" spans="1:2" s="22" customFormat="1" ht="12">
      <c r="A787" s="30" t="s">
        <v>82</v>
      </c>
      <c r="B787" s="23">
        <v>4.96</v>
      </c>
    </row>
    <row r="788" spans="1:2" s="22" customFormat="1" ht="12">
      <c r="A788" s="30" t="s">
        <v>84</v>
      </c>
      <c r="B788" s="23">
        <v>4.9</v>
      </c>
    </row>
    <row r="789" spans="1:2" s="22" customFormat="1" ht="12">
      <c r="A789" s="30" t="s">
        <v>86</v>
      </c>
      <c r="B789" s="23">
        <v>4.61</v>
      </c>
    </row>
    <row r="790" spans="1:2" s="22" customFormat="1" ht="12">
      <c r="A790" s="30" t="s">
        <v>88</v>
      </c>
      <c r="B790" s="23">
        <v>3.96</v>
      </c>
    </row>
    <row r="791" spans="1:2" s="22" customFormat="1" ht="12">
      <c r="A791" s="30" t="s">
        <v>90</v>
      </c>
      <c r="B791" s="23">
        <v>4.41</v>
      </c>
    </row>
    <row r="792" spans="1:4" s="22" customFormat="1" ht="12">
      <c r="A792" s="30" t="s">
        <v>92</v>
      </c>
      <c r="B792" s="23">
        <v>4.39</v>
      </c>
      <c r="D792" s="31">
        <f>AVERAGE(B781:B792)</f>
        <v>4.776666666666666</v>
      </c>
    </row>
    <row r="793" spans="1:2" s="22" customFormat="1" ht="12">
      <c r="A793" s="26">
        <v>34700</v>
      </c>
      <c r="B793" s="23">
        <v>4.34</v>
      </c>
    </row>
    <row r="794" spans="1:2" s="22" customFormat="1" ht="12">
      <c r="A794" s="30" t="s">
        <v>71</v>
      </c>
      <c r="B794" s="23">
        <v>4.44</v>
      </c>
    </row>
    <row r="795" spans="1:2" s="22" customFormat="1" ht="12">
      <c r="A795" s="30" t="s">
        <v>73</v>
      </c>
      <c r="B795" s="23">
        <v>4.44</v>
      </c>
    </row>
    <row r="796" spans="1:2" s="22" customFormat="1" ht="12">
      <c r="A796" s="30" t="s">
        <v>75</v>
      </c>
      <c r="B796" s="23">
        <v>4.29</v>
      </c>
    </row>
    <row r="797" spans="1:2" s="22" customFormat="1" ht="12">
      <c r="A797" s="30" t="s">
        <v>77</v>
      </c>
      <c r="B797" s="23">
        <v>4.5</v>
      </c>
    </row>
    <row r="798" spans="1:2" s="22" customFormat="1" ht="12">
      <c r="A798" s="30" t="s">
        <v>79</v>
      </c>
      <c r="B798" s="23">
        <v>4.57</v>
      </c>
    </row>
    <row r="799" spans="1:2" s="22" customFormat="1" ht="12">
      <c r="A799" s="30" t="s">
        <v>81</v>
      </c>
      <c r="B799" s="23">
        <v>4.55</v>
      </c>
    </row>
    <row r="800" spans="1:2" s="22" customFormat="1" ht="12">
      <c r="A800" s="30" t="s">
        <v>83</v>
      </c>
      <c r="B800" s="23">
        <v>4.72</v>
      </c>
    </row>
    <row r="801" spans="1:2" s="22" customFormat="1" ht="12">
      <c r="A801" s="30" t="s">
        <v>85</v>
      </c>
      <c r="B801" s="23">
        <v>4.68</v>
      </c>
    </row>
    <row r="802" spans="1:2" s="22" customFormat="1" ht="12">
      <c r="A802" s="30" t="s">
        <v>87</v>
      </c>
      <c r="B802" s="23">
        <v>4.86</v>
      </c>
    </row>
    <row r="803" spans="1:2" s="22" customFormat="1" ht="12">
      <c r="A803" s="30" t="s">
        <v>89</v>
      </c>
      <c r="B803" s="23">
        <v>5.07</v>
      </c>
    </row>
    <row r="804" spans="1:4" s="22" customFormat="1" ht="12">
      <c r="A804" s="30" t="s">
        <v>91</v>
      </c>
      <c r="B804" s="23">
        <v>5.2</v>
      </c>
      <c r="D804" s="31">
        <f>AVERAGE(B793:B804)</f>
        <v>4.638333333333334</v>
      </c>
    </row>
    <row r="805" spans="1:2" s="22" customFormat="1" ht="12">
      <c r="A805" s="26">
        <v>35065</v>
      </c>
      <c r="B805" s="23">
        <v>5.32</v>
      </c>
    </row>
    <row r="806" spans="1:2" s="22" customFormat="1" ht="12">
      <c r="A806" s="30" t="s">
        <v>71</v>
      </c>
      <c r="B806" s="23">
        <v>5.55</v>
      </c>
    </row>
    <row r="807" spans="1:2" s="22" customFormat="1" ht="12">
      <c r="A807" s="30" t="s">
        <v>73</v>
      </c>
      <c r="B807" s="23">
        <v>5.69</v>
      </c>
    </row>
    <row r="808" spans="1:2" s="22" customFormat="1" ht="12">
      <c r="A808" s="30" t="s">
        <v>75</v>
      </c>
      <c r="B808" s="23">
        <v>5.66</v>
      </c>
    </row>
    <row r="809" spans="1:2" s="22" customFormat="1" ht="12">
      <c r="A809" s="30" t="s">
        <v>77</v>
      </c>
      <c r="B809" s="23">
        <v>5.79</v>
      </c>
    </row>
    <row r="810" spans="1:2" s="22" customFormat="1" ht="12">
      <c r="A810" s="30" t="s">
        <v>79</v>
      </c>
      <c r="B810" s="23">
        <v>5.69</v>
      </c>
    </row>
    <row r="811" spans="1:2" s="22" customFormat="1" ht="12">
      <c r="A811" s="30" t="s">
        <v>81</v>
      </c>
      <c r="B811" s="23">
        <v>5.96</v>
      </c>
    </row>
    <row r="812" spans="1:2" s="22" customFormat="1" ht="12">
      <c r="A812" s="30" t="s">
        <v>83</v>
      </c>
      <c r="B812" s="23">
        <v>6.09</v>
      </c>
    </row>
    <row r="813" spans="1:2" s="22" customFormat="1" ht="12">
      <c r="A813" s="30" t="s">
        <v>85</v>
      </c>
      <c r="B813" s="23">
        <v>6</v>
      </c>
    </row>
    <row r="814" spans="1:2" s="22" customFormat="1" ht="12">
      <c r="A814" s="30" t="s">
        <v>87</v>
      </c>
      <c r="B814" s="23">
        <v>6.11</v>
      </c>
    </row>
    <row r="815" spans="1:2" s="22" customFormat="1" ht="12">
      <c r="A815" s="30" t="s">
        <v>89</v>
      </c>
      <c r="B815" s="23">
        <v>6.17</v>
      </c>
    </row>
    <row r="816" spans="1:4" s="22" customFormat="1" ht="12">
      <c r="A816" s="30" t="s">
        <v>91</v>
      </c>
      <c r="B816" s="23">
        <v>5.77</v>
      </c>
      <c r="D816" s="31">
        <f>AVERAGE(B805:B816)</f>
        <v>5.816666666666666</v>
      </c>
    </row>
    <row r="817" spans="1:2" s="22" customFormat="1" ht="12">
      <c r="A817" s="26">
        <v>35431</v>
      </c>
      <c r="B817" s="23">
        <v>5.15</v>
      </c>
    </row>
    <row r="818" spans="1:2" s="22" customFormat="1" ht="12">
      <c r="A818" s="30" t="s">
        <v>71</v>
      </c>
      <c r="B818" s="23">
        <v>4.88</v>
      </c>
    </row>
    <row r="819" spans="1:2" s="22" customFormat="1" ht="12">
      <c r="A819" s="30" t="s">
        <v>73</v>
      </c>
      <c r="B819" s="23">
        <v>4.42</v>
      </c>
    </row>
    <row r="820" spans="1:2" s="22" customFormat="1" ht="12">
      <c r="A820" s="30" t="s">
        <v>75</v>
      </c>
      <c r="B820" s="23">
        <v>3.87</v>
      </c>
    </row>
    <row r="821" spans="1:2" s="22" customFormat="1" ht="12">
      <c r="A821" s="30" t="s">
        <v>77</v>
      </c>
      <c r="B821" s="23">
        <v>3.62</v>
      </c>
    </row>
    <row r="822" spans="1:2" s="22" customFormat="1" ht="12">
      <c r="A822" s="30" t="s">
        <v>79</v>
      </c>
      <c r="B822" s="23">
        <v>3.49</v>
      </c>
    </row>
    <row r="823" spans="1:2" s="22" customFormat="1" ht="12">
      <c r="A823" s="30" t="s">
        <v>81</v>
      </c>
      <c r="B823" s="23">
        <v>3.51</v>
      </c>
    </row>
    <row r="824" spans="1:2" s="22" customFormat="1" ht="12">
      <c r="A824" s="30" t="s">
        <v>83</v>
      </c>
      <c r="B824" s="23">
        <v>3.36</v>
      </c>
    </row>
    <row r="825" spans="1:2" s="22" customFormat="1" ht="12">
      <c r="A825" s="30" t="s">
        <v>85</v>
      </c>
      <c r="B825" s="23">
        <v>2.64</v>
      </c>
    </row>
    <row r="826" spans="1:2" s="22" customFormat="1" ht="12">
      <c r="A826" s="30" t="s">
        <v>87</v>
      </c>
      <c r="B826" s="23">
        <v>2.16</v>
      </c>
    </row>
    <row r="827" spans="1:2" s="22" customFormat="1" ht="12">
      <c r="A827" s="30" t="s">
        <v>89</v>
      </c>
      <c r="B827" s="23">
        <v>1.87</v>
      </c>
    </row>
    <row r="828" spans="1:4" s="22" customFormat="1" ht="12">
      <c r="A828" s="30" t="s">
        <v>91</v>
      </c>
      <c r="B828" s="23">
        <v>1.69</v>
      </c>
      <c r="D828" s="31">
        <f>AVERAGE(B817:B828)</f>
        <v>3.3883333333333323</v>
      </c>
    </row>
    <row r="829" spans="1:2" s="22" customFormat="1" ht="12">
      <c r="A829" s="26">
        <v>35796</v>
      </c>
      <c r="B829" s="23">
        <v>1.65</v>
      </c>
    </row>
    <row r="830" spans="1:2" s="22" customFormat="1" ht="12">
      <c r="A830" s="30" t="s">
        <v>71</v>
      </c>
      <c r="B830" s="23">
        <v>1.73</v>
      </c>
    </row>
    <row r="831" spans="1:2" s="22" customFormat="1" ht="12">
      <c r="A831" s="30" t="s">
        <v>73</v>
      </c>
      <c r="B831" s="23">
        <v>1.79</v>
      </c>
    </row>
    <row r="832" spans="1:2" s="22" customFormat="1" ht="12">
      <c r="A832" s="30" t="s">
        <v>75</v>
      </c>
      <c r="B832" s="23">
        <v>1.72</v>
      </c>
    </row>
    <row r="833" spans="1:2" s="22" customFormat="1" ht="12">
      <c r="A833" s="30" t="s">
        <v>77</v>
      </c>
      <c r="B833" s="23">
        <v>1.73</v>
      </c>
    </row>
    <row r="834" spans="1:2" s="22" customFormat="1" ht="12">
      <c r="A834" s="30" t="s">
        <v>79</v>
      </c>
      <c r="B834" s="23">
        <v>1.7</v>
      </c>
    </row>
    <row r="835" spans="1:2" s="22" customFormat="1" ht="12">
      <c r="A835" s="30" t="s">
        <v>81</v>
      </c>
      <c r="B835" s="23">
        <v>1.68</v>
      </c>
    </row>
    <row r="836" spans="1:2" s="22" customFormat="1" ht="12">
      <c r="A836" s="30" t="s">
        <v>83</v>
      </c>
      <c r="B836" s="23">
        <v>1.62</v>
      </c>
    </row>
    <row r="837" spans="1:2" s="22" customFormat="1" ht="12">
      <c r="A837" s="30" t="s">
        <v>85</v>
      </c>
      <c r="B837" s="23">
        <v>1.63</v>
      </c>
    </row>
    <row r="838" spans="1:2" s="22" customFormat="1" ht="12">
      <c r="A838" s="30" t="s">
        <v>87</v>
      </c>
      <c r="B838" s="23">
        <v>1.58</v>
      </c>
    </row>
    <row r="839" spans="1:2" s="22" customFormat="1" ht="12">
      <c r="A839" s="30" t="s">
        <v>89</v>
      </c>
      <c r="B839" s="23">
        <v>1.23</v>
      </c>
    </row>
    <row r="840" spans="1:4" s="22" customFormat="1" ht="12">
      <c r="A840" s="30" t="s">
        <v>91</v>
      </c>
      <c r="B840" s="23">
        <v>1.19</v>
      </c>
      <c r="D840" s="31">
        <f>AVERAGE(B829:B840)</f>
        <v>1.6041666666666667</v>
      </c>
    </row>
    <row r="841" spans="1:2" s="22" customFormat="1" ht="12">
      <c r="A841" s="26">
        <v>36161</v>
      </c>
      <c r="B841" s="23">
        <v>1.17</v>
      </c>
    </row>
    <row r="842" spans="1:2" s="22" customFormat="1" ht="12">
      <c r="A842" s="30" t="s">
        <v>71</v>
      </c>
      <c r="B842" s="23">
        <v>1.17</v>
      </c>
    </row>
    <row r="843" spans="1:2" s="22" customFormat="1" ht="12">
      <c r="A843" s="30" t="s">
        <v>73</v>
      </c>
      <c r="B843" s="23">
        <v>1.13</v>
      </c>
    </row>
    <row r="844" spans="1:2" s="22" customFormat="1" ht="12">
      <c r="A844" s="30" t="s">
        <v>75</v>
      </c>
      <c r="B844" s="23">
        <v>1.13</v>
      </c>
    </row>
    <row r="845" spans="1:2" s="22" customFormat="1" ht="12">
      <c r="A845" s="30" t="s">
        <v>77</v>
      </c>
      <c r="B845" s="23">
        <v>1.07</v>
      </c>
    </row>
    <row r="846" spans="1:2" s="22" customFormat="1" ht="12">
      <c r="A846" s="30" t="s">
        <v>79</v>
      </c>
      <c r="B846" s="23">
        <v>0.92</v>
      </c>
    </row>
    <row r="847" spans="1:2" s="22" customFormat="1" ht="12">
      <c r="A847" s="30" t="s">
        <v>81</v>
      </c>
      <c r="B847" s="23">
        <v>0.9</v>
      </c>
    </row>
    <row r="848" spans="1:2" s="22" customFormat="1" ht="12">
      <c r="A848" s="30" t="s">
        <v>83</v>
      </c>
      <c r="B848" s="23">
        <v>0.95</v>
      </c>
    </row>
    <row r="849" spans="1:2" s="22" customFormat="1" ht="12">
      <c r="A849" s="30" t="s">
        <v>85</v>
      </c>
      <c r="B849" s="23">
        <v>0.94</v>
      </c>
    </row>
    <row r="850" spans="1:2" s="22" customFormat="1" ht="12">
      <c r="A850" s="30" t="s">
        <v>87</v>
      </c>
      <c r="B850" s="23">
        <v>0.92</v>
      </c>
    </row>
    <row r="851" spans="1:2" s="22" customFormat="1" ht="12">
      <c r="A851" s="30" t="s">
        <v>89</v>
      </c>
      <c r="B851" s="23">
        <v>0.93</v>
      </c>
    </row>
    <row r="852" spans="1:4" s="22" customFormat="1" ht="12">
      <c r="A852" s="30" t="s">
        <v>91</v>
      </c>
      <c r="B852" s="23">
        <v>0.9</v>
      </c>
      <c r="D852" s="31">
        <f>AVERAGE(B841:B852)</f>
        <v>1.0108333333333333</v>
      </c>
    </row>
    <row r="853" spans="1:2" s="22" customFormat="1" ht="12">
      <c r="A853" s="26">
        <v>36526</v>
      </c>
      <c r="B853" s="23">
        <v>0.88</v>
      </c>
    </row>
    <row r="854" spans="1:2" s="22" customFormat="1" ht="12">
      <c r="A854" s="30" t="s">
        <v>71</v>
      </c>
      <c r="B854" s="23">
        <v>0.93</v>
      </c>
    </row>
    <row r="855" spans="1:2" s="22" customFormat="1" ht="12">
      <c r="A855" s="30" t="s">
        <v>73</v>
      </c>
      <c r="B855" s="23">
        <v>0.94</v>
      </c>
    </row>
    <row r="856" spans="1:2" s="22" customFormat="1" ht="12">
      <c r="A856" s="30" t="s">
        <v>75</v>
      </c>
      <c r="B856" s="23">
        <v>0.94</v>
      </c>
    </row>
    <row r="857" spans="1:2" s="22" customFormat="1" ht="12">
      <c r="A857" s="30" t="s">
        <v>77</v>
      </c>
      <c r="B857" s="23">
        <v>1.02</v>
      </c>
    </row>
    <row r="858" spans="1:2" s="22" customFormat="1" ht="12">
      <c r="A858" s="30" t="s">
        <v>79</v>
      </c>
      <c r="B858" s="23">
        <v>1.27</v>
      </c>
    </row>
    <row r="859" spans="1:2" s="22" customFormat="1" ht="12">
      <c r="A859" s="30" t="s">
        <v>81</v>
      </c>
      <c r="B859" s="23">
        <v>1.33</v>
      </c>
    </row>
    <row r="860" spans="1:2" s="22" customFormat="1" ht="12">
      <c r="A860" s="30" t="s">
        <v>83</v>
      </c>
      <c r="B860" s="23">
        <v>1.48</v>
      </c>
    </row>
    <row r="861" spans="1:2" s="22" customFormat="1" ht="12">
      <c r="A861" s="30" t="s">
        <v>85</v>
      </c>
      <c r="B861" s="23">
        <v>1.65</v>
      </c>
    </row>
    <row r="862" spans="1:2" s="22" customFormat="1" ht="12">
      <c r="A862" s="30" t="s">
        <v>87</v>
      </c>
      <c r="B862" s="23">
        <v>1.76</v>
      </c>
    </row>
    <row r="863" spans="1:2" s="22" customFormat="1" ht="12">
      <c r="A863" s="30" t="s">
        <v>89</v>
      </c>
      <c r="B863" s="23">
        <v>2.07</v>
      </c>
    </row>
    <row r="864" spans="1:4" s="22" customFormat="1" ht="12">
      <c r="A864" s="30" t="s">
        <v>91</v>
      </c>
      <c r="B864" s="23">
        <v>2.19</v>
      </c>
      <c r="D864" s="31">
        <f>AVERAGE(B853:B864)</f>
        <v>1.3716666666666668</v>
      </c>
    </row>
    <row r="865" spans="1:2" s="22" customFormat="1" ht="12">
      <c r="A865" s="26">
        <v>36892</v>
      </c>
      <c r="B865" s="23">
        <v>2.33</v>
      </c>
    </row>
    <row r="866" spans="1:2" s="22" customFormat="1" ht="12">
      <c r="A866" s="30" t="s">
        <v>71</v>
      </c>
      <c r="B866" s="23">
        <v>2.54</v>
      </c>
    </row>
    <row r="867" spans="1:2" s="22" customFormat="1" ht="12">
      <c r="A867" s="30" t="s">
        <v>73</v>
      </c>
      <c r="B867" s="23">
        <v>2.74</v>
      </c>
    </row>
    <row r="868" spans="1:2" s="22" customFormat="1" ht="12">
      <c r="A868" s="30" t="s">
        <v>75</v>
      </c>
      <c r="B868" s="23">
        <v>2.78</v>
      </c>
    </row>
    <row r="869" spans="1:2" s="22" customFormat="1" ht="12">
      <c r="A869" s="30" t="s">
        <v>77</v>
      </c>
      <c r="B869" s="23">
        <v>2.84</v>
      </c>
    </row>
    <row r="870" spans="1:2" s="22" customFormat="1" ht="12">
      <c r="A870" s="30" t="s">
        <v>79</v>
      </c>
      <c r="B870" s="23">
        <v>2.97</v>
      </c>
    </row>
    <row r="871" spans="1:2" s="22" customFormat="1" ht="12">
      <c r="A871" s="30" t="s">
        <v>81</v>
      </c>
      <c r="B871" s="23">
        <v>3.22</v>
      </c>
    </row>
    <row r="872" spans="1:2" s="22" customFormat="1" ht="12">
      <c r="A872" s="30" t="s">
        <v>83</v>
      </c>
      <c r="B872" s="23">
        <v>3.44</v>
      </c>
    </row>
    <row r="873" spans="1:2" s="22" customFormat="1" ht="12">
      <c r="A873" s="30" t="s">
        <v>85</v>
      </c>
      <c r="B873" s="23">
        <v>3.42</v>
      </c>
    </row>
    <row r="874" spans="1:2" s="22" customFormat="1" ht="12">
      <c r="A874" s="30" t="s">
        <v>87</v>
      </c>
      <c r="B874" s="23">
        <v>3.71</v>
      </c>
    </row>
    <row r="875" spans="1:2" s="22" customFormat="1" ht="12">
      <c r="A875" s="30" t="s">
        <v>89</v>
      </c>
      <c r="B875" s="23">
        <v>3.88</v>
      </c>
    </row>
    <row r="876" spans="1:4" s="22" customFormat="1" ht="12">
      <c r="A876" s="30" t="s">
        <v>91</v>
      </c>
      <c r="B876" s="23">
        <v>3.89</v>
      </c>
      <c r="D876" s="31">
        <f>AVERAGE(B865:B876)</f>
        <v>3.146666666666667</v>
      </c>
    </row>
    <row r="877" spans="1:2" s="22" customFormat="1" ht="12">
      <c r="A877" s="26">
        <v>37257</v>
      </c>
      <c r="B877" s="23">
        <v>4.24</v>
      </c>
    </row>
    <row r="878" spans="1:2" s="22" customFormat="1" ht="12">
      <c r="A878" s="30" t="s">
        <v>71</v>
      </c>
      <c r="B878" s="23">
        <v>4.43</v>
      </c>
    </row>
    <row r="879" spans="1:2" s="22" customFormat="1" ht="12">
      <c r="A879" s="30" t="s">
        <v>73</v>
      </c>
      <c r="B879" s="23">
        <v>4.51</v>
      </c>
    </row>
    <row r="880" spans="1:2" s="22" customFormat="1" ht="12">
      <c r="A880" s="30" t="s">
        <v>75</v>
      </c>
      <c r="B880" s="23">
        <v>4.6</v>
      </c>
    </row>
    <row r="881" spans="1:2" s="22" customFormat="1" ht="12">
      <c r="A881" s="30" t="s">
        <v>77</v>
      </c>
      <c r="B881" s="23">
        <v>4.72</v>
      </c>
    </row>
    <row r="882" spans="1:2" s="22" customFormat="1" ht="12">
      <c r="A882" s="30" t="s">
        <v>79</v>
      </c>
      <c r="B882" s="23">
        <v>4.79</v>
      </c>
    </row>
    <row r="883" spans="1:2" s="22" customFormat="1" ht="12">
      <c r="A883" s="30" t="s">
        <v>81</v>
      </c>
      <c r="B883" s="23">
        <v>4.95</v>
      </c>
    </row>
    <row r="884" spans="1:2" s="22" customFormat="1" ht="12">
      <c r="A884" s="30" t="s">
        <v>83</v>
      </c>
      <c r="B884" s="23">
        <v>4.96</v>
      </c>
    </row>
    <row r="885" spans="1:2" s="22" customFormat="1" ht="12">
      <c r="A885" s="30" t="s">
        <v>85</v>
      </c>
      <c r="B885" s="23">
        <v>4.81</v>
      </c>
    </row>
    <row r="886" spans="1:2" s="22" customFormat="1" ht="12">
      <c r="A886" s="30" t="s">
        <v>87</v>
      </c>
      <c r="B886" s="23">
        <v>4.92</v>
      </c>
    </row>
    <row r="887" spans="1:2" s="22" customFormat="1" ht="12">
      <c r="A887" s="30" t="s">
        <v>89</v>
      </c>
      <c r="B887" s="23">
        <v>4.94</v>
      </c>
    </row>
    <row r="888" spans="1:4" s="22" customFormat="1" ht="12">
      <c r="A888" s="30" t="s">
        <v>91</v>
      </c>
      <c r="B888" s="23">
        <v>4.85</v>
      </c>
      <c r="D888" s="31">
        <f>AVERAGE(B877:B888)</f>
        <v>4.7266666666666675</v>
      </c>
    </row>
    <row r="889" spans="1:2" s="22" customFormat="1" ht="12">
      <c r="A889" s="26">
        <v>37622</v>
      </c>
      <c r="B889" s="23">
        <v>4.98</v>
      </c>
    </row>
    <row r="890" spans="1:2" s="22" customFormat="1" ht="12">
      <c r="A890" s="30" t="s">
        <v>71</v>
      </c>
      <c r="B890" s="23">
        <v>5.03</v>
      </c>
    </row>
    <row r="891" spans="1:2" s="22" customFormat="1" ht="12">
      <c r="A891" s="30" t="s">
        <v>73</v>
      </c>
      <c r="B891" s="23">
        <v>4.94</v>
      </c>
    </row>
    <row r="892" spans="1:2" s="22" customFormat="1" ht="12">
      <c r="A892" s="30" t="s">
        <v>75</v>
      </c>
      <c r="B892" s="23">
        <v>4.87</v>
      </c>
    </row>
    <row r="893" spans="1:2" s="22" customFormat="1" ht="12">
      <c r="A893" s="30" t="s">
        <v>77</v>
      </c>
      <c r="B893" s="23">
        <v>4.73</v>
      </c>
    </row>
    <row r="894" spans="1:2" s="22" customFormat="1" ht="12">
      <c r="A894" s="30" t="s">
        <v>79</v>
      </c>
      <c r="B894" s="23">
        <v>4.61</v>
      </c>
    </row>
    <row r="895" spans="1:2" s="22" customFormat="1" ht="12">
      <c r="A895" s="30" t="s">
        <v>81</v>
      </c>
      <c r="B895" s="23">
        <v>4.82</v>
      </c>
    </row>
    <row r="896" spans="1:2" s="22" customFormat="1" ht="12">
      <c r="A896" s="30" t="s">
        <v>83</v>
      </c>
      <c r="B896" s="23">
        <v>4.2</v>
      </c>
    </row>
    <row r="897" spans="1:2" s="22" customFormat="1" ht="12">
      <c r="A897" s="30" t="s">
        <v>85</v>
      </c>
      <c r="B897" s="23">
        <v>3.89</v>
      </c>
    </row>
    <row r="898" spans="1:2" s="22" customFormat="1" ht="12">
      <c r="A898" s="30" t="s">
        <v>87</v>
      </c>
      <c r="B898" s="23">
        <v>3.9</v>
      </c>
    </row>
    <row r="899" spans="1:2" s="22" customFormat="1" ht="12">
      <c r="A899" s="30" t="s">
        <v>89</v>
      </c>
      <c r="B899" s="23">
        <v>3.27</v>
      </c>
    </row>
    <row r="900" spans="1:4" s="22" customFormat="1" ht="12">
      <c r="A900" s="30" t="s">
        <v>91</v>
      </c>
      <c r="B900" s="23">
        <v>3</v>
      </c>
      <c r="D900" s="31">
        <f>AVERAGE(B889:B900)</f>
        <v>4.353333333333334</v>
      </c>
    </row>
    <row r="901" spans="1:2" s="22" customFormat="1" ht="12">
      <c r="A901" s="26">
        <v>37987</v>
      </c>
      <c r="B901" s="23">
        <v>2.75</v>
      </c>
    </row>
    <row r="902" spans="1:2" s="22" customFormat="1" ht="12">
      <c r="A902" s="30" t="s">
        <v>71</v>
      </c>
      <c r="B902" s="23">
        <v>2.12</v>
      </c>
    </row>
    <row r="903" spans="1:2" s="22" customFormat="1" ht="12">
      <c r="A903" s="30" t="s">
        <v>73</v>
      </c>
      <c r="B903" s="23">
        <v>1.26</v>
      </c>
    </row>
    <row r="904" spans="1:2" s="22" customFormat="1" ht="12">
      <c r="A904" s="30" t="s">
        <v>75</v>
      </c>
      <c r="B904" s="23">
        <v>1.29</v>
      </c>
    </row>
    <row r="905" spans="1:2" s="22" customFormat="1" ht="12">
      <c r="A905" s="30" t="s">
        <v>77</v>
      </c>
      <c r="B905" s="23">
        <v>1.73</v>
      </c>
    </row>
    <row r="906" spans="1:2" s="22" customFormat="1" ht="12">
      <c r="A906" s="30" t="s">
        <v>79</v>
      </c>
      <c r="B906" s="23">
        <v>1.86</v>
      </c>
    </row>
    <row r="907" spans="1:2" s="22" customFormat="1" ht="12">
      <c r="A907" s="30" t="s">
        <v>81</v>
      </c>
      <c r="B907" s="23">
        <v>1.63</v>
      </c>
    </row>
    <row r="908" spans="1:2" s="22" customFormat="1" ht="12">
      <c r="A908" s="30" t="s">
        <v>83</v>
      </c>
      <c r="B908" s="23">
        <v>1.72</v>
      </c>
    </row>
    <row r="909" spans="1:2" s="22" customFormat="1" ht="12">
      <c r="A909" s="30" t="s">
        <v>85</v>
      </c>
      <c r="B909" s="23">
        <v>1.13</v>
      </c>
    </row>
    <row r="910" spans="1:2" s="22" customFormat="1" ht="12">
      <c r="A910" s="30" t="s">
        <v>87</v>
      </c>
      <c r="B910" s="23">
        <v>0.67</v>
      </c>
    </row>
    <row r="911" spans="1:2" s="22" customFormat="1" ht="12">
      <c r="A911" s="30" t="s">
        <v>89</v>
      </c>
      <c r="B911" s="23">
        <v>0.19</v>
      </c>
    </row>
    <row r="912" spans="1:4" ht="12">
      <c r="A912" s="30" t="s">
        <v>91</v>
      </c>
      <c r="B912">
        <v>0.03</v>
      </c>
      <c r="D912" s="31">
        <f>AVERAGE(B901:B912)</f>
        <v>1.3650000000000004</v>
      </c>
    </row>
    <row r="913" spans="1:2" ht="12">
      <c r="A913" s="30" t="s">
        <v>61</v>
      </c>
      <c r="B913" s="23">
        <v>0.13</v>
      </c>
    </row>
    <row r="914" spans="1:2" ht="12">
      <c r="A914" s="30" t="s">
        <v>27</v>
      </c>
      <c r="B914" s="23">
        <v>0.3</v>
      </c>
    </row>
    <row r="915" spans="1:2" ht="12">
      <c r="A915" s="30" t="s">
        <v>28</v>
      </c>
      <c r="B915" s="23">
        <v>0.21</v>
      </c>
    </row>
    <row r="916" spans="1:2" ht="12">
      <c r="A916" s="30" t="s">
        <v>29</v>
      </c>
      <c r="B916" s="23">
        <v>0.16</v>
      </c>
    </row>
    <row r="917" spans="1:2" ht="12">
      <c r="A917" s="30" t="s">
        <v>30</v>
      </c>
      <c r="B917" s="23">
        <v>0.18</v>
      </c>
    </row>
    <row r="918" spans="1:2" ht="12">
      <c r="A918" s="30" t="s">
        <v>31</v>
      </c>
      <c r="B918" s="23">
        <v>0.18</v>
      </c>
    </row>
    <row r="919" spans="1:2" ht="12">
      <c r="A919" s="30" t="s">
        <v>32</v>
      </c>
      <c r="B919" s="23">
        <v>0.18</v>
      </c>
    </row>
    <row r="920" spans="1:2" ht="12">
      <c r="A920" s="30" t="s">
        <v>33</v>
      </c>
      <c r="B920" s="23">
        <v>0.17</v>
      </c>
    </row>
    <row r="921" spans="1:2" ht="12">
      <c r="A921" s="30" t="s">
        <v>34</v>
      </c>
      <c r="B921" s="23">
        <v>0.12</v>
      </c>
    </row>
    <row r="922" spans="1:2" ht="12">
      <c r="A922" s="30" t="s">
        <v>35</v>
      </c>
      <c r="B922" s="23">
        <v>0.07</v>
      </c>
    </row>
    <row r="923" spans="1:2" ht="12">
      <c r="A923" s="30" t="s">
        <v>36</v>
      </c>
      <c r="B923" s="23">
        <v>0.05</v>
      </c>
    </row>
    <row r="924" spans="1:4" ht="12">
      <c r="A924" s="30" t="s">
        <v>37</v>
      </c>
      <c r="B924" s="23">
        <v>0.14</v>
      </c>
      <c r="D924" s="31">
        <f>AVERAGE(B913:B924)</f>
        <v>0.1575</v>
      </c>
    </row>
  </sheetData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77">
      <selection activeCell="D94" sqref="D94"/>
    </sheetView>
  </sheetViews>
  <sheetFormatPr defaultColWidth="9.00390625" defaultRowHeight="12.75"/>
  <cols>
    <col min="1" max="4" width="10.625" style="0" customWidth="1"/>
    <col min="5" max="5" width="10.75390625" style="12" customWidth="1"/>
    <col min="6" max="6" width="11.00390625" style="0" bestFit="1" customWidth="1"/>
    <col min="7" max="16384" width="10.625" style="0" customWidth="1"/>
  </cols>
  <sheetData>
    <row r="1" spans="2:6" ht="15">
      <c r="B1" s="3"/>
      <c r="D1" s="3"/>
      <c r="E1" s="3"/>
      <c r="F1" s="7"/>
    </row>
    <row r="2" spans="1:7" ht="15">
      <c r="A2" s="5" t="s">
        <v>6</v>
      </c>
      <c r="B2" s="1" t="s">
        <v>15</v>
      </c>
      <c r="C2" s="1" t="s">
        <v>17</v>
      </c>
      <c r="D2" s="1" t="s">
        <v>18</v>
      </c>
      <c r="E2" s="1" t="s">
        <v>16</v>
      </c>
      <c r="F2" s="1" t="s">
        <v>19</v>
      </c>
      <c r="G2" s="65" t="s">
        <v>98</v>
      </c>
    </row>
    <row r="3" spans="1:6" ht="15">
      <c r="A3" s="1">
        <v>1927</v>
      </c>
      <c r="B3" s="1">
        <v>17.66</v>
      </c>
      <c r="C3" s="13">
        <f>D3*B3</f>
        <v>0.6181000000000001</v>
      </c>
      <c r="D3" s="11">
        <v>0.035</v>
      </c>
      <c r="E3" s="2">
        <v>0.0317</v>
      </c>
      <c r="F3" s="1"/>
    </row>
    <row r="4" spans="1:6" ht="15">
      <c r="A4" s="1">
        <v>1928</v>
      </c>
      <c r="B4" s="1">
        <v>24.35</v>
      </c>
      <c r="C4" s="13">
        <f aca="true" t="shared" si="0" ref="C4:C35">D4*B4</f>
        <v>1.04705</v>
      </c>
      <c r="D4" s="11">
        <v>0.043</v>
      </c>
      <c r="E4" s="2">
        <v>0.0345</v>
      </c>
      <c r="F4" s="11">
        <f aca="true" t="shared" si="1" ref="F4:F38">((E3*(1-(1+E4)^(-10))/E4+1/(1+E4)^10)-1)+E3</f>
        <v>0.008354708589799302</v>
      </c>
    </row>
    <row r="5" spans="1:6" ht="15">
      <c r="A5" s="1">
        <v>1929</v>
      </c>
      <c r="B5" s="1">
        <v>21.45</v>
      </c>
      <c r="C5" s="13">
        <f t="shared" si="0"/>
        <v>0.87945</v>
      </c>
      <c r="D5" s="11">
        <v>0.041</v>
      </c>
      <c r="E5" s="2">
        <v>0.0336</v>
      </c>
      <c r="F5" s="11">
        <f t="shared" si="1"/>
        <v>0.04203804156320426</v>
      </c>
    </row>
    <row r="6" spans="1:6" ht="15">
      <c r="A6" s="1">
        <v>1930</v>
      </c>
      <c r="B6" s="1">
        <v>15.34</v>
      </c>
      <c r="C6" s="13">
        <f t="shared" si="0"/>
        <v>0.72098</v>
      </c>
      <c r="D6" s="11">
        <v>0.047</v>
      </c>
      <c r="E6" s="2">
        <v>0.0322</v>
      </c>
      <c r="F6" s="11">
        <f t="shared" si="1"/>
        <v>0.045409314348970366</v>
      </c>
    </row>
    <row r="7" spans="1:6" ht="15">
      <c r="A7" s="1">
        <v>1931</v>
      </c>
      <c r="B7" s="1">
        <v>8.12</v>
      </c>
      <c r="C7" s="13">
        <f t="shared" si="0"/>
        <v>0.4953199999999999</v>
      </c>
      <c r="D7" s="11">
        <v>0.061</v>
      </c>
      <c r="E7" s="2">
        <v>0.0393</v>
      </c>
      <c r="F7" s="11">
        <f t="shared" si="1"/>
        <v>-0.02558855961942253</v>
      </c>
    </row>
    <row r="8" spans="1:6" ht="15">
      <c r="A8" s="1">
        <v>1932</v>
      </c>
      <c r="B8" s="1">
        <v>6.92</v>
      </c>
      <c r="C8" s="13">
        <f t="shared" si="0"/>
        <v>0.49823999999999996</v>
      </c>
      <c r="D8" s="11">
        <v>0.072</v>
      </c>
      <c r="E8" s="2">
        <v>0.0335</v>
      </c>
      <c r="F8" s="11">
        <f t="shared" si="1"/>
        <v>0.08790306990477326</v>
      </c>
    </row>
    <row r="9" spans="1:6" ht="15">
      <c r="A9" s="1">
        <v>1933</v>
      </c>
      <c r="B9" s="1">
        <v>9.97</v>
      </c>
      <c r="C9" s="13">
        <f t="shared" si="0"/>
        <v>0.40877</v>
      </c>
      <c r="D9" s="11">
        <v>0.041</v>
      </c>
      <c r="E9" s="2">
        <v>0.0353</v>
      </c>
      <c r="F9" s="11">
        <f t="shared" si="1"/>
        <v>0.01855272089185736</v>
      </c>
    </row>
    <row r="10" spans="1:6" ht="15">
      <c r="A10" s="1">
        <v>1934</v>
      </c>
      <c r="B10" s="1">
        <v>9.5</v>
      </c>
      <c r="C10" s="13">
        <f t="shared" si="0"/>
        <v>0.3515</v>
      </c>
      <c r="D10" s="11">
        <v>0.037</v>
      </c>
      <c r="E10" s="2">
        <v>0.0301</v>
      </c>
      <c r="F10" s="11">
        <f t="shared" si="1"/>
        <v>0.0796344261796561</v>
      </c>
    </row>
    <row r="11" spans="1:6" ht="15">
      <c r="A11" s="1">
        <v>1935</v>
      </c>
      <c r="B11" s="1">
        <v>13.43</v>
      </c>
      <c r="C11" s="13">
        <f t="shared" si="0"/>
        <v>0.51034</v>
      </c>
      <c r="D11" s="11">
        <v>0.038</v>
      </c>
      <c r="E11" s="2">
        <v>0.0284</v>
      </c>
      <c r="F11" s="11">
        <f t="shared" si="1"/>
        <v>0.04472047729656613</v>
      </c>
    </row>
    <row r="12" spans="1:6" ht="15">
      <c r="A12" s="1">
        <v>1936</v>
      </c>
      <c r="B12" s="1">
        <v>17.18</v>
      </c>
      <c r="C12" s="13">
        <v>0.54</v>
      </c>
      <c r="D12" s="11">
        <f>C12/B12</f>
        <v>0.03143189755529686</v>
      </c>
      <c r="E12" s="2">
        <v>0.0259</v>
      </c>
      <c r="F12" s="11">
        <f t="shared" si="1"/>
        <v>0.0501787540454506</v>
      </c>
    </row>
    <row r="13" spans="1:6" ht="15">
      <c r="A13" s="1">
        <v>1937</v>
      </c>
      <c r="B13" s="1">
        <v>10.55</v>
      </c>
      <c r="C13" s="13">
        <f t="shared" si="0"/>
        <v>0.55915</v>
      </c>
      <c r="D13" s="11">
        <v>0.053</v>
      </c>
      <c r="E13" s="2">
        <v>0.0273</v>
      </c>
      <c r="F13" s="11">
        <f t="shared" si="1"/>
        <v>0.01379146059646038</v>
      </c>
    </row>
    <row r="14" spans="1:6" ht="15">
      <c r="A14" s="1">
        <v>1938</v>
      </c>
      <c r="B14" s="1">
        <v>13.14</v>
      </c>
      <c r="C14" s="13">
        <f t="shared" si="0"/>
        <v>0.49932</v>
      </c>
      <c r="D14" s="11">
        <v>0.038</v>
      </c>
      <c r="E14" s="2">
        <v>0.0256</v>
      </c>
      <c r="F14" s="11">
        <f t="shared" si="1"/>
        <v>0.04213248532204607</v>
      </c>
    </row>
    <row r="15" spans="1:6" ht="15">
      <c r="A15" s="1">
        <v>1939</v>
      </c>
      <c r="B15" s="1">
        <v>12.46</v>
      </c>
      <c r="C15" s="13">
        <f t="shared" si="0"/>
        <v>0.53578</v>
      </c>
      <c r="D15" s="11">
        <v>0.043</v>
      </c>
      <c r="E15" s="2">
        <v>0.0235</v>
      </c>
      <c r="F15" s="11">
        <f t="shared" si="1"/>
        <v>0.04412261394206067</v>
      </c>
    </row>
    <row r="16" spans="1:6" ht="15">
      <c r="A16" s="1">
        <v>1940</v>
      </c>
      <c r="B16" s="1">
        <v>10.58</v>
      </c>
      <c r="C16" s="13">
        <f t="shared" si="0"/>
        <v>0.55016</v>
      </c>
      <c r="D16" s="11">
        <v>0.052</v>
      </c>
      <c r="E16" s="2">
        <v>0.0201</v>
      </c>
      <c r="F16" s="11">
        <f t="shared" si="1"/>
        <v>0.05402481596284551</v>
      </c>
    </row>
    <row r="17" spans="1:6" ht="15">
      <c r="A17" s="1">
        <v>1941</v>
      </c>
      <c r="B17" s="1">
        <v>8.69</v>
      </c>
      <c r="C17" s="13">
        <f t="shared" si="0"/>
        <v>0.5387799999999999</v>
      </c>
      <c r="D17" s="11">
        <v>0.062</v>
      </c>
      <c r="E17" s="2">
        <v>0.0247</v>
      </c>
      <c r="F17" s="11">
        <f t="shared" si="1"/>
        <v>-0.020221975848580105</v>
      </c>
    </row>
    <row r="18" spans="1:6" ht="15">
      <c r="A18" s="1">
        <v>1942</v>
      </c>
      <c r="B18" s="1">
        <v>9.77</v>
      </c>
      <c r="C18" s="13">
        <f t="shared" si="0"/>
        <v>0.5861999999999999</v>
      </c>
      <c r="D18" s="11">
        <v>0.06</v>
      </c>
      <c r="E18" s="2">
        <v>0.0249</v>
      </c>
      <c r="F18" s="11">
        <f t="shared" si="1"/>
        <v>0.022948682374484164</v>
      </c>
    </row>
    <row r="19" spans="1:6" ht="15">
      <c r="A19" s="1">
        <v>1943</v>
      </c>
      <c r="B19" s="1">
        <v>11.67</v>
      </c>
      <c r="C19" s="13">
        <f t="shared" si="0"/>
        <v>0.54849</v>
      </c>
      <c r="D19" s="11">
        <v>0.047</v>
      </c>
      <c r="E19" s="2">
        <v>0.0249</v>
      </c>
      <c r="F19" s="11">
        <f t="shared" si="1"/>
        <v>0.0249</v>
      </c>
    </row>
    <row r="20" spans="1:6" ht="15">
      <c r="A20" s="1">
        <v>1944</v>
      </c>
      <c r="B20" s="1">
        <v>13.28</v>
      </c>
      <c r="C20" s="13">
        <f t="shared" si="0"/>
        <v>0.61088</v>
      </c>
      <c r="D20" s="11">
        <v>0.046</v>
      </c>
      <c r="E20" s="2">
        <v>0.0248</v>
      </c>
      <c r="F20" s="11">
        <f t="shared" si="1"/>
        <v>0.025776111579070303</v>
      </c>
    </row>
    <row r="21" spans="1:6" ht="15">
      <c r="A21" s="1">
        <v>1945</v>
      </c>
      <c r="B21" s="1">
        <v>17.36</v>
      </c>
      <c r="C21" s="13">
        <f t="shared" si="0"/>
        <v>0.67704</v>
      </c>
      <c r="D21" s="11">
        <v>0.039</v>
      </c>
      <c r="E21" s="2">
        <v>0.0233</v>
      </c>
      <c r="F21" s="11">
        <f t="shared" si="1"/>
        <v>0.03804417341923723</v>
      </c>
    </row>
    <row r="22" spans="1:6" ht="15">
      <c r="A22" s="1">
        <v>1946</v>
      </c>
      <c r="B22" s="1">
        <v>15.3</v>
      </c>
      <c r="C22" s="13">
        <f t="shared" si="0"/>
        <v>0.5967</v>
      </c>
      <c r="D22" s="11">
        <v>0.039</v>
      </c>
      <c r="E22" s="2">
        <v>0.0224</v>
      </c>
      <c r="F22" s="11">
        <f t="shared" si="1"/>
        <v>0.031283745375695685</v>
      </c>
    </row>
    <row r="23" spans="1:6" ht="15">
      <c r="A23" s="1">
        <v>1947</v>
      </c>
      <c r="B23" s="1">
        <v>15.3</v>
      </c>
      <c r="C23" s="13">
        <f t="shared" si="0"/>
        <v>0.7956</v>
      </c>
      <c r="D23" s="11">
        <v>0.052</v>
      </c>
      <c r="E23" s="2">
        <v>0.0239</v>
      </c>
      <c r="F23" s="11">
        <f t="shared" si="1"/>
        <v>0.009196968062832236</v>
      </c>
    </row>
    <row r="24" spans="1:6" ht="15">
      <c r="A24" s="1">
        <v>1948</v>
      </c>
      <c r="B24" s="1">
        <v>15.2</v>
      </c>
      <c r="C24" s="13">
        <f t="shared" si="0"/>
        <v>0.9728</v>
      </c>
      <c r="D24" s="11">
        <v>0.064</v>
      </c>
      <c r="E24" s="2">
        <v>0.0244</v>
      </c>
      <c r="F24" s="11">
        <f t="shared" si="1"/>
        <v>0.019510369413175046</v>
      </c>
    </row>
    <row r="25" spans="1:6" ht="15">
      <c r="A25" s="1">
        <v>1949</v>
      </c>
      <c r="B25" s="1">
        <v>16.79</v>
      </c>
      <c r="C25" s="13">
        <f t="shared" si="0"/>
        <v>1.1920899999999999</v>
      </c>
      <c r="D25" s="11">
        <v>0.071</v>
      </c>
      <c r="E25" s="2">
        <v>0.0219</v>
      </c>
      <c r="F25" s="11">
        <f t="shared" si="1"/>
        <v>0.04663485182797314</v>
      </c>
    </row>
    <row r="26" spans="1:6" ht="15">
      <c r="A26" s="1">
        <v>1950</v>
      </c>
      <c r="B26" s="1">
        <v>20.43</v>
      </c>
      <c r="C26" s="13">
        <f t="shared" si="0"/>
        <v>1.53225</v>
      </c>
      <c r="D26" s="11">
        <v>0.075</v>
      </c>
      <c r="E26" s="2">
        <v>0.0239</v>
      </c>
      <c r="F26" s="11">
        <f t="shared" si="1"/>
        <v>0.00429595741710961</v>
      </c>
    </row>
    <row r="27" spans="1:6" ht="15">
      <c r="A27" s="1">
        <v>1951</v>
      </c>
      <c r="B27" s="1">
        <v>23.77</v>
      </c>
      <c r="C27" s="13">
        <f t="shared" si="0"/>
        <v>1.49751</v>
      </c>
      <c r="D27" s="11">
        <v>0.063</v>
      </c>
      <c r="E27" s="2">
        <v>0.027</v>
      </c>
      <c r="F27" s="11">
        <f t="shared" si="1"/>
        <v>-0.0029531392208319886</v>
      </c>
    </row>
    <row r="28" spans="1:6" ht="15">
      <c r="A28" s="1">
        <v>1952</v>
      </c>
      <c r="B28" s="1">
        <v>26.57</v>
      </c>
      <c r="C28" s="13">
        <f t="shared" si="0"/>
        <v>1.5144900000000001</v>
      </c>
      <c r="D28" s="11">
        <v>0.057</v>
      </c>
      <c r="E28" s="2">
        <v>0.0275</v>
      </c>
      <c r="F28" s="11">
        <f t="shared" si="1"/>
        <v>0.022679961918305656</v>
      </c>
    </row>
    <row r="29" spans="1:6" ht="15">
      <c r="A29" s="1">
        <v>1953</v>
      </c>
      <c r="B29" s="1">
        <v>24.81</v>
      </c>
      <c r="C29" s="13">
        <f t="shared" si="0"/>
        <v>1.43898</v>
      </c>
      <c r="D29" s="11">
        <v>0.058</v>
      </c>
      <c r="E29" s="2">
        <v>0.0259</v>
      </c>
      <c r="F29" s="11">
        <f t="shared" si="1"/>
        <v>0.04143840258908851</v>
      </c>
    </row>
    <row r="30" spans="1:6" ht="15">
      <c r="A30" s="1">
        <v>1954</v>
      </c>
      <c r="B30" s="1">
        <v>35.98</v>
      </c>
      <c r="C30" s="13">
        <f t="shared" si="0"/>
        <v>1.8709599999999997</v>
      </c>
      <c r="D30" s="11">
        <v>0.052</v>
      </c>
      <c r="E30" s="2">
        <v>0.0251</v>
      </c>
      <c r="F30" s="11">
        <f t="shared" si="1"/>
        <v>0.032898034558095555</v>
      </c>
    </row>
    <row r="31" spans="1:6" ht="15">
      <c r="A31" s="1">
        <v>1955</v>
      </c>
      <c r="B31" s="1">
        <v>45.48</v>
      </c>
      <c r="C31" s="13">
        <f t="shared" si="0"/>
        <v>2.22852</v>
      </c>
      <c r="D31" s="11">
        <v>0.049</v>
      </c>
      <c r="E31" s="2">
        <v>0.0296</v>
      </c>
      <c r="F31" s="11">
        <f t="shared" si="1"/>
        <v>-0.013364391288618781</v>
      </c>
    </row>
    <row r="32" spans="1:6" ht="15">
      <c r="A32" s="1">
        <v>1956</v>
      </c>
      <c r="B32" s="1">
        <v>46.67</v>
      </c>
      <c r="C32" s="13">
        <f t="shared" si="0"/>
        <v>2.19349</v>
      </c>
      <c r="D32" s="11">
        <v>0.047</v>
      </c>
      <c r="E32" s="2">
        <v>0.0359</v>
      </c>
      <c r="F32" s="11">
        <f t="shared" si="1"/>
        <v>-0.022557738173154165</v>
      </c>
    </row>
    <row r="33" spans="1:6" ht="15">
      <c r="A33" s="1">
        <v>1957</v>
      </c>
      <c r="B33" s="1">
        <v>39.99</v>
      </c>
      <c r="C33" s="13">
        <f t="shared" si="0"/>
        <v>1.79955</v>
      </c>
      <c r="D33" s="11">
        <v>0.045</v>
      </c>
      <c r="E33" s="2">
        <v>0.0321</v>
      </c>
      <c r="F33" s="11">
        <f t="shared" si="1"/>
        <v>0.0679701284662499</v>
      </c>
    </row>
    <row r="34" spans="1:6" ht="15">
      <c r="A34" s="1">
        <v>1958</v>
      </c>
      <c r="B34" s="1">
        <v>55.21</v>
      </c>
      <c r="C34" s="13">
        <f t="shared" si="0"/>
        <v>2.2636100000000003</v>
      </c>
      <c r="D34" s="11">
        <v>0.041</v>
      </c>
      <c r="E34" s="2">
        <v>0.0386</v>
      </c>
      <c r="F34" s="11">
        <f t="shared" si="1"/>
        <v>-0.020990181755274694</v>
      </c>
    </row>
    <row r="35" spans="1:6" ht="15">
      <c r="A35" s="1">
        <v>1959</v>
      </c>
      <c r="B35" s="1">
        <v>59.89</v>
      </c>
      <c r="C35" s="13">
        <f t="shared" si="0"/>
        <v>1.9763700000000002</v>
      </c>
      <c r="D35" s="11">
        <v>0.033</v>
      </c>
      <c r="E35" s="2">
        <v>0.0469</v>
      </c>
      <c r="F35" s="11">
        <f t="shared" si="1"/>
        <v>-0.026466312591385065</v>
      </c>
    </row>
    <row r="36" spans="1:6" ht="15">
      <c r="A36" s="1">
        <v>1960</v>
      </c>
      <c r="B36" s="1">
        <v>58.11</v>
      </c>
      <c r="C36" s="13">
        <v>1.981551</v>
      </c>
      <c r="D36" s="11">
        <f aca="true" t="shared" si="2" ref="D36:D67">C36/B36</f>
        <v>0.0341</v>
      </c>
      <c r="E36" s="2">
        <v>0.0384</v>
      </c>
      <c r="F36" s="11">
        <f t="shared" si="1"/>
        <v>0.11639503690963365</v>
      </c>
    </row>
    <row r="37" spans="1:6" ht="15">
      <c r="A37" s="1">
        <v>1961</v>
      </c>
      <c r="B37" s="1">
        <v>71.55</v>
      </c>
      <c r="C37" s="13">
        <v>2.039175</v>
      </c>
      <c r="D37" s="11">
        <f t="shared" si="2"/>
        <v>0.028500000000000004</v>
      </c>
      <c r="E37" s="2">
        <v>0.0406</v>
      </c>
      <c r="F37" s="11">
        <f t="shared" si="1"/>
        <v>0.020609208076323167</v>
      </c>
    </row>
    <row r="38" spans="1:6" ht="15">
      <c r="A38" s="1">
        <v>1962</v>
      </c>
      <c r="B38" s="1">
        <v>63.1</v>
      </c>
      <c r="C38" s="13">
        <v>2.1454</v>
      </c>
      <c r="D38" s="11">
        <f t="shared" si="2"/>
        <v>0.033999999999999996</v>
      </c>
      <c r="E38" s="2">
        <v>0.0386</v>
      </c>
      <c r="F38" s="11">
        <f t="shared" si="1"/>
        <v>0.05693544054008462</v>
      </c>
    </row>
    <row r="39" spans="1:6" ht="15">
      <c r="A39" s="1">
        <v>1963</v>
      </c>
      <c r="B39" s="1">
        <v>75.02</v>
      </c>
      <c r="C39" s="13">
        <v>2.348126</v>
      </c>
      <c r="D39" s="11">
        <f t="shared" si="2"/>
        <v>0.0313</v>
      </c>
      <c r="E39" s="2">
        <v>0.0413</v>
      </c>
      <c r="F39" s="11">
        <f>((E38*(1-(1+E39)^(-10))/E39+1/(1+E39)^10)-1)+E38</f>
        <v>0.016841620739546127</v>
      </c>
    </row>
    <row r="40" spans="1:6" ht="15">
      <c r="A40" s="1">
        <v>1964</v>
      </c>
      <c r="B40" s="1">
        <v>84.75</v>
      </c>
      <c r="C40" s="13">
        <v>2.584875</v>
      </c>
      <c r="D40" s="11">
        <f t="shared" si="2"/>
        <v>0.0305</v>
      </c>
      <c r="E40" s="2">
        <v>0.0418</v>
      </c>
      <c r="F40" s="11">
        <f aca="true" t="shared" si="3" ref="F40:F89">((E39*(1-(1+E40)^(-10))/E40+1/(1+E40)^10)-1)+E39</f>
        <v>0.037280648911540815</v>
      </c>
    </row>
    <row r="41" spans="1:6" ht="15">
      <c r="A41" s="1">
        <v>1965</v>
      </c>
      <c r="B41" s="1">
        <v>92.43</v>
      </c>
      <c r="C41" s="13">
        <v>2.828358</v>
      </c>
      <c r="D41" s="11">
        <f t="shared" si="2"/>
        <v>0.0306</v>
      </c>
      <c r="E41" s="2">
        <v>0.0462</v>
      </c>
      <c r="F41" s="11">
        <f t="shared" si="3"/>
        <v>0.007188550935926234</v>
      </c>
    </row>
    <row r="42" spans="1:6" ht="15">
      <c r="A42" s="1">
        <v>1966</v>
      </c>
      <c r="B42" s="1">
        <v>80.33</v>
      </c>
      <c r="C42" s="13">
        <v>2.883847</v>
      </c>
      <c r="D42" s="11">
        <f t="shared" si="2"/>
        <v>0.0359</v>
      </c>
      <c r="E42" s="2">
        <v>0.0484</v>
      </c>
      <c r="F42" s="11">
        <f t="shared" si="3"/>
        <v>0.029079409324299622</v>
      </c>
    </row>
    <row r="43" spans="1:6" ht="15">
      <c r="A43" s="1">
        <v>1967</v>
      </c>
      <c r="B43" s="1">
        <v>96.47</v>
      </c>
      <c r="C43" s="13">
        <v>2.980923</v>
      </c>
      <c r="D43" s="11">
        <f t="shared" si="2"/>
        <v>0.030900000000000004</v>
      </c>
      <c r="E43" s="2">
        <v>0.057</v>
      </c>
      <c r="F43" s="11">
        <f t="shared" si="3"/>
        <v>-0.015806209932824666</v>
      </c>
    </row>
    <row r="44" spans="1:6" ht="15">
      <c r="A44" s="1">
        <v>1968</v>
      </c>
      <c r="B44" s="1">
        <v>103.86</v>
      </c>
      <c r="C44" s="13">
        <v>3.043098</v>
      </c>
      <c r="D44" s="11">
        <f t="shared" si="2"/>
        <v>0.0293</v>
      </c>
      <c r="E44" s="2">
        <v>0.0603</v>
      </c>
      <c r="F44" s="11">
        <f t="shared" si="3"/>
        <v>0.032746196950768365</v>
      </c>
    </row>
    <row r="45" spans="1:6" ht="15">
      <c r="A45" s="1">
        <v>1969</v>
      </c>
      <c r="B45" s="1">
        <v>92.06</v>
      </c>
      <c r="C45" s="13">
        <v>3.240512</v>
      </c>
      <c r="D45" s="11">
        <f t="shared" si="2"/>
        <v>0.035199999999999995</v>
      </c>
      <c r="E45" s="2">
        <v>0.0765</v>
      </c>
      <c r="F45" s="11">
        <f t="shared" si="3"/>
        <v>-0.050140493209926106</v>
      </c>
    </row>
    <row r="46" spans="1:6" ht="15">
      <c r="A46" s="1">
        <v>1970</v>
      </c>
      <c r="B46" s="1">
        <v>92.15</v>
      </c>
      <c r="C46" s="13">
        <v>3.18839</v>
      </c>
      <c r="D46" s="11">
        <f t="shared" si="2"/>
        <v>0.0346</v>
      </c>
      <c r="E46" s="2">
        <v>0.0639</v>
      </c>
      <c r="F46" s="11">
        <f t="shared" si="3"/>
        <v>0.16754737183412338</v>
      </c>
    </row>
    <row r="47" spans="1:6" ht="15">
      <c r="A47" s="1">
        <v>1971</v>
      </c>
      <c r="B47" s="1">
        <v>102.09</v>
      </c>
      <c r="C47" s="13">
        <v>3.16479</v>
      </c>
      <c r="D47" s="11">
        <f t="shared" si="2"/>
        <v>0.031</v>
      </c>
      <c r="E47" s="2">
        <v>0.0593</v>
      </c>
      <c r="F47" s="11">
        <f t="shared" si="3"/>
        <v>0.09786896619712297</v>
      </c>
    </row>
    <row r="48" spans="1:6" ht="15">
      <c r="A48" s="1">
        <v>1972</v>
      </c>
      <c r="B48" s="1">
        <v>118.05</v>
      </c>
      <c r="C48" s="13">
        <v>3.18735</v>
      </c>
      <c r="D48" s="11">
        <f t="shared" si="2"/>
        <v>0.027</v>
      </c>
      <c r="E48" s="2">
        <v>0.0636</v>
      </c>
      <c r="F48" s="11">
        <f t="shared" si="3"/>
        <v>0.02818449050444969</v>
      </c>
    </row>
    <row r="49" spans="1:6" ht="15">
      <c r="A49" s="1">
        <v>1973</v>
      </c>
      <c r="B49" s="1">
        <v>97.55</v>
      </c>
      <c r="C49" s="13">
        <v>3.60935</v>
      </c>
      <c r="D49" s="11">
        <f t="shared" si="2"/>
        <v>0.037000000000000005</v>
      </c>
      <c r="E49" s="2">
        <v>0.0674</v>
      </c>
      <c r="F49" s="11">
        <f t="shared" si="3"/>
        <v>0.036586646024150085</v>
      </c>
    </row>
    <row r="50" spans="1:6" ht="15">
      <c r="A50" s="1">
        <v>1974</v>
      </c>
      <c r="B50" s="1">
        <v>68.56</v>
      </c>
      <c r="C50" s="13">
        <v>3.722808</v>
      </c>
      <c r="D50" s="11">
        <f t="shared" si="2"/>
        <v>0.0543</v>
      </c>
      <c r="E50" s="2">
        <v>0.0743</v>
      </c>
      <c r="F50" s="11">
        <f t="shared" si="3"/>
        <v>0.019886086932378574</v>
      </c>
    </row>
    <row r="51" spans="1:6" ht="15">
      <c r="A51" s="1">
        <v>1975</v>
      </c>
      <c r="B51" s="1">
        <v>90.19</v>
      </c>
      <c r="C51" s="13">
        <v>3.733866</v>
      </c>
      <c r="D51" s="11">
        <f t="shared" si="2"/>
        <v>0.0414</v>
      </c>
      <c r="E51" s="2">
        <v>0.08</v>
      </c>
      <c r="F51" s="11">
        <f t="shared" si="3"/>
        <v>0.03605253602603384</v>
      </c>
    </row>
    <row r="52" spans="1:6" ht="15">
      <c r="A52" s="1">
        <v>1976</v>
      </c>
      <c r="B52" s="1">
        <v>107.46</v>
      </c>
      <c r="C52" s="13">
        <v>4.223178</v>
      </c>
      <c r="D52" s="11">
        <f t="shared" si="2"/>
        <v>0.0393</v>
      </c>
      <c r="E52" s="2">
        <v>0.0687</v>
      </c>
      <c r="F52" s="11">
        <f t="shared" si="3"/>
        <v>0.1598456074290921</v>
      </c>
    </row>
    <row r="53" spans="1:6" ht="15">
      <c r="A53" s="1">
        <v>1977</v>
      </c>
      <c r="B53" s="1">
        <v>95.1</v>
      </c>
      <c r="C53" s="13">
        <v>4.85961</v>
      </c>
      <c r="D53" s="11">
        <f t="shared" si="2"/>
        <v>0.0511</v>
      </c>
      <c r="E53" s="2">
        <v>0.0769</v>
      </c>
      <c r="F53" s="11">
        <f t="shared" si="3"/>
        <v>0.012899606071070449</v>
      </c>
    </row>
    <row r="54" spans="1:6" ht="15">
      <c r="A54" s="1">
        <v>1978</v>
      </c>
      <c r="B54" s="1">
        <v>96.11</v>
      </c>
      <c r="C54" s="13">
        <v>5.180329</v>
      </c>
      <c r="D54" s="11">
        <f t="shared" si="2"/>
        <v>0.0539</v>
      </c>
      <c r="E54" s="2">
        <v>0.0901</v>
      </c>
      <c r="F54" s="11">
        <f t="shared" si="3"/>
        <v>-0.007775806907508648</v>
      </c>
    </row>
    <row r="55" spans="1:6" ht="15">
      <c r="A55" s="1">
        <v>1979</v>
      </c>
      <c r="B55" s="1">
        <v>107.94</v>
      </c>
      <c r="C55" s="13">
        <v>5.969082</v>
      </c>
      <c r="D55" s="11">
        <f t="shared" si="2"/>
        <v>0.0553</v>
      </c>
      <c r="E55" s="2">
        <v>0.1039</v>
      </c>
      <c r="F55" s="11">
        <f t="shared" si="3"/>
        <v>0.006707203124723546</v>
      </c>
    </row>
    <row r="56" spans="1:6" ht="15">
      <c r="A56" s="1">
        <v>1980</v>
      </c>
      <c r="B56" s="1">
        <v>135.76</v>
      </c>
      <c r="C56" s="13">
        <v>6.435024</v>
      </c>
      <c r="D56" s="11">
        <f t="shared" si="2"/>
        <v>0.047400000000000005</v>
      </c>
      <c r="E56" s="2">
        <v>0.1284</v>
      </c>
      <c r="F56" s="11">
        <f t="shared" si="3"/>
        <v>-0.02989744251999403</v>
      </c>
    </row>
    <row r="57" spans="1:6" ht="15">
      <c r="A57" s="1">
        <v>1981</v>
      </c>
      <c r="B57" s="1">
        <v>122.55</v>
      </c>
      <c r="C57" s="13">
        <v>6.826035</v>
      </c>
      <c r="D57" s="11">
        <f t="shared" si="2"/>
        <v>0.0557</v>
      </c>
      <c r="E57" s="2">
        <v>0.1372</v>
      </c>
      <c r="F57" s="11">
        <f t="shared" si="3"/>
        <v>0.08199215335892354</v>
      </c>
    </row>
    <row r="58" spans="1:6" ht="15">
      <c r="A58" s="1">
        <v>1982</v>
      </c>
      <c r="B58" s="1">
        <v>140.64</v>
      </c>
      <c r="C58" s="13">
        <v>6.933552</v>
      </c>
      <c r="D58" s="11">
        <f t="shared" si="2"/>
        <v>0.049300000000000004</v>
      </c>
      <c r="E58" s="2">
        <v>0.1054</v>
      </c>
      <c r="F58" s="11">
        <f t="shared" si="3"/>
        <v>0.32814549486295586</v>
      </c>
    </row>
    <row r="59" spans="1:6" ht="15">
      <c r="A59" s="1">
        <v>1983</v>
      </c>
      <c r="B59" s="1">
        <v>164.93</v>
      </c>
      <c r="C59" s="13">
        <v>7.124976</v>
      </c>
      <c r="D59" s="11">
        <f t="shared" si="2"/>
        <v>0.0432</v>
      </c>
      <c r="E59" s="2">
        <v>0.1183</v>
      </c>
      <c r="F59" s="11">
        <f t="shared" si="3"/>
        <v>0.032002094451429264</v>
      </c>
    </row>
    <row r="60" spans="1:6" ht="15">
      <c r="A60" s="1">
        <v>1984</v>
      </c>
      <c r="B60" s="1">
        <v>167.24</v>
      </c>
      <c r="C60" s="13">
        <v>7.826832</v>
      </c>
      <c r="D60" s="11">
        <f t="shared" si="2"/>
        <v>0.046799999999999994</v>
      </c>
      <c r="E60" s="2">
        <v>0.115</v>
      </c>
      <c r="F60" s="11">
        <f t="shared" si="3"/>
        <v>0.13733364344102345</v>
      </c>
    </row>
    <row r="61" spans="1:6" ht="15">
      <c r="A61" s="1">
        <v>1985</v>
      </c>
      <c r="B61" s="1">
        <v>211.28</v>
      </c>
      <c r="C61" s="13">
        <v>8.197664</v>
      </c>
      <c r="D61" s="11">
        <f t="shared" si="2"/>
        <v>0.0388</v>
      </c>
      <c r="E61" s="2">
        <v>0.0926</v>
      </c>
      <c r="F61" s="11">
        <f t="shared" si="3"/>
        <v>0.2571248821260641</v>
      </c>
    </row>
    <row r="62" spans="1:6" ht="15">
      <c r="A62" s="1">
        <v>1986</v>
      </c>
      <c r="B62" s="1">
        <v>242.17</v>
      </c>
      <c r="C62" s="13">
        <v>8.185346</v>
      </c>
      <c r="D62" s="11">
        <f t="shared" si="2"/>
        <v>0.0338</v>
      </c>
      <c r="E62" s="2">
        <v>0.0711</v>
      </c>
      <c r="F62" s="11">
        <f t="shared" si="3"/>
        <v>0.24284215141767618</v>
      </c>
    </row>
    <row r="63" spans="1:6" ht="15">
      <c r="A63" s="1">
        <v>1987</v>
      </c>
      <c r="B63" s="1">
        <v>247.08</v>
      </c>
      <c r="C63" s="13">
        <v>9.166668</v>
      </c>
      <c r="D63" s="11">
        <f t="shared" si="2"/>
        <v>0.037099999999999994</v>
      </c>
      <c r="E63" s="2">
        <v>0.0899</v>
      </c>
      <c r="F63" s="11">
        <f t="shared" si="3"/>
        <v>-0.04960508937926228</v>
      </c>
    </row>
    <row r="64" spans="1:6" ht="15">
      <c r="A64" s="1">
        <v>1988</v>
      </c>
      <c r="B64" s="1">
        <v>277.72</v>
      </c>
      <c r="C64" s="13">
        <v>10.220096</v>
      </c>
      <c r="D64" s="11">
        <f t="shared" si="2"/>
        <v>0.03679999999999999</v>
      </c>
      <c r="E64" s="2">
        <v>0.0911</v>
      </c>
      <c r="F64" s="11">
        <f t="shared" si="3"/>
        <v>0.08223595843484167</v>
      </c>
    </row>
    <row r="65" spans="1:6" ht="15">
      <c r="A65" s="1">
        <v>1989</v>
      </c>
      <c r="B65" s="1">
        <v>353.4</v>
      </c>
      <c r="C65" s="13">
        <v>11.73288</v>
      </c>
      <c r="D65" s="11">
        <f t="shared" si="2"/>
        <v>0.0332</v>
      </c>
      <c r="E65" s="2">
        <v>0.0784</v>
      </c>
      <c r="F65" s="11">
        <f t="shared" si="3"/>
        <v>0.17693647159446219</v>
      </c>
    </row>
    <row r="66" spans="1:6" ht="15">
      <c r="A66" s="1">
        <v>1990</v>
      </c>
      <c r="B66" s="1">
        <v>330.22</v>
      </c>
      <c r="C66" s="13">
        <v>12.350228</v>
      </c>
      <c r="D66" s="11">
        <f t="shared" si="2"/>
        <v>0.037399999999999996</v>
      </c>
      <c r="E66" s="2">
        <v>0.0808</v>
      </c>
      <c r="F66" s="11">
        <f t="shared" si="3"/>
        <v>0.06235375333553336</v>
      </c>
    </row>
    <row r="67" spans="1:6" ht="15">
      <c r="A67" s="1">
        <v>1991</v>
      </c>
      <c r="B67" s="1">
        <v>417.09</v>
      </c>
      <c r="C67" s="13">
        <v>12.971499</v>
      </c>
      <c r="D67" s="11">
        <f t="shared" si="2"/>
        <v>0.031100000000000003</v>
      </c>
      <c r="E67" s="2">
        <v>0.0709</v>
      </c>
      <c r="F67" s="11">
        <f t="shared" si="3"/>
        <v>0.15004510019517303</v>
      </c>
    </row>
    <row r="68" spans="1:6" ht="15">
      <c r="A68" s="1">
        <v>1992</v>
      </c>
      <c r="B68" s="1">
        <v>435.71</v>
      </c>
      <c r="C68" s="13">
        <v>12.63559</v>
      </c>
      <c r="D68" s="11">
        <f aca="true" t="shared" si="4" ref="D68:D78">C68/B68</f>
        <v>0.029</v>
      </c>
      <c r="E68" s="2">
        <v>0.0677</v>
      </c>
      <c r="F68" s="11">
        <f t="shared" si="3"/>
        <v>0.09361637316207942</v>
      </c>
    </row>
    <row r="69" spans="1:6" ht="15">
      <c r="A69" s="1">
        <v>1993</v>
      </c>
      <c r="B69" s="1">
        <v>466.45</v>
      </c>
      <c r="C69" s="13">
        <v>12.68744</v>
      </c>
      <c r="D69" s="11">
        <f t="shared" si="4"/>
        <v>0.027200000000000002</v>
      </c>
      <c r="E69" s="2">
        <v>0.0577</v>
      </c>
      <c r="F69" s="11">
        <f t="shared" si="3"/>
        <v>0.14210957589263107</v>
      </c>
    </row>
    <row r="70" spans="1:6" ht="15">
      <c r="A70" s="1">
        <v>1994</v>
      </c>
      <c r="B70" s="1">
        <v>459.27</v>
      </c>
      <c r="C70" s="13">
        <v>13.364757</v>
      </c>
      <c r="D70" s="11">
        <f t="shared" si="4"/>
        <v>0.029100000000000004</v>
      </c>
      <c r="E70" s="2">
        <v>0.0781</v>
      </c>
      <c r="F70" s="11">
        <f t="shared" si="3"/>
        <v>-0.08036655550998592</v>
      </c>
    </row>
    <row r="71" spans="1:6" ht="15">
      <c r="A71" s="1">
        <v>1995</v>
      </c>
      <c r="B71" s="1">
        <v>615.93</v>
      </c>
      <c r="C71" s="13">
        <v>14.16639</v>
      </c>
      <c r="D71" s="11">
        <f t="shared" si="4"/>
        <v>0.023000000000000003</v>
      </c>
      <c r="E71" s="2">
        <v>0.0571</v>
      </c>
      <c r="F71" s="11">
        <f t="shared" si="3"/>
        <v>0.23480780112538907</v>
      </c>
    </row>
    <row r="72" spans="1:6" ht="15">
      <c r="A72" s="1">
        <v>1996</v>
      </c>
      <c r="B72" s="1">
        <v>740.74</v>
      </c>
      <c r="C72" s="13">
        <v>14.888874</v>
      </c>
      <c r="D72" s="11">
        <f t="shared" si="4"/>
        <v>0.0201</v>
      </c>
      <c r="E72" s="2">
        <v>0.063</v>
      </c>
      <c r="F72" s="11">
        <f t="shared" si="3"/>
        <v>0.01428607793401844</v>
      </c>
    </row>
    <row r="73" spans="1:6" ht="15">
      <c r="A73" s="1">
        <v>1997</v>
      </c>
      <c r="B73" s="1">
        <v>970.43</v>
      </c>
      <c r="C73" s="13">
        <v>15.522</v>
      </c>
      <c r="D73" s="11">
        <f t="shared" si="4"/>
        <v>0.015994971301381864</v>
      </c>
      <c r="E73" s="2">
        <v>0.0581</v>
      </c>
      <c r="F73" s="11">
        <f t="shared" si="3"/>
        <v>0.09939130272977531</v>
      </c>
    </row>
    <row r="74" spans="1:6" ht="15">
      <c r="A74" s="1">
        <v>1998</v>
      </c>
      <c r="B74" s="1">
        <v>1229.23</v>
      </c>
      <c r="C74" s="13">
        <v>16.2</v>
      </c>
      <c r="D74" s="11">
        <f t="shared" si="4"/>
        <v>0.013178981964319126</v>
      </c>
      <c r="E74" s="2">
        <v>0.0465</v>
      </c>
      <c r="F74" s="11">
        <f t="shared" si="3"/>
        <v>0.14921431922606215</v>
      </c>
    </row>
    <row r="75" spans="1:6" ht="15">
      <c r="A75" s="1">
        <v>1999</v>
      </c>
      <c r="B75" s="1">
        <v>1469.25</v>
      </c>
      <c r="C75" s="13">
        <v>16.709</v>
      </c>
      <c r="D75" s="11">
        <f t="shared" si="4"/>
        <v>0.011372468946741534</v>
      </c>
      <c r="E75" s="2">
        <v>0.0644</v>
      </c>
      <c r="F75" s="11">
        <f t="shared" si="3"/>
        <v>-0.08254214796268576</v>
      </c>
    </row>
    <row r="76" spans="1:6" s="7" customFormat="1" ht="15">
      <c r="A76" s="1">
        <v>2000</v>
      </c>
      <c r="B76" s="1">
        <v>1320.28</v>
      </c>
      <c r="C76" s="1">
        <v>16.27</v>
      </c>
      <c r="D76" s="2">
        <f t="shared" si="4"/>
        <v>0.012323143575605175</v>
      </c>
      <c r="E76" s="2">
        <v>0.0511</v>
      </c>
      <c r="F76" s="11">
        <f t="shared" si="3"/>
        <v>0.16655267125397488</v>
      </c>
    </row>
    <row r="77" spans="1:6" ht="15">
      <c r="A77" s="1">
        <v>2001</v>
      </c>
      <c r="B77" s="1">
        <v>1148.09</v>
      </c>
      <c r="C77" s="1">
        <v>15.74</v>
      </c>
      <c r="D77" s="2">
        <f t="shared" si="4"/>
        <v>0.013709726589378883</v>
      </c>
      <c r="E77" s="2">
        <v>0.0505</v>
      </c>
      <c r="F77" s="11">
        <f t="shared" si="3"/>
        <v>0.055721811892492555</v>
      </c>
    </row>
    <row r="78" spans="1:6" s="3" customFormat="1" ht="15">
      <c r="A78" s="1">
        <v>2002</v>
      </c>
      <c r="B78" s="1">
        <v>879.82</v>
      </c>
      <c r="C78" s="1">
        <v>16.08</v>
      </c>
      <c r="D78" s="2">
        <f t="shared" si="4"/>
        <v>0.018276465640699232</v>
      </c>
      <c r="E78" s="2">
        <v>0.0382</v>
      </c>
      <c r="F78" s="11">
        <f t="shared" si="3"/>
        <v>0.15116400378109285</v>
      </c>
    </row>
    <row r="79" spans="1:6" ht="15">
      <c r="A79" s="1">
        <v>2003</v>
      </c>
      <c r="B79" s="1">
        <v>1111.91</v>
      </c>
      <c r="C79" s="1">
        <v>17.39</v>
      </c>
      <c r="D79" s="2">
        <f aca="true" t="shared" si="5" ref="D79:D94">C79/B79</f>
        <v>0.015639755016143394</v>
      </c>
      <c r="E79" s="2">
        <v>0.0425</v>
      </c>
      <c r="F79" s="11">
        <f t="shared" si="3"/>
        <v>0.003753185881775853</v>
      </c>
    </row>
    <row r="80" spans="1:6" s="18" customFormat="1" ht="15">
      <c r="A80" s="1">
        <v>2004</v>
      </c>
      <c r="B80" s="1">
        <v>1211.92</v>
      </c>
      <c r="C80" s="1">
        <v>19.44</v>
      </c>
      <c r="D80" s="2">
        <f t="shared" si="5"/>
        <v>0.016040662750016504</v>
      </c>
      <c r="E80" s="2">
        <v>0.0422</v>
      </c>
      <c r="F80" s="11">
        <f t="shared" si="3"/>
        <v>0.04490683702274547</v>
      </c>
    </row>
    <row r="81" spans="1:6" s="12" customFormat="1" ht="15">
      <c r="A81" s="1">
        <v>2005</v>
      </c>
      <c r="B81" s="1">
        <v>1248.29</v>
      </c>
      <c r="C81" s="13">
        <v>22.22</v>
      </c>
      <c r="D81" s="2">
        <f t="shared" si="5"/>
        <v>0.017800350880003844</v>
      </c>
      <c r="E81" s="2">
        <v>0.0439</v>
      </c>
      <c r="F81" s="11">
        <f t="shared" si="3"/>
        <v>0.028675329597779506</v>
      </c>
    </row>
    <row r="82" spans="1:6" ht="15">
      <c r="A82" s="1">
        <v>2006</v>
      </c>
      <c r="B82" s="1">
        <v>1418.3</v>
      </c>
      <c r="C82" s="1">
        <v>24.88</v>
      </c>
      <c r="D82" s="2">
        <f t="shared" si="5"/>
        <v>0.01754212789959811</v>
      </c>
      <c r="E82" s="2">
        <v>0.047</v>
      </c>
      <c r="F82" s="11">
        <f t="shared" si="3"/>
        <v>0.019610012417568386</v>
      </c>
    </row>
    <row r="83" spans="1:6" ht="15">
      <c r="A83" s="1">
        <v>2007</v>
      </c>
      <c r="B83" s="34">
        <v>1468.36</v>
      </c>
      <c r="C83" s="1">
        <v>27.73</v>
      </c>
      <c r="D83" s="35">
        <f t="shared" si="5"/>
        <v>0.01888501457408265</v>
      </c>
      <c r="E83" s="35">
        <v>0.0402</v>
      </c>
      <c r="F83" s="11">
        <f t="shared" si="3"/>
        <v>0.10209921930012807</v>
      </c>
    </row>
    <row r="84" spans="1:6" ht="15">
      <c r="A84" s="36">
        <v>2008</v>
      </c>
      <c r="B84" s="36">
        <v>903.25</v>
      </c>
      <c r="C84" s="36">
        <v>28.39</v>
      </c>
      <c r="D84" s="37">
        <f t="shared" si="5"/>
        <v>0.031430943814004984</v>
      </c>
      <c r="E84" s="35">
        <v>0.0221</v>
      </c>
      <c r="F84" s="11">
        <f t="shared" si="3"/>
        <v>0.20101279926977011</v>
      </c>
    </row>
    <row r="85" spans="1:6" ht="15">
      <c r="A85" s="36">
        <v>2009</v>
      </c>
      <c r="B85" s="36">
        <v>1115.1</v>
      </c>
      <c r="C85" s="36">
        <v>22.41</v>
      </c>
      <c r="D85" s="37">
        <f t="shared" si="5"/>
        <v>0.02009685230024213</v>
      </c>
      <c r="E85" s="35">
        <v>0.0384</v>
      </c>
      <c r="F85" s="11">
        <f t="shared" si="3"/>
        <v>-0.11116695313259162</v>
      </c>
    </row>
    <row r="86" spans="1:6" ht="15">
      <c r="A86" s="36">
        <v>2010</v>
      </c>
      <c r="B86" s="36">
        <v>1257.64</v>
      </c>
      <c r="C86" s="36">
        <v>22.73</v>
      </c>
      <c r="D86" s="37">
        <f t="shared" si="5"/>
        <v>0.018073534556788905</v>
      </c>
      <c r="E86" s="35">
        <v>0.0329</v>
      </c>
      <c r="F86" s="38">
        <f t="shared" si="3"/>
        <v>0.08462933880355772</v>
      </c>
    </row>
    <row r="87" spans="1:6" ht="15">
      <c r="A87" s="36">
        <v>2011</v>
      </c>
      <c r="B87" s="36">
        <v>1257.6</v>
      </c>
      <c r="C87" s="36">
        <v>26.43</v>
      </c>
      <c r="D87" s="37">
        <f t="shared" si="5"/>
        <v>0.021016221374045803</v>
      </c>
      <c r="E87" s="35">
        <v>0.0188</v>
      </c>
      <c r="F87" s="38">
        <f t="shared" si="3"/>
        <v>0.16035334999461354</v>
      </c>
    </row>
    <row r="88" spans="1:6" ht="15">
      <c r="A88" s="36">
        <v>2012</v>
      </c>
      <c r="B88" s="36">
        <v>1426.19</v>
      </c>
      <c r="C88" s="36">
        <v>31.25</v>
      </c>
      <c r="D88" s="37">
        <f t="shared" si="5"/>
        <v>0.021911526514700005</v>
      </c>
      <c r="E88" s="35">
        <v>0.0176</v>
      </c>
      <c r="F88" s="38">
        <f t="shared" si="3"/>
        <v>0.02971571978018946</v>
      </c>
    </row>
    <row r="89" spans="1:6" ht="15">
      <c r="A89" s="36">
        <v>2013</v>
      </c>
      <c r="B89" s="36">
        <v>1848.36</v>
      </c>
      <c r="C89" s="36">
        <v>36.28</v>
      </c>
      <c r="D89" s="37">
        <f t="shared" si="5"/>
        <v>0.01962821095457595</v>
      </c>
      <c r="E89" s="35">
        <v>0.03036</v>
      </c>
      <c r="F89" s="38">
        <f t="shared" si="3"/>
        <v>-0.09104568794347262</v>
      </c>
    </row>
    <row r="90" spans="1:6" ht="15">
      <c r="A90" s="36">
        <v>2014</v>
      </c>
      <c r="B90" s="51">
        <v>2058.9</v>
      </c>
      <c r="C90" s="52">
        <v>39.44</v>
      </c>
      <c r="D90" s="37">
        <f t="shared" si="5"/>
        <v>0.019155859925202776</v>
      </c>
      <c r="E90" s="44">
        <v>0.0217</v>
      </c>
      <c r="F90" s="38">
        <f>((E89*(1-(1+E90)^(-10))/E90+1/(1+E90)^10)-1)+E89</f>
        <v>0.10746180452004755</v>
      </c>
    </row>
    <row r="91" spans="1:6" ht="15">
      <c r="A91" s="36">
        <v>2015</v>
      </c>
      <c r="B91" s="36">
        <v>2043.9</v>
      </c>
      <c r="C91" s="66">
        <v>43.39</v>
      </c>
      <c r="D91" s="37">
        <f t="shared" si="5"/>
        <v>0.021229022946328096</v>
      </c>
      <c r="E91" s="35">
        <v>0.0227</v>
      </c>
      <c r="F91" s="38">
        <f>((E90*(1-(1+E91)^(-10))/E91+1/(1+E91)^10)-1)+E90</f>
        <v>0.012842996709792224</v>
      </c>
    </row>
    <row r="92" spans="1:6" ht="15">
      <c r="A92" s="36">
        <v>2016</v>
      </c>
      <c r="B92" s="36">
        <v>2238.83</v>
      </c>
      <c r="C92" s="66">
        <v>45.7</v>
      </c>
      <c r="D92" s="37">
        <f t="shared" si="5"/>
        <v>0.02041244757306272</v>
      </c>
      <c r="E92" s="35">
        <v>0.0245</v>
      </c>
      <c r="F92" s="38">
        <f>((E91*(1-(1+E92)^(-10))/E92+1/(1+E92)^10)-1)+E91</f>
        <v>0.006905504698747792</v>
      </c>
    </row>
    <row r="93" spans="1:6" ht="15">
      <c r="A93" s="36">
        <v>2017</v>
      </c>
      <c r="B93" s="36">
        <v>2673.61</v>
      </c>
      <c r="C93" s="86">
        <v>48.93</v>
      </c>
      <c r="D93" s="37">
        <f t="shared" si="5"/>
        <v>0.01830109851474224</v>
      </c>
      <c r="E93" s="35">
        <v>0.0241</v>
      </c>
      <c r="F93" s="35">
        <f>'T. Bond return'!C98</f>
        <v>0.028017162707789457</v>
      </c>
    </row>
    <row r="94" spans="1:7" ht="15">
      <c r="A94" s="82">
        <v>2018</v>
      </c>
      <c r="B94" s="82">
        <v>2506.85</v>
      </c>
      <c r="C94" s="83">
        <v>53.61</v>
      </c>
      <c r="D94" s="37">
        <f t="shared" si="5"/>
        <v>0.021385403993059018</v>
      </c>
      <c r="E94" s="19">
        <v>0.0288</v>
      </c>
      <c r="F94" s="35">
        <f>'T. Bond return'!C99</f>
        <v>-0.00016692385713402633</v>
      </c>
      <c r="G94" t="s">
        <v>127</v>
      </c>
    </row>
  </sheetData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99"/>
  <sheetViews>
    <sheetView zoomScalePageLayoutView="0" workbookViewId="0" topLeftCell="A79">
      <selection activeCell="C99" sqref="C99"/>
    </sheetView>
  </sheetViews>
  <sheetFormatPr defaultColWidth="9.00390625" defaultRowHeight="12.75"/>
  <cols>
    <col min="1" max="1" width="10.625" style="0" customWidth="1"/>
    <col min="2" max="2" width="10.75390625" style="12" customWidth="1"/>
    <col min="3" max="3" width="11.00390625" style="0" customWidth="1"/>
    <col min="4" max="16384" width="10.625" style="0" customWidth="1"/>
  </cols>
  <sheetData>
    <row r="1" spans="1:3" ht="15">
      <c r="A1" t="s">
        <v>68</v>
      </c>
      <c r="B1" s="27" t="s">
        <v>69</v>
      </c>
      <c r="C1" s="7"/>
    </row>
    <row r="2" spans="1:3" ht="15">
      <c r="A2" t="s">
        <v>70</v>
      </c>
      <c r="B2" s="27" t="s">
        <v>93</v>
      </c>
      <c r="C2" s="7"/>
    </row>
    <row r="3" spans="1:3" ht="15">
      <c r="A3" t="s">
        <v>94</v>
      </c>
      <c r="B3" s="27" t="s">
        <v>95</v>
      </c>
      <c r="C3" s="7"/>
    </row>
    <row r="4" spans="1:3" ht="15">
      <c r="A4" s="28"/>
      <c r="B4" s="27" t="s">
        <v>96</v>
      </c>
      <c r="C4" s="7"/>
    </row>
    <row r="5" spans="2:3" ht="15">
      <c r="B5" s="3"/>
      <c r="C5" s="7"/>
    </row>
    <row r="6" spans="2:3" ht="15">
      <c r="B6" s="3"/>
      <c r="C6" s="7"/>
    </row>
    <row r="7" spans="1:3" ht="15">
      <c r="A7" s="5" t="s">
        <v>6</v>
      </c>
      <c r="B7" s="1" t="s">
        <v>16</v>
      </c>
      <c r="C7" s="1" t="s">
        <v>19</v>
      </c>
    </row>
    <row r="8" spans="1:3" ht="15">
      <c r="A8" s="1">
        <v>1927</v>
      </c>
      <c r="B8" s="2">
        <v>0.0317</v>
      </c>
      <c r="C8" s="1"/>
    </row>
    <row r="9" spans="1:3" ht="15">
      <c r="A9" s="1">
        <v>1928</v>
      </c>
      <c r="B9" s="2">
        <v>0.0345</v>
      </c>
      <c r="C9" s="11">
        <f aca="true" t="shared" si="0" ref="C9:C43">((B8*(1-(1+B9)^(-10))/B9+1/(1+B9)^10)-1)+B8</f>
        <v>0.008354708589799302</v>
      </c>
    </row>
    <row r="10" spans="1:3" ht="15">
      <c r="A10" s="1">
        <v>1929</v>
      </c>
      <c r="B10" s="2">
        <v>0.0336</v>
      </c>
      <c r="C10" s="11">
        <f t="shared" si="0"/>
        <v>0.04203804156320426</v>
      </c>
    </row>
    <row r="11" spans="1:3" ht="15">
      <c r="A11" s="1">
        <v>1930</v>
      </c>
      <c r="B11" s="2">
        <v>0.0322</v>
      </c>
      <c r="C11" s="11">
        <f t="shared" si="0"/>
        <v>0.045409314348970366</v>
      </c>
    </row>
    <row r="12" spans="1:3" ht="15">
      <c r="A12" s="1">
        <v>1931</v>
      </c>
      <c r="B12" s="2">
        <v>0.0393</v>
      </c>
      <c r="C12" s="11">
        <f t="shared" si="0"/>
        <v>-0.02558855961942253</v>
      </c>
    </row>
    <row r="13" spans="1:3" ht="15">
      <c r="A13" s="1">
        <v>1932</v>
      </c>
      <c r="B13" s="2">
        <v>0.0335</v>
      </c>
      <c r="C13" s="11">
        <f t="shared" si="0"/>
        <v>0.08790306990477326</v>
      </c>
    </row>
    <row r="14" spans="1:3" ht="15">
      <c r="A14" s="1">
        <v>1933</v>
      </c>
      <c r="B14" s="2">
        <v>0.0353</v>
      </c>
      <c r="C14" s="11">
        <f t="shared" si="0"/>
        <v>0.01855272089185736</v>
      </c>
    </row>
    <row r="15" spans="1:3" ht="15">
      <c r="A15" s="1">
        <v>1934</v>
      </c>
      <c r="B15" s="2">
        <v>0.0301</v>
      </c>
      <c r="C15" s="11">
        <f t="shared" si="0"/>
        <v>0.0796344261796561</v>
      </c>
    </row>
    <row r="16" spans="1:3" ht="15">
      <c r="A16" s="1">
        <v>1935</v>
      </c>
      <c r="B16" s="2">
        <v>0.0284</v>
      </c>
      <c r="C16" s="11">
        <f t="shared" si="0"/>
        <v>0.04472047729656613</v>
      </c>
    </row>
    <row r="17" spans="1:3" ht="15">
      <c r="A17" s="1">
        <v>1936</v>
      </c>
      <c r="B17" s="2">
        <v>0.0259</v>
      </c>
      <c r="C17" s="11">
        <f t="shared" si="0"/>
        <v>0.0501787540454506</v>
      </c>
    </row>
    <row r="18" spans="1:3" ht="15">
      <c r="A18" s="1">
        <v>1937</v>
      </c>
      <c r="B18" s="2">
        <v>0.0273</v>
      </c>
      <c r="C18" s="11">
        <f t="shared" si="0"/>
        <v>0.01379146059646038</v>
      </c>
    </row>
    <row r="19" spans="1:3" ht="15">
      <c r="A19" s="1">
        <v>1938</v>
      </c>
      <c r="B19" s="2">
        <v>0.0256</v>
      </c>
      <c r="C19" s="11">
        <f t="shared" si="0"/>
        <v>0.04213248532204607</v>
      </c>
    </row>
    <row r="20" spans="1:3" ht="15">
      <c r="A20" s="1">
        <v>1939</v>
      </c>
      <c r="B20" s="2">
        <v>0.0235</v>
      </c>
      <c r="C20" s="11">
        <f t="shared" si="0"/>
        <v>0.04412261394206067</v>
      </c>
    </row>
    <row r="21" spans="1:3" ht="15">
      <c r="A21" s="1">
        <v>1940</v>
      </c>
      <c r="B21" s="2">
        <v>0.0201</v>
      </c>
      <c r="C21" s="11">
        <f t="shared" si="0"/>
        <v>0.05402481596284551</v>
      </c>
    </row>
    <row r="22" spans="1:3" ht="15">
      <c r="A22" s="1">
        <v>1941</v>
      </c>
      <c r="B22" s="2">
        <v>0.0247</v>
      </c>
      <c r="C22" s="11">
        <f t="shared" si="0"/>
        <v>-0.020221975848580105</v>
      </c>
    </row>
    <row r="23" spans="1:3" ht="15">
      <c r="A23" s="1">
        <v>1942</v>
      </c>
      <c r="B23" s="2">
        <v>0.0249</v>
      </c>
      <c r="C23" s="11">
        <f t="shared" si="0"/>
        <v>0.022948682374484164</v>
      </c>
    </row>
    <row r="24" spans="1:3" ht="15">
      <c r="A24" s="1">
        <v>1943</v>
      </c>
      <c r="B24" s="2">
        <v>0.0249</v>
      </c>
      <c r="C24" s="11">
        <f t="shared" si="0"/>
        <v>0.0249</v>
      </c>
    </row>
    <row r="25" spans="1:3" ht="15">
      <c r="A25" s="1">
        <v>1944</v>
      </c>
      <c r="B25" s="2">
        <v>0.0248</v>
      </c>
      <c r="C25" s="11">
        <f t="shared" si="0"/>
        <v>0.025776111579070303</v>
      </c>
    </row>
    <row r="26" spans="1:3" ht="15">
      <c r="A26" s="1">
        <v>1945</v>
      </c>
      <c r="B26" s="2">
        <v>0.0233</v>
      </c>
      <c r="C26" s="11">
        <f t="shared" si="0"/>
        <v>0.03804417341923723</v>
      </c>
    </row>
    <row r="27" spans="1:3" ht="15">
      <c r="A27" s="1">
        <v>1946</v>
      </c>
      <c r="B27" s="2">
        <v>0.0224</v>
      </c>
      <c r="C27" s="11">
        <f t="shared" si="0"/>
        <v>0.031283745375695685</v>
      </c>
    </row>
    <row r="28" spans="1:3" ht="15">
      <c r="A28" s="1">
        <v>1947</v>
      </c>
      <c r="B28" s="2">
        <v>0.0239</v>
      </c>
      <c r="C28" s="11">
        <f t="shared" si="0"/>
        <v>0.009196968062832236</v>
      </c>
    </row>
    <row r="29" spans="1:3" ht="15">
      <c r="A29" s="1">
        <v>1948</v>
      </c>
      <c r="B29" s="2">
        <v>0.0244</v>
      </c>
      <c r="C29" s="11">
        <f t="shared" si="0"/>
        <v>0.019510369413175046</v>
      </c>
    </row>
    <row r="30" spans="1:3" ht="15">
      <c r="A30" s="1">
        <v>1949</v>
      </c>
      <c r="B30" s="2">
        <v>0.0219</v>
      </c>
      <c r="C30" s="11">
        <f t="shared" si="0"/>
        <v>0.04663485182797314</v>
      </c>
    </row>
    <row r="31" spans="1:3" ht="15">
      <c r="A31" s="1">
        <v>1950</v>
      </c>
      <c r="B31" s="2">
        <v>0.0239</v>
      </c>
      <c r="C31" s="11">
        <f t="shared" si="0"/>
        <v>0.00429595741710961</v>
      </c>
    </row>
    <row r="32" spans="1:3" ht="15">
      <c r="A32" s="1">
        <v>1951</v>
      </c>
      <c r="B32" s="2">
        <v>0.027</v>
      </c>
      <c r="C32" s="11">
        <f t="shared" si="0"/>
        <v>-0.0029531392208319886</v>
      </c>
    </row>
    <row r="33" spans="1:3" ht="15">
      <c r="A33" s="1">
        <v>1952</v>
      </c>
      <c r="B33" s="2">
        <v>0.0275</v>
      </c>
      <c r="C33" s="11">
        <f t="shared" si="0"/>
        <v>0.022679961918305656</v>
      </c>
    </row>
    <row r="34" spans="1:3" ht="15">
      <c r="A34" s="1">
        <v>1953</v>
      </c>
      <c r="B34" s="2">
        <v>0.0259</v>
      </c>
      <c r="C34" s="11">
        <f t="shared" si="0"/>
        <v>0.04143840258908851</v>
      </c>
    </row>
    <row r="35" spans="1:3" ht="15">
      <c r="A35" s="1">
        <v>1954</v>
      </c>
      <c r="B35" s="2">
        <v>0.0251</v>
      </c>
      <c r="C35" s="11">
        <f t="shared" si="0"/>
        <v>0.032898034558095555</v>
      </c>
    </row>
    <row r="36" spans="1:3" ht="15">
      <c r="A36" s="1">
        <v>1955</v>
      </c>
      <c r="B36" s="2">
        <v>0.0296</v>
      </c>
      <c r="C36" s="11">
        <f t="shared" si="0"/>
        <v>-0.013364391288618781</v>
      </c>
    </row>
    <row r="37" spans="1:3" ht="15">
      <c r="A37" s="1">
        <v>1956</v>
      </c>
      <c r="B37" s="2">
        <v>0.0359</v>
      </c>
      <c r="C37" s="11">
        <f t="shared" si="0"/>
        <v>-0.022557738173154165</v>
      </c>
    </row>
    <row r="38" spans="1:3" ht="15">
      <c r="A38" s="1">
        <v>1957</v>
      </c>
      <c r="B38" s="2">
        <v>0.0321</v>
      </c>
      <c r="C38" s="11">
        <f t="shared" si="0"/>
        <v>0.0679701284662499</v>
      </c>
    </row>
    <row r="39" spans="1:3" ht="15">
      <c r="A39" s="1">
        <v>1958</v>
      </c>
      <c r="B39" s="2">
        <v>0.0386</v>
      </c>
      <c r="C39" s="11">
        <f t="shared" si="0"/>
        <v>-0.020990181755274694</v>
      </c>
    </row>
    <row r="40" spans="1:3" ht="15">
      <c r="A40" s="1">
        <v>1959</v>
      </c>
      <c r="B40" s="2">
        <v>0.0469</v>
      </c>
      <c r="C40" s="11">
        <f t="shared" si="0"/>
        <v>-0.026466312591385065</v>
      </c>
    </row>
    <row r="41" spans="1:3" ht="15">
      <c r="A41" s="1">
        <v>1960</v>
      </c>
      <c r="B41" s="2">
        <v>0.0384</v>
      </c>
      <c r="C41" s="11">
        <f t="shared" si="0"/>
        <v>0.11639503690963365</v>
      </c>
    </row>
    <row r="42" spans="1:3" ht="15">
      <c r="A42" s="1">
        <v>1961</v>
      </c>
      <c r="B42" s="2">
        <v>0.0406</v>
      </c>
      <c r="C42" s="11">
        <f t="shared" si="0"/>
        <v>0.020609208076323167</v>
      </c>
    </row>
    <row r="43" spans="1:3" ht="15">
      <c r="A43" s="1">
        <v>1962</v>
      </c>
      <c r="B43" s="2">
        <v>0.0386</v>
      </c>
      <c r="C43" s="11">
        <f t="shared" si="0"/>
        <v>0.05693544054008462</v>
      </c>
    </row>
    <row r="44" spans="1:3" ht="15">
      <c r="A44" s="1">
        <v>1963</v>
      </c>
      <c r="B44" s="2">
        <v>0.0413</v>
      </c>
      <c r="C44" s="11">
        <f>((B43*(1-(1+B44)^(-10))/B44+1/(1+B44)^10)-1)+B43</f>
        <v>0.016841620739546127</v>
      </c>
    </row>
    <row r="45" spans="1:3" ht="15">
      <c r="A45" s="1">
        <v>1964</v>
      </c>
      <c r="B45" s="2">
        <v>0.0418</v>
      </c>
      <c r="C45" s="11">
        <f aca="true" t="shared" si="1" ref="C45:C90">((B44*(1-(1+B45)^(-10))/B45+1/(1+B45)^10)-1)+B44</f>
        <v>0.037280648911540815</v>
      </c>
    </row>
    <row r="46" spans="1:3" ht="15">
      <c r="A46" s="1">
        <v>1965</v>
      </c>
      <c r="B46" s="2">
        <v>0.0462</v>
      </c>
      <c r="C46" s="11">
        <f t="shared" si="1"/>
        <v>0.007188550935926234</v>
      </c>
    </row>
    <row r="47" spans="1:3" ht="15">
      <c r="A47" s="1">
        <v>1966</v>
      </c>
      <c r="B47" s="2">
        <v>0.0484</v>
      </c>
      <c r="C47" s="11">
        <f t="shared" si="1"/>
        <v>0.029079409324299622</v>
      </c>
    </row>
    <row r="48" spans="1:3" ht="15">
      <c r="A48" s="1">
        <v>1967</v>
      </c>
      <c r="B48" s="2">
        <v>0.057</v>
      </c>
      <c r="C48" s="11">
        <f t="shared" si="1"/>
        <v>-0.015806209932824666</v>
      </c>
    </row>
    <row r="49" spans="1:3" ht="15">
      <c r="A49" s="1">
        <v>1968</v>
      </c>
      <c r="B49" s="2">
        <v>0.0603</v>
      </c>
      <c r="C49" s="11">
        <f t="shared" si="1"/>
        <v>0.032746196950768365</v>
      </c>
    </row>
    <row r="50" spans="1:3" ht="15">
      <c r="A50" s="1">
        <v>1969</v>
      </c>
      <c r="B50" s="2">
        <v>0.0765</v>
      </c>
      <c r="C50" s="11">
        <f t="shared" si="1"/>
        <v>-0.050140493209926106</v>
      </c>
    </row>
    <row r="51" spans="1:3" ht="15">
      <c r="A51" s="1">
        <v>1970</v>
      </c>
      <c r="B51" s="2">
        <v>0.0639</v>
      </c>
      <c r="C51" s="11">
        <f t="shared" si="1"/>
        <v>0.16754737183412338</v>
      </c>
    </row>
    <row r="52" spans="1:3" ht="15">
      <c r="A52" s="1">
        <v>1971</v>
      </c>
      <c r="B52" s="2">
        <v>0.0593</v>
      </c>
      <c r="C52" s="11">
        <f t="shared" si="1"/>
        <v>0.09786896619712297</v>
      </c>
    </row>
    <row r="53" spans="1:3" ht="15">
      <c r="A53" s="1">
        <v>1972</v>
      </c>
      <c r="B53" s="2">
        <v>0.0636</v>
      </c>
      <c r="C53" s="11">
        <f t="shared" si="1"/>
        <v>0.02818449050444969</v>
      </c>
    </row>
    <row r="54" spans="1:3" ht="15">
      <c r="A54" s="1">
        <v>1973</v>
      </c>
      <c r="B54" s="2">
        <v>0.0674</v>
      </c>
      <c r="C54" s="11">
        <f t="shared" si="1"/>
        <v>0.036586646024150085</v>
      </c>
    </row>
    <row r="55" spans="1:3" ht="15">
      <c r="A55" s="1">
        <v>1974</v>
      </c>
      <c r="B55" s="2">
        <v>0.0743</v>
      </c>
      <c r="C55" s="11">
        <f t="shared" si="1"/>
        <v>0.019886086932378574</v>
      </c>
    </row>
    <row r="56" spans="1:3" ht="15">
      <c r="A56" s="1">
        <v>1975</v>
      </c>
      <c r="B56" s="2">
        <v>0.08</v>
      </c>
      <c r="C56" s="11">
        <f t="shared" si="1"/>
        <v>0.03605253602603384</v>
      </c>
    </row>
    <row r="57" spans="1:3" ht="15">
      <c r="A57" s="1">
        <v>1976</v>
      </c>
      <c r="B57" s="2">
        <v>0.0687</v>
      </c>
      <c r="C57" s="11">
        <f t="shared" si="1"/>
        <v>0.1598456074290921</v>
      </c>
    </row>
    <row r="58" spans="1:3" ht="15">
      <c r="A58" s="1">
        <v>1977</v>
      </c>
      <c r="B58" s="2">
        <v>0.0769</v>
      </c>
      <c r="C58" s="11">
        <f t="shared" si="1"/>
        <v>0.012899606071070449</v>
      </c>
    </row>
    <row r="59" spans="1:3" ht="15">
      <c r="A59" s="1">
        <v>1978</v>
      </c>
      <c r="B59" s="2">
        <v>0.0901</v>
      </c>
      <c r="C59" s="11">
        <f t="shared" si="1"/>
        <v>-0.007775806907508648</v>
      </c>
    </row>
    <row r="60" spans="1:3" ht="15">
      <c r="A60" s="1">
        <v>1979</v>
      </c>
      <c r="B60" s="2">
        <v>0.1039</v>
      </c>
      <c r="C60" s="11">
        <f t="shared" si="1"/>
        <v>0.006707203124723546</v>
      </c>
    </row>
    <row r="61" spans="1:3" ht="15">
      <c r="A61" s="1">
        <v>1980</v>
      </c>
      <c r="B61" s="2">
        <v>0.1284</v>
      </c>
      <c r="C61" s="11">
        <f t="shared" si="1"/>
        <v>-0.02989744251999403</v>
      </c>
    </row>
    <row r="62" spans="1:3" ht="15">
      <c r="A62" s="1">
        <v>1981</v>
      </c>
      <c r="B62" s="2">
        <v>0.1372</v>
      </c>
      <c r="C62" s="11">
        <f t="shared" si="1"/>
        <v>0.08199215335892354</v>
      </c>
    </row>
    <row r="63" spans="1:3" ht="15">
      <c r="A63" s="1">
        <v>1982</v>
      </c>
      <c r="B63" s="2">
        <v>0.1054</v>
      </c>
      <c r="C63" s="11">
        <f t="shared" si="1"/>
        <v>0.32814549486295586</v>
      </c>
    </row>
    <row r="64" spans="1:3" ht="15">
      <c r="A64" s="1">
        <v>1983</v>
      </c>
      <c r="B64" s="2">
        <v>0.1183</v>
      </c>
      <c r="C64" s="11">
        <f t="shared" si="1"/>
        <v>0.032002094451429264</v>
      </c>
    </row>
    <row r="65" spans="1:3" ht="15">
      <c r="A65" s="1">
        <v>1984</v>
      </c>
      <c r="B65" s="2">
        <v>0.115</v>
      </c>
      <c r="C65" s="11">
        <f t="shared" si="1"/>
        <v>0.13733364344102345</v>
      </c>
    </row>
    <row r="66" spans="1:3" ht="15">
      <c r="A66" s="1">
        <v>1985</v>
      </c>
      <c r="B66" s="2">
        <v>0.0926</v>
      </c>
      <c r="C66" s="11">
        <f t="shared" si="1"/>
        <v>0.2571248821260641</v>
      </c>
    </row>
    <row r="67" spans="1:3" ht="15">
      <c r="A67" s="1">
        <v>1986</v>
      </c>
      <c r="B67" s="2">
        <v>0.0711</v>
      </c>
      <c r="C67" s="11">
        <f t="shared" si="1"/>
        <v>0.24284215141767618</v>
      </c>
    </row>
    <row r="68" spans="1:3" ht="15">
      <c r="A68" s="1">
        <v>1987</v>
      </c>
      <c r="B68" s="2">
        <v>0.0899</v>
      </c>
      <c r="C68" s="11">
        <f t="shared" si="1"/>
        <v>-0.04960508937926228</v>
      </c>
    </row>
    <row r="69" spans="1:3" ht="15">
      <c r="A69" s="1">
        <v>1988</v>
      </c>
      <c r="B69" s="2">
        <v>0.0911</v>
      </c>
      <c r="C69" s="11">
        <f t="shared" si="1"/>
        <v>0.08223595843484167</v>
      </c>
    </row>
    <row r="70" spans="1:3" ht="15">
      <c r="A70" s="1">
        <v>1989</v>
      </c>
      <c r="B70" s="2">
        <v>0.0784</v>
      </c>
      <c r="C70" s="11">
        <f t="shared" si="1"/>
        <v>0.17693647159446219</v>
      </c>
    </row>
    <row r="71" spans="1:3" ht="15">
      <c r="A71" s="1">
        <v>1990</v>
      </c>
      <c r="B71" s="2">
        <v>0.0808</v>
      </c>
      <c r="C71" s="11">
        <f t="shared" si="1"/>
        <v>0.06235375333553336</v>
      </c>
    </row>
    <row r="72" spans="1:3" ht="15">
      <c r="A72" s="1">
        <v>1991</v>
      </c>
      <c r="B72" s="2">
        <v>0.0709</v>
      </c>
      <c r="C72" s="11">
        <f t="shared" si="1"/>
        <v>0.15004510019517303</v>
      </c>
    </row>
    <row r="73" spans="1:3" ht="15">
      <c r="A73" s="1">
        <v>1992</v>
      </c>
      <c r="B73" s="2">
        <v>0.0677</v>
      </c>
      <c r="C73" s="11">
        <f t="shared" si="1"/>
        <v>0.09361637316207942</v>
      </c>
    </row>
    <row r="74" spans="1:3" ht="15">
      <c r="A74" s="1">
        <v>1993</v>
      </c>
      <c r="B74" s="2">
        <v>0.0577</v>
      </c>
      <c r="C74" s="11">
        <f t="shared" si="1"/>
        <v>0.14210957589263107</v>
      </c>
    </row>
    <row r="75" spans="1:3" ht="15">
      <c r="A75" s="1">
        <v>1994</v>
      </c>
      <c r="B75" s="2">
        <v>0.0781</v>
      </c>
      <c r="C75" s="11">
        <f t="shared" si="1"/>
        <v>-0.08036655550998592</v>
      </c>
    </row>
    <row r="76" spans="1:3" ht="15">
      <c r="A76" s="1">
        <v>1995</v>
      </c>
      <c r="B76" s="2">
        <v>0.0571</v>
      </c>
      <c r="C76" s="11">
        <f t="shared" si="1"/>
        <v>0.23480780112538907</v>
      </c>
    </row>
    <row r="77" spans="1:3" ht="15">
      <c r="A77" s="1">
        <v>1996</v>
      </c>
      <c r="B77" s="2">
        <v>0.063</v>
      </c>
      <c r="C77" s="11">
        <f t="shared" si="1"/>
        <v>0.01428607793401844</v>
      </c>
    </row>
    <row r="78" spans="1:3" ht="15">
      <c r="A78" s="1">
        <v>1997</v>
      </c>
      <c r="B78" s="2">
        <v>0.0581</v>
      </c>
      <c r="C78" s="11">
        <f t="shared" si="1"/>
        <v>0.09939130272977531</v>
      </c>
    </row>
    <row r="79" spans="1:3" ht="15">
      <c r="A79" s="1">
        <v>1998</v>
      </c>
      <c r="B79" s="2">
        <v>0.0465</v>
      </c>
      <c r="C79" s="11">
        <f t="shared" si="1"/>
        <v>0.14921431922606215</v>
      </c>
    </row>
    <row r="80" spans="1:3" ht="15">
      <c r="A80" s="1">
        <v>1999</v>
      </c>
      <c r="B80" s="2">
        <v>0.0644</v>
      </c>
      <c r="C80" s="11">
        <f t="shared" si="1"/>
        <v>-0.08254214796268576</v>
      </c>
    </row>
    <row r="81" spans="1:3" ht="15">
      <c r="A81" s="1">
        <v>2000</v>
      </c>
      <c r="B81" s="2">
        <v>0.0511</v>
      </c>
      <c r="C81" s="11">
        <f t="shared" si="1"/>
        <v>0.16655267125397488</v>
      </c>
    </row>
    <row r="82" spans="1:3" ht="15">
      <c r="A82" s="1">
        <v>2001</v>
      </c>
      <c r="B82" s="2">
        <v>0.0505</v>
      </c>
      <c r="C82" s="11">
        <f t="shared" si="1"/>
        <v>0.055721811892492555</v>
      </c>
    </row>
    <row r="83" spans="1:3" ht="15">
      <c r="A83" s="1">
        <v>2002</v>
      </c>
      <c r="B83" s="2">
        <v>0.0382</v>
      </c>
      <c r="C83" s="11">
        <f t="shared" si="1"/>
        <v>0.15116400378109285</v>
      </c>
    </row>
    <row r="84" spans="1:3" ht="15">
      <c r="A84" s="1">
        <v>2003</v>
      </c>
      <c r="B84" s="2">
        <v>0.0425</v>
      </c>
      <c r="C84" s="11">
        <f t="shared" si="1"/>
        <v>0.003753185881775853</v>
      </c>
    </row>
    <row r="85" spans="1:3" ht="15">
      <c r="A85" s="1">
        <v>2004</v>
      </c>
      <c r="B85" s="2">
        <v>0.0422</v>
      </c>
      <c r="C85" s="11">
        <f t="shared" si="1"/>
        <v>0.04490683702274547</v>
      </c>
    </row>
    <row r="86" spans="1:3" ht="15">
      <c r="A86" s="1">
        <v>2005</v>
      </c>
      <c r="B86" s="2">
        <v>0.0439</v>
      </c>
      <c r="C86" s="11">
        <f t="shared" si="1"/>
        <v>0.028675329597779506</v>
      </c>
    </row>
    <row r="87" spans="1:3" ht="15">
      <c r="A87" s="1">
        <v>2006</v>
      </c>
      <c r="B87" s="2">
        <v>0.047</v>
      </c>
      <c r="C87" s="11">
        <f t="shared" si="1"/>
        <v>0.019610012417568386</v>
      </c>
    </row>
    <row r="88" spans="1:3" ht="15">
      <c r="A88" s="1">
        <v>2007</v>
      </c>
      <c r="B88" s="35">
        <v>0.0402</v>
      </c>
      <c r="C88" s="11">
        <f t="shared" si="1"/>
        <v>0.10209921930012807</v>
      </c>
    </row>
    <row r="89" spans="1:3" ht="15">
      <c r="A89" s="36">
        <v>2008</v>
      </c>
      <c r="B89" s="35">
        <v>0.0221</v>
      </c>
      <c r="C89" s="11">
        <f t="shared" si="1"/>
        <v>0.20101279926977011</v>
      </c>
    </row>
    <row r="90" spans="1:3" ht="15">
      <c r="A90" s="36">
        <v>2009</v>
      </c>
      <c r="B90" s="35">
        <f>'S&amp;P 500 &amp; Raw Data'!E85</f>
        <v>0.0384</v>
      </c>
      <c r="C90" s="11">
        <f t="shared" si="1"/>
        <v>-0.11116695313259162</v>
      </c>
    </row>
    <row r="91" spans="1:3" ht="15">
      <c r="A91" s="36">
        <v>2010</v>
      </c>
      <c r="B91" s="35">
        <f>'S&amp;P 500 &amp; Raw Data'!E86</f>
        <v>0.0329</v>
      </c>
      <c r="C91" s="11">
        <f aca="true" t="shared" si="2" ref="C91:C98">((B90*(1-(1+B91)^(-10))/B91+1/(1+B91)^10)-1)+B90</f>
        <v>0.08462933880355772</v>
      </c>
    </row>
    <row r="92" spans="1:3" ht="15">
      <c r="A92" s="36">
        <v>2011</v>
      </c>
      <c r="B92" s="35">
        <v>0.0188</v>
      </c>
      <c r="C92" s="11">
        <f t="shared" si="2"/>
        <v>0.16035334999461354</v>
      </c>
    </row>
    <row r="93" spans="1:3" ht="15">
      <c r="A93" s="36">
        <v>2012</v>
      </c>
      <c r="B93" s="35">
        <v>0.0176</v>
      </c>
      <c r="C93" s="38">
        <f t="shared" si="2"/>
        <v>0.02971571978018946</v>
      </c>
    </row>
    <row r="94" spans="1:3" ht="15">
      <c r="A94" s="36">
        <v>2013</v>
      </c>
      <c r="B94" s="35">
        <v>0.03036</v>
      </c>
      <c r="C94" s="38">
        <f t="shared" si="2"/>
        <v>-0.09104568794347262</v>
      </c>
    </row>
    <row r="95" spans="1:3" ht="15">
      <c r="A95" s="36">
        <v>2014</v>
      </c>
      <c r="B95" s="44">
        <v>0.0217</v>
      </c>
      <c r="C95" s="38">
        <f t="shared" si="2"/>
        <v>0.10746180452004755</v>
      </c>
    </row>
    <row r="96" spans="1:3" ht="15">
      <c r="A96" s="36">
        <v>2015</v>
      </c>
      <c r="B96" s="35">
        <v>0.0227</v>
      </c>
      <c r="C96" s="38">
        <f t="shared" si="2"/>
        <v>0.012842996709792224</v>
      </c>
    </row>
    <row r="97" spans="1:3" ht="15">
      <c r="A97" s="36">
        <v>2016</v>
      </c>
      <c r="B97" s="35">
        <v>0.0245</v>
      </c>
      <c r="C97" s="38">
        <f t="shared" si="2"/>
        <v>0.006905504698747792</v>
      </c>
    </row>
    <row r="98" spans="1:3" ht="15">
      <c r="A98" s="36">
        <v>2017</v>
      </c>
      <c r="B98" s="35">
        <v>0.0241</v>
      </c>
      <c r="C98" s="38">
        <f t="shared" si="2"/>
        <v>0.028017162707789457</v>
      </c>
    </row>
    <row r="99" spans="1:3" ht="15">
      <c r="A99" s="36">
        <v>2018</v>
      </c>
      <c r="B99" s="35">
        <v>0.0269</v>
      </c>
      <c r="C99" s="38">
        <f>((B98*(1-(1+B99)^(-10))/B99+1/(1+B99)^10)-1)+B98</f>
        <v>-0.00016692385713402633</v>
      </c>
    </row>
  </sheetData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10.875" style="0" bestFit="1" customWidth="1"/>
    <col min="2" max="2" width="13.875" style="0" bestFit="1" customWidth="1"/>
    <col min="3" max="3" width="15.50390625" style="0" bestFit="1" customWidth="1"/>
    <col min="4" max="4" width="13.875" style="0" bestFit="1" customWidth="1"/>
    <col min="5" max="5" width="15.50390625" style="0" bestFit="1" customWidth="1"/>
    <col min="6" max="16384" width="10.625" style="0" customWidth="1"/>
  </cols>
  <sheetData>
    <row r="1" spans="1:5" ht="15">
      <c r="A1" s="67"/>
      <c r="B1" s="112" t="s">
        <v>3</v>
      </c>
      <c r="C1" s="112"/>
      <c r="D1" s="112" t="s">
        <v>0</v>
      </c>
      <c r="E1" s="113"/>
    </row>
    <row r="2" spans="1:5" ht="15">
      <c r="A2" s="68"/>
      <c r="B2" s="32" t="s">
        <v>1</v>
      </c>
      <c r="C2" s="32" t="s">
        <v>2</v>
      </c>
      <c r="D2" s="32" t="s">
        <v>1</v>
      </c>
      <c r="E2" s="69" t="s">
        <v>2</v>
      </c>
    </row>
    <row r="3" spans="1:5" ht="15">
      <c r="A3" s="68" t="str">
        <f>'Returns by year'!A117</f>
        <v>1928-2018</v>
      </c>
      <c r="B3" s="33">
        <f>'Returns by year'!F112</f>
        <v>0.0793065808091685</v>
      </c>
      <c r="C3" s="33">
        <f>'Returns by year'!G112</f>
        <v>0.06259247977352317</v>
      </c>
      <c r="D3" s="33">
        <f>'Returns by year'!F117</f>
        <v>0.06107620142628689</v>
      </c>
      <c r="E3" s="70">
        <f>'Returns by year'!G117</f>
        <v>0.04660801123862246</v>
      </c>
    </row>
    <row r="4" spans="1:5" ht="15">
      <c r="A4" s="74" t="s">
        <v>115</v>
      </c>
      <c r="B4" s="56">
        <f>'Returns by year'!H112</f>
        <v>0.020856488356206928</v>
      </c>
      <c r="C4" s="56">
        <f>'Returns by year'!I112</f>
        <v>0.022217623628802047</v>
      </c>
      <c r="D4" s="33"/>
      <c r="E4" s="70"/>
    </row>
    <row r="5" spans="1:5" ht="15">
      <c r="A5" s="68" t="str">
        <f>'Returns by year'!A118</f>
        <v>1969-2018</v>
      </c>
      <c r="B5" s="33">
        <f>'Returns by year'!F113</f>
        <v>0.06340368539132989</v>
      </c>
      <c r="C5" s="33">
        <f>'Returns by year'!G113</f>
        <v>0.040021879098516136</v>
      </c>
      <c r="D5" s="33">
        <f>'Returns by year'!F118</f>
        <v>0.05014019484568344</v>
      </c>
      <c r="E5" s="70">
        <f>'Returns by year'!G118</f>
        <v>0.030380867272954415</v>
      </c>
    </row>
    <row r="6" spans="1:5" ht="15">
      <c r="A6" s="74" t="s">
        <v>115</v>
      </c>
      <c r="B6" s="56">
        <f>'Returns by year'!H113</f>
        <v>0.023811209147794634</v>
      </c>
      <c r="C6" s="56">
        <f>'Returns by year'!I113</f>
        <v>0.027072733900619754</v>
      </c>
      <c r="D6" s="33"/>
      <c r="E6" s="70"/>
    </row>
    <row r="7" spans="1:5" ht="15">
      <c r="A7" s="68" t="str">
        <f>'Returns by year'!A119</f>
        <v>2009-2018</v>
      </c>
      <c r="B7" s="33">
        <f>'Returns by year'!F114</f>
        <v>0.12999614193489348</v>
      </c>
      <c r="C7" s="33">
        <f>'Returns by year'!G114</f>
        <v>0.11218551070673953</v>
      </c>
      <c r="D7" s="33">
        <f>'Returns by year'!F119</f>
        <v>0.1248356673165647</v>
      </c>
      <c r="E7" s="70">
        <f>'Returns by year'!G119</f>
        <v>0.11004935378150749</v>
      </c>
    </row>
    <row r="8" spans="1:5" ht="15" thickBot="1">
      <c r="A8" s="75" t="s">
        <v>115</v>
      </c>
      <c r="B8" s="71">
        <f>'Returns by year'!H114</f>
        <v>0.03708558602066053</v>
      </c>
      <c r="C8" s="71">
        <f>'Returns by year'!I114</f>
        <v>0.05496754469859476</v>
      </c>
      <c r="D8" s="72"/>
      <c r="E8" s="73"/>
    </row>
  </sheetData>
  <sheetProtection/>
  <mergeCells count="2">
    <mergeCell ref="B1:C1"/>
    <mergeCell ref="D1:E1"/>
  </mergeCells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Historical Returns</dc:title>
  <dc:subject/>
  <dc:creator>Aswath Damodaran</dc:creator>
  <cp:keywords/>
  <dc:description/>
  <cp:lastModifiedBy>J. Randall Woolridge</cp:lastModifiedBy>
  <dcterms:created xsi:type="dcterms:W3CDTF">1999-02-15T16:07:18Z</dcterms:created>
  <dcterms:modified xsi:type="dcterms:W3CDTF">2019-03-09T18:50:49Z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ickname">
    <vt:lpwstr/>
  </property>
  <property fmtid="{D5CDD505-2E9C-101B-9397-08002B2CF9AE}" pid="3" name="CaseType">
    <vt:lpwstr>Tariff Revision</vt:lpwstr>
  </property>
  <property fmtid="{D5CDD505-2E9C-101B-9397-08002B2CF9AE}" pid="4" name="OpenedDate">
    <vt:lpwstr>2019-06-20T00:00:00Z</vt:lpwstr>
  </property>
  <property fmtid="{D5CDD505-2E9C-101B-9397-08002B2CF9AE}" pid="5" name="Prefix">
    <vt:lpwstr>UE</vt:lpwstr>
  </property>
  <property fmtid="{D5CDD505-2E9C-101B-9397-08002B2CF9AE}" pid="6" name="IndustryCode">
    <vt:lpwstr>140</vt:lpwstr>
  </property>
  <property fmtid="{D5CDD505-2E9C-101B-9397-08002B2CF9AE}" pid="7" name="IsEFSEC">
    <vt:lpwstr>0</vt:lpwstr>
  </property>
  <property fmtid="{D5CDD505-2E9C-101B-9397-08002B2CF9AE}" pid="8" name="CaseStatus">
    <vt:lpwstr>Closed</vt:lpwstr>
  </property>
  <property fmtid="{D5CDD505-2E9C-101B-9397-08002B2CF9AE}" pid="9" name="IsDocumentOrder">
    <vt:lpwstr>0</vt:lpwstr>
  </property>
  <property fmtid="{D5CDD505-2E9C-101B-9397-08002B2CF9AE}" pid="10" name="IsHighlyConfidential">
    <vt:lpwstr>0</vt:lpwstr>
  </property>
  <property fmtid="{D5CDD505-2E9C-101B-9397-08002B2CF9AE}" pid="11" name="IsConfidential">
    <vt:lpwstr>0</vt:lpwstr>
  </property>
  <property fmtid="{D5CDD505-2E9C-101B-9397-08002B2CF9AE}" pid="12" name="_docset_NoMedatataSyncRequired">
    <vt:lpwstr>False</vt:lpwstr>
  </property>
</Properties>
</file>