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876" windowWidth="20916" windowHeight="12840"/>
  </bookViews>
  <sheets>
    <sheet name="Lead E" sheetId="56" r:id="rId1"/>
    <sheet name="Rev Req Summary" sheetId="67" r:id="rId2"/>
    <sheet name="PTC Liability" sheetId="64" r:id="rId3"/>
    <sheet name="95A Treas Grant Amort" sheetId="63" r:id="rId4"/>
    <sheet name="456 Decoupling" sheetId="58" r:id="rId5"/>
  </sheets>
  <externalReferences>
    <externalReference r:id="rId6"/>
    <externalReference r:id="rId7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C42" i="56" l="1"/>
  <c r="C41" i="56"/>
  <c r="C40" i="56"/>
  <c r="D27" i="56" l="1"/>
  <c r="D20" i="56" l="1"/>
  <c r="D22" i="56"/>
  <c r="D28" i="56" l="1"/>
  <c r="D19" i="56" l="1"/>
  <c r="C37" i="67"/>
  <c r="C34" i="67"/>
  <c r="C33" i="67"/>
  <c r="E31" i="67"/>
  <c r="C23" i="67"/>
  <c r="C21" i="67"/>
  <c r="C20" i="67"/>
  <c r="D17" i="56" s="1"/>
  <c r="E24" i="67"/>
  <c r="C18" i="67"/>
  <c r="C17" i="67"/>
  <c r="C16" i="67"/>
  <c r="C15" i="67"/>
  <c r="C14" i="67"/>
  <c r="D15" i="56" s="1"/>
  <c r="C13" i="67"/>
  <c r="C12" i="67"/>
  <c r="C11" i="67"/>
  <c r="D16" i="56" s="1"/>
  <c r="A9" i="67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C8" i="67"/>
  <c r="E35" i="67" l="1"/>
  <c r="C29" i="67"/>
  <c r="F24" i="67"/>
  <c r="F26" i="67" s="1"/>
  <c r="F39" i="67" s="1"/>
  <c r="C19" i="67"/>
  <c r="D31" i="67"/>
  <c r="C22" i="67"/>
  <c r="D18" i="56" s="1"/>
  <c r="F31" i="67"/>
  <c r="F35" i="67" s="1"/>
  <c r="C30" i="67"/>
  <c r="E26" i="67"/>
  <c r="E39" i="67" s="1"/>
  <c r="D24" i="67"/>
  <c r="D26" i="67" s="1"/>
  <c r="C24" i="67" l="1"/>
  <c r="C26" i="67" s="1"/>
  <c r="D35" i="67"/>
  <c r="C35" i="67" s="1"/>
  <c r="C31" i="67"/>
  <c r="D39" i="67" l="1"/>
  <c r="C39" i="67" s="1"/>
  <c r="C42" i="67" s="1"/>
  <c r="D30" i="56" l="1"/>
  <c r="D29" i="56"/>
  <c r="D18" i="58" l="1"/>
  <c r="E17" i="58"/>
  <c r="E21" i="58" s="1"/>
  <c r="C20" i="58"/>
  <c r="D19" i="58"/>
  <c r="C16" i="58"/>
  <c r="D15" i="58"/>
  <c r="D14" i="58"/>
  <c r="C13" i="58"/>
  <c r="C12" i="58"/>
  <c r="C10" i="58"/>
  <c r="C9" i="58"/>
  <c r="C8" i="58"/>
  <c r="C6" i="58"/>
  <c r="B21" i="58"/>
  <c r="D21" i="58" l="1"/>
  <c r="C21" i="58"/>
  <c r="D21" i="56" l="1"/>
  <c r="N13" i="63"/>
  <c r="M13" i="63"/>
  <c r="L13" i="63"/>
  <c r="K13" i="63"/>
  <c r="J13" i="63"/>
  <c r="I13" i="63"/>
  <c r="H13" i="63"/>
  <c r="G13" i="63"/>
  <c r="F13" i="63"/>
  <c r="E13" i="63"/>
  <c r="D13" i="63"/>
  <c r="C13" i="63"/>
  <c r="B12" i="63"/>
  <c r="B11" i="63"/>
  <c r="B10" i="63"/>
  <c r="B9" i="63"/>
  <c r="B13" i="63" l="1"/>
  <c r="D37" i="56" s="1"/>
  <c r="D36" i="56"/>
  <c r="A14" i="56" l="1"/>
  <c r="A15" i="56" s="1"/>
  <c r="D32" i="56" l="1"/>
  <c r="A16" i="56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E38" i="56"/>
  <c r="A31" i="56" l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D25" i="56" l="1"/>
  <c r="E33" i="56" l="1"/>
  <c r="D41" i="56" l="1"/>
  <c r="D40" i="56" l="1"/>
  <c r="D42" i="56" l="1"/>
  <c r="E43" i="56" s="1"/>
  <c r="E45" i="56" s="1"/>
  <c r="E47" i="56" s="1"/>
  <c r="E48" i="56" s="1"/>
</calcChain>
</file>

<file path=xl/sharedStrings.xml><?xml version="1.0" encoding="utf-8"?>
<sst xmlns="http://schemas.openxmlformats.org/spreadsheetml/2006/main" count="122" uniqueCount="115">
  <si>
    <t>Firm Resale</t>
  </si>
  <si>
    <t>Transportation</t>
  </si>
  <si>
    <t>Line No.</t>
  </si>
  <si>
    <t>Difference</t>
  </si>
  <si>
    <t>Total</t>
  </si>
  <si>
    <t>Description</t>
  </si>
  <si>
    <t>Temperature Adjustment</t>
  </si>
  <si>
    <t>Schedule 95A (SOE)</t>
  </si>
  <si>
    <t>Schedule 120 (SOE)</t>
  </si>
  <si>
    <t>Schedule 129 (SOE)</t>
  </si>
  <si>
    <t>Schedule 132 (SOE)</t>
  </si>
  <si>
    <t>Schedule 133 (SOE)</t>
  </si>
  <si>
    <t>Schedule 137 (SOE)</t>
  </si>
  <si>
    <t>Schedule 194 (SOE)</t>
  </si>
  <si>
    <t>Schedule 81 (SOE)</t>
  </si>
  <si>
    <t>Schedule 40 Adjustment</t>
  </si>
  <si>
    <t>Proforma</t>
  </si>
  <si>
    <t>Sales of Electricity</t>
  </si>
  <si>
    <t>PSE</t>
  </si>
  <si>
    <t>Proforma Revenue Summary</t>
  </si>
  <si>
    <t>Revenue Requirements</t>
  </si>
  <si>
    <t>Retail Customers</t>
  </si>
  <si>
    <t>Adjust Change In Unbilled Revenue:</t>
  </si>
  <si>
    <t>As Billed</t>
  </si>
  <si>
    <t>Adjustment for Change In Unbilled Revenue:</t>
  </si>
  <si>
    <t>Proforma Sales of Electricity</t>
  </si>
  <si>
    <t>Other Adjustments for Billing, etc.</t>
  </si>
  <si>
    <t>Sales of Electricity Less Riders</t>
  </si>
  <si>
    <t>Subtotal Riders</t>
  </si>
  <si>
    <t>Decoupling</t>
  </si>
  <si>
    <t>Check</t>
  </si>
  <si>
    <t>Delivered Revenue Rider Adjustments:</t>
  </si>
  <si>
    <t>Subtotal</t>
  </si>
  <si>
    <t>Schedule 135 &amp; 136 (BW)</t>
  </si>
  <si>
    <t>Subtotal Pricing Adjustments</t>
  </si>
  <si>
    <t>(a)</t>
  </si>
  <si>
    <t>(b)</t>
  </si>
  <si>
    <t>(c)</t>
  </si>
  <si>
    <t>(d)</t>
  </si>
  <si>
    <t>(e)</t>
  </si>
  <si>
    <t>Docket Number UE-15____</t>
  </si>
  <si>
    <t>Exhibit No. ______ (KJB-)</t>
  </si>
  <si>
    <t xml:space="preserve">Page 6.02 </t>
  </si>
  <si>
    <t>PUGET SOUND ENERGY-ELECTRIC</t>
  </si>
  <si>
    <t>GENERAL RATE INCREASE</t>
  </si>
  <si>
    <t>LINE</t>
  </si>
  <si>
    <t>NO.</t>
  </si>
  <si>
    <t>DESCRIPTION</t>
  </si>
  <si>
    <t>ADJUSTMENT</t>
  </si>
  <si>
    <t>SALES TO CUSTOMERS with RSI Adjustment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</si>
  <si>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</si>
  <si>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</si>
  <si>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</si>
  <si>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</si>
  <si>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REMOVE SCHEDULE 142 - DECOUPLING AND K-FACTOR REVENUE</t>
  </si>
  <si>
    <t>RECLASSIFY TRANSPORTATION REVENUE FROM OTHER OPERATING REVENUES</t>
  </si>
  <si>
    <t>OTHER OPERATING REVENUES</t>
  </si>
  <si>
    <t>RECLASSIFY TRANSPORTATION REVENUE TO SALES TO CUSTOMERS</t>
  </si>
  <si>
    <t>REMOVE OVEREARNINGS ACCRUALS</t>
  </si>
  <si>
    <t>RESTATING ADJUSTMENTS SALES TO CUSTOMERS</t>
  </si>
  <si>
    <t>TOTAL INCREASE (DECREASE) REVENUES</t>
  </si>
  <si>
    <t>OPERATING EXPENSES:</t>
  </si>
  <si>
    <t>REMOVE EXPENSE RECOGNIZED FOR FUTURE PTC LIABILITY</t>
  </si>
  <si>
    <t>REMOVE SCHEDULE 95A TREASURY GRANTS AMORTIZATION OF INTEREST AND GRANTS</t>
  </si>
  <si>
    <t>TOTAL INCREASE (DECREASE) EXPENSES</t>
  </si>
  <si>
    <t>UNCOLLECTIBLES @</t>
  </si>
  <si>
    <t>ANNUAL FILING FEE @</t>
  </si>
  <si>
    <t>INCREASE (DECREASE) EXPENSES</t>
  </si>
  <si>
    <t>TOTAL INCREASE (DECREASE) RSI</t>
  </si>
  <si>
    <t>INCREASE (DECREASE) INCOME</t>
  </si>
  <si>
    <t>INCREASE (DECREASE) FIT @</t>
  </si>
  <si>
    <t>INCREASE (DECREASE) NOI</t>
  </si>
  <si>
    <t xml:space="preserve">  ZO12                      Orders: Actual 12 Month Ended</t>
  </si>
  <si>
    <t>Orders</t>
  </si>
  <si>
    <t>12 Months</t>
  </si>
  <si>
    <t>40730071  1143 - PTC Deferral Post June 2010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</si>
  <si>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</si>
  <si>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</si>
  <si>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</si>
  <si>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</si>
  <si>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OTHER</t>
  </si>
  <si>
    <t>PUGET SOUND ENERGY</t>
  </si>
  <si>
    <t>FOR THE TWELVE MONTHS ENDED SEPTEMBER 30, 2016</t>
  </si>
  <si>
    <t xml:space="preserve">  Date:                     10/12/2016</t>
  </si>
  <si>
    <t>45600338  9900 - Electric ROR Accrual-Commercial</t>
  </si>
  <si>
    <t>45600330  9900 - Electric ROR Accrual-Industrial</t>
  </si>
  <si>
    <t>45600322  9900 - Electric ROR Accrual-Residential</t>
  </si>
  <si>
    <t xml:space="preserve">  Date:                     10/18/2016</t>
  </si>
  <si>
    <t>Earning Sharing</t>
  </si>
  <si>
    <t>45600321  9900-Electric Residential Decoupling Rev</t>
  </si>
  <si>
    <t>45600323  9900-Elec NonResid Decoupl GAAP UnernRev</t>
  </si>
  <si>
    <t>45600325  Electric Schedule 26 Decoupling Revenue</t>
  </si>
  <si>
    <t>45600326  Electric Schedule 31 Decoupling Revenue</t>
  </si>
  <si>
    <t>45600331  9900-Elec Non-Residential Decoupling Rev</t>
  </si>
  <si>
    <t>45600332  9900 - Electric ROR Refund-Commercial</t>
  </si>
  <si>
    <t>45600335  Amort of Sch 142 Electric Sch26 in Rates</t>
  </si>
  <si>
    <t>45600336  Amort of Sch 142 Electric Sch31 in Rates</t>
  </si>
  <si>
    <t>45600337  9900 - Electric ROR Refund-Industrial</t>
  </si>
  <si>
    <t>45600361  9900-Amort of Sch 142 Elec Resid in rate</t>
  </si>
  <si>
    <t>45600371  9900-Amort of Sch 142 Ele NonRes in rate</t>
  </si>
  <si>
    <t>45600381  9900 - Electric ROR Refund-Residential</t>
  </si>
  <si>
    <t>Other Electric Revenues</t>
  </si>
  <si>
    <t xml:space="preserve"> 12 Months </t>
  </si>
  <si>
    <t>Twelve Months ended September 2016</t>
  </si>
  <si>
    <t>REVENUES AND EXPENSES - ELECTRIC</t>
  </si>
  <si>
    <t>SALES FOR RESALE  - FIRM</t>
  </si>
  <si>
    <t>Amortization</t>
  </si>
  <si>
    <t>REMOVE CURRENT PERIOD DECOUPLING DEFERRALS</t>
  </si>
  <si>
    <t>REMOVE AMORTIZATION DECOUPLING DEFERRALS</t>
  </si>
  <si>
    <t>Schedule 95 (Estimated Adjustment)</t>
  </si>
  <si>
    <t>Schedule 140 (Estimated Adjustment)</t>
  </si>
  <si>
    <t>Schedule 141 (Estimated Adjustment)</t>
  </si>
  <si>
    <t>Schedule 142 (Estimated Adjustment)</t>
  </si>
  <si>
    <t>Page 6.01</t>
  </si>
  <si>
    <t>From JAP Exhibit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</si>
</sst>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_(&quot;$&quot;* #,##0.0000_);_(&quot;$&quot;* \(#,##0.0000\);_(&quot;$&quot;* &quot;-&quot;????_);_(@_)"/>
    <numFmt numFmtId="169" formatCode="#,##0.00_-;#,##0.00\-;&quot; &quot;"/>
  </numFmts>
  <fonts count="49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4">
    <xf numFmtId="0" fontId="0" fillId="0" borderId="0"/>
    <xf numFmtId="0" fontId="3" fillId="2" borderId="0"/>
    <xf numFmtId="0" fontId="5" fillId="2" borderId="0"/>
    <xf numFmtId="0" fontId="8" fillId="2" borderId="0"/>
    <xf numFmtId="0" fontId="4" fillId="2" borderId="0"/>
    <xf numFmtId="0" fontId="5" fillId="2" borderId="0"/>
    <xf numFmtId="9" fontId="5" fillId="2" borderId="0" applyFont="0" applyFill="0" applyBorder="0" applyAlignment="0" applyProtection="0"/>
    <xf numFmtId="166" fontId="5" fillId="2" borderId="0">
      <alignment horizontal="left" wrapText="1"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2" borderId="0" applyNumberFormat="0" applyBorder="0" applyAlignment="0" applyProtection="0"/>
    <xf numFmtId="0" fontId="13" fillId="36" borderId="8" applyNumberFormat="0" applyAlignment="0" applyProtection="0"/>
    <xf numFmtId="0" fontId="14" fillId="29" borderId="9" applyNumberFormat="0" applyAlignment="0" applyProtection="0"/>
    <xf numFmtId="43" fontId="5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2" fillId="2" borderId="0" applyFont="0" applyFill="0" applyBorder="0" applyAlignment="0" applyProtection="0"/>
    <xf numFmtId="43" fontId="4" fillId="2" borderId="0" applyFont="0" applyFill="0" applyBorder="0" applyAlignment="0" applyProtection="0"/>
    <xf numFmtId="43" fontId="5" fillId="2" borderId="0" applyFont="0" applyFill="0" applyBorder="0" applyAlignment="0" applyProtection="0"/>
    <xf numFmtId="43" fontId="4" fillId="2" borderId="0" applyFont="0" applyFill="0" applyBorder="0" applyAlignment="0" applyProtection="0"/>
    <xf numFmtId="43" fontId="5" fillId="2" borderId="0" applyFont="0" applyFill="0" applyBorder="0" applyAlignment="0" applyProtection="0"/>
    <xf numFmtId="43" fontId="5" fillId="2" borderId="0" applyFont="0" applyFill="0" applyBorder="0" applyAlignment="0" applyProtection="0"/>
    <xf numFmtId="43" fontId="5" fillId="2" borderId="0" applyFont="0" applyFill="0" applyBorder="0" applyAlignment="0" applyProtection="0"/>
    <xf numFmtId="44" fontId="2" fillId="2" borderId="0" applyFont="0" applyFill="0" applyBorder="0" applyAlignment="0" applyProtection="0"/>
    <xf numFmtId="44" fontId="4" fillId="2" borderId="0" applyFont="0" applyFill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0" fillId="25" borderId="0" applyNumberFormat="0" applyBorder="0" applyAlignment="0" applyProtection="0"/>
    <xf numFmtId="0" fontId="16" fillId="2" borderId="10" applyNumberFormat="0" applyFill="0" applyAlignment="0" applyProtection="0"/>
    <xf numFmtId="0" fontId="17" fillId="2" borderId="11" applyNumberFormat="0" applyFill="0" applyAlignment="0" applyProtection="0"/>
    <xf numFmtId="0" fontId="18" fillId="2" borderId="12" applyNumberFormat="0" applyFill="0" applyAlignment="0" applyProtection="0"/>
    <xf numFmtId="0" fontId="18" fillId="2" borderId="0" applyNumberFormat="0" applyFill="0" applyBorder="0" applyAlignment="0" applyProtection="0"/>
    <xf numFmtId="0" fontId="19" fillId="33" borderId="8" applyNumberFormat="0" applyAlignment="0" applyProtection="0"/>
    <xf numFmtId="0" fontId="20" fillId="2" borderId="13" applyNumberFormat="0" applyFill="0" applyAlignment="0" applyProtection="0"/>
    <xf numFmtId="0" fontId="20" fillId="33" borderId="0" applyNumberFormat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6" fillId="4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168" fontId="5" fillId="2" borderId="0">
      <alignment horizontal="left" wrapText="1"/>
    </xf>
    <xf numFmtId="0" fontId="5" fillId="2" borderId="0"/>
    <xf numFmtId="0" fontId="21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2" fillId="36" borderId="14" applyNumberFormat="0" applyAlignment="0" applyProtection="0"/>
    <xf numFmtId="9" fontId="4" fillId="2" borderId="0" applyFont="0" applyFill="0" applyBorder="0" applyAlignment="0" applyProtection="0"/>
    <xf numFmtId="4" fontId="6" fillId="41" borderId="8" applyNumberFormat="0" applyProtection="0">
      <alignment vertical="center"/>
    </xf>
    <xf numFmtId="4" fontId="23" fillId="42" borderId="8" applyNumberFormat="0" applyProtection="0">
      <alignment vertical="center"/>
    </xf>
    <xf numFmtId="4" fontId="6" fillId="42" borderId="8" applyNumberFormat="0" applyProtection="0">
      <alignment horizontal="left" vertical="center" indent="1"/>
    </xf>
    <xf numFmtId="0" fontId="24" fillId="41" borderId="15" applyNumberFormat="0" applyProtection="0">
      <alignment horizontal="left" vertical="top" indent="1"/>
    </xf>
    <xf numFmtId="4" fontId="6" fillId="43" borderId="8" applyNumberFormat="0" applyProtection="0">
      <alignment horizontal="left" vertical="center" indent="1"/>
    </xf>
    <xf numFmtId="4" fontId="6" fillId="44" borderId="8" applyNumberFormat="0" applyProtection="0">
      <alignment horizontal="right" vertical="center"/>
    </xf>
    <xf numFmtId="4" fontId="6" fillId="45" borderId="8" applyNumberFormat="0" applyProtection="0">
      <alignment horizontal="right" vertical="center"/>
    </xf>
    <xf numFmtId="4" fontId="6" fillId="46" borderId="16" applyNumberFormat="0" applyProtection="0">
      <alignment horizontal="right" vertical="center"/>
    </xf>
    <xf numFmtId="4" fontId="6" fillId="47" borderId="8" applyNumberFormat="0" applyProtection="0">
      <alignment horizontal="right" vertical="center"/>
    </xf>
    <xf numFmtId="4" fontId="6" fillId="48" borderId="8" applyNumberFormat="0" applyProtection="0">
      <alignment horizontal="right" vertical="center"/>
    </xf>
    <xf numFmtId="4" fontId="6" fillId="49" borderId="8" applyNumberFormat="0" applyProtection="0">
      <alignment horizontal="right" vertical="center"/>
    </xf>
    <xf numFmtId="4" fontId="6" fillId="50" borderId="8" applyNumberFormat="0" applyProtection="0">
      <alignment horizontal="right" vertical="center"/>
    </xf>
    <xf numFmtId="4" fontId="6" fillId="51" borderId="8" applyNumberFormat="0" applyProtection="0">
      <alignment horizontal="right" vertical="center"/>
    </xf>
    <xf numFmtId="4" fontId="6" fillId="52" borderId="8" applyNumberFormat="0" applyProtection="0">
      <alignment horizontal="right" vertical="center"/>
    </xf>
    <xf numFmtId="4" fontId="6" fillId="53" borderId="16" applyNumberFormat="0" applyProtection="0">
      <alignment horizontal="left" vertical="center" indent="1"/>
    </xf>
    <xf numFmtId="4" fontId="5" fillId="54" borderId="16" applyNumberFormat="0" applyProtection="0">
      <alignment horizontal="left" vertical="center" indent="1"/>
    </xf>
    <xf numFmtId="4" fontId="5" fillId="54" borderId="16" applyNumberFormat="0" applyProtection="0">
      <alignment horizontal="left" vertical="center" indent="1"/>
    </xf>
    <xf numFmtId="4" fontId="6" fillId="55" borderId="8" applyNumberFormat="0" applyProtection="0">
      <alignment horizontal="right" vertical="center"/>
    </xf>
    <xf numFmtId="4" fontId="6" fillId="56" borderId="16" applyNumberFormat="0" applyProtection="0">
      <alignment horizontal="left" vertical="center" indent="1"/>
    </xf>
    <xf numFmtId="4" fontId="6" fillId="55" borderId="16" applyNumberFormat="0" applyProtection="0">
      <alignment horizontal="left" vertical="center" indent="1"/>
    </xf>
    <xf numFmtId="0" fontId="6" fillId="57" borderId="8" applyNumberFormat="0" applyProtection="0">
      <alignment horizontal="left" vertical="center" indent="1"/>
    </xf>
    <xf numFmtId="0" fontId="6" fillId="54" borderId="15" applyNumberFormat="0" applyProtection="0">
      <alignment horizontal="left" vertical="top" indent="1"/>
    </xf>
    <xf numFmtId="0" fontId="6" fillId="58" borderId="8" applyNumberFormat="0" applyProtection="0">
      <alignment horizontal="left" vertical="center" indent="1"/>
    </xf>
    <xf numFmtId="0" fontId="6" fillId="55" borderId="15" applyNumberFormat="0" applyProtection="0">
      <alignment horizontal="left" vertical="top" indent="1"/>
    </xf>
    <xf numFmtId="0" fontId="6" fillId="59" borderId="8" applyNumberFormat="0" applyProtection="0">
      <alignment horizontal="left" vertical="center" indent="1"/>
    </xf>
    <xf numFmtId="0" fontId="6" fillId="59" borderId="15" applyNumberFormat="0" applyProtection="0">
      <alignment horizontal="left" vertical="top" indent="1"/>
    </xf>
    <xf numFmtId="0" fontId="6" fillId="56" borderId="8" applyNumberFormat="0" applyProtection="0">
      <alignment horizontal="left" vertical="center" indent="1"/>
    </xf>
    <xf numFmtId="0" fontId="6" fillId="56" borderId="15" applyNumberFormat="0" applyProtection="0">
      <alignment horizontal="left" vertical="top" indent="1"/>
    </xf>
    <xf numFmtId="0" fontId="6" fillId="60" borderId="17" applyNumberFormat="0">
      <protection locked="0"/>
    </xf>
    <xf numFmtId="0" fontId="25" fillId="54" borderId="18" applyBorder="0"/>
    <xf numFmtId="4" fontId="26" fillId="61" borderId="15" applyNumberFormat="0" applyProtection="0">
      <alignment vertical="center"/>
    </xf>
    <xf numFmtId="4" fontId="23" fillId="62" borderId="3" applyNumberFormat="0" applyProtection="0">
      <alignment vertical="center"/>
    </xf>
    <xf numFmtId="4" fontId="26" fillId="57" borderId="15" applyNumberFormat="0" applyProtection="0">
      <alignment horizontal="left" vertical="center" indent="1"/>
    </xf>
    <xf numFmtId="0" fontId="26" fillId="61" borderId="15" applyNumberFormat="0" applyProtection="0">
      <alignment horizontal="left" vertical="top" indent="1"/>
    </xf>
    <xf numFmtId="4" fontId="6" fillId="2" borderId="8" applyNumberFormat="0" applyProtection="0">
      <alignment horizontal="right" vertical="center"/>
    </xf>
    <xf numFmtId="4" fontId="23" fillId="63" borderId="8" applyNumberFormat="0" applyProtection="0">
      <alignment horizontal="right" vertical="center"/>
    </xf>
    <xf numFmtId="4" fontId="6" fillId="43" borderId="8" applyNumberFormat="0" applyProtection="0">
      <alignment horizontal="left" vertical="center" indent="1"/>
    </xf>
    <xf numFmtId="0" fontId="26" fillId="55" borderId="15" applyNumberFormat="0" applyProtection="0">
      <alignment horizontal="left" vertical="top" indent="1"/>
    </xf>
    <xf numFmtId="4" fontId="27" fillId="64" borderId="16" applyNumberFormat="0" applyProtection="0">
      <alignment horizontal="left" vertical="center" indent="1"/>
    </xf>
    <xf numFmtId="0" fontId="6" fillId="65" borderId="3"/>
    <xf numFmtId="4" fontId="28" fillId="60" borderId="8" applyNumberFormat="0" applyProtection="0">
      <alignment horizontal="right" vertical="center"/>
    </xf>
    <xf numFmtId="0" fontId="29" fillId="2" borderId="0" applyNumberFormat="0" applyFill="0" applyBorder="0" applyAlignment="0" applyProtection="0"/>
    <xf numFmtId="0" fontId="15" fillId="2" borderId="19" applyNumberFormat="0" applyFill="0" applyAlignment="0" applyProtection="0"/>
    <xf numFmtId="0" fontId="30" fillId="2" borderId="0" applyNumberFormat="0" applyFill="0" applyBorder="0" applyAlignment="0" applyProtection="0"/>
    <xf numFmtId="0" fontId="35" fillId="66" borderId="0" applyNumberFormat="0" applyBorder="0" applyAlignment="0" applyProtection="0"/>
    <xf numFmtId="0" fontId="36" fillId="67" borderId="0" applyNumberFormat="0" applyBorder="0" applyAlignment="0" applyProtection="0"/>
    <xf numFmtId="0" fontId="37" fillId="68" borderId="0" applyNumberFormat="0" applyBorder="0" applyAlignment="0" applyProtection="0"/>
    <xf numFmtId="0" fontId="38" fillId="69" borderId="23" applyNumberFormat="0" applyAlignment="0" applyProtection="0"/>
    <xf numFmtId="0" fontId="39" fillId="70" borderId="24" applyNumberFormat="0" applyAlignment="0" applyProtection="0"/>
    <xf numFmtId="0" fontId="40" fillId="70" borderId="23" applyNumberFormat="0" applyAlignment="0" applyProtection="0"/>
    <xf numFmtId="0" fontId="42" fillId="71" borderId="26" applyNumberFormat="0" applyAlignment="0" applyProtection="0"/>
    <xf numFmtId="0" fontId="46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77" borderId="0" applyNumberFormat="0" applyBorder="0" applyAlignment="0" applyProtection="0"/>
    <xf numFmtId="0" fontId="46" fillId="7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81" borderId="0" applyNumberFormat="0" applyBorder="0" applyAlignment="0" applyProtection="0"/>
    <xf numFmtId="0" fontId="46" fillId="8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83" borderId="0" applyNumberFormat="0" applyBorder="0" applyAlignment="0" applyProtection="0"/>
    <xf numFmtId="0" fontId="1" fillId="2" borderId="0"/>
    <xf numFmtId="0" fontId="31" fillId="2" borderId="0" applyNumberFormat="0" applyFill="0" applyBorder="0" applyAlignment="0" applyProtection="0"/>
    <xf numFmtId="0" fontId="32" fillId="2" borderId="20" applyNumberFormat="0" applyFill="0" applyAlignment="0" applyProtection="0"/>
    <xf numFmtId="0" fontId="33" fillId="2" borderId="21" applyNumberFormat="0" applyFill="0" applyAlignment="0" applyProtection="0"/>
    <xf numFmtId="0" fontId="34" fillId="2" borderId="22" applyNumberFormat="0" applyFill="0" applyAlignment="0" applyProtection="0"/>
    <xf numFmtId="0" fontId="34" fillId="2" borderId="0" applyNumberFormat="0" applyFill="0" applyBorder="0" applyAlignment="0" applyProtection="0"/>
    <xf numFmtId="0" fontId="1" fillId="2" borderId="0"/>
    <xf numFmtId="0" fontId="41" fillId="2" borderId="25" applyNumberFormat="0" applyFill="0" applyAlignment="0" applyProtection="0"/>
    <xf numFmtId="0" fontId="43" fillId="2" borderId="0" applyNumberFormat="0" applyFill="0" applyBorder="0" applyAlignment="0" applyProtection="0"/>
    <xf numFmtId="0" fontId="1" fillId="3" borderId="5" applyNumberFormat="0" applyFont="0" applyAlignment="0" applyProtection="0"/>
    <xf numFmtId="0" fontId="44" fillId="2" borderId="0" applyNumberFormat="0" applyFill="0" applyBorder="0" applyAlignment="0" applyProtection="0"/>
    <xf numFmtId="0" fontId="45" fillId="2" borderId="27" applyNumberFormat="0" applyFill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82">
    <xf numFmtId="0" fontId="0" fillId="0" borderId="0" xfId="0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166" fontId="9" fillId="2" borderId="0" xfId="3" applyNumberFormat="1" applyFont="1" applyFill="1" applyAlignment="1"/>
    <xf numFmtId="166" fontId="7" fillId="2" borderId="0" xfId="3" applyNumberFormat="1" applyFont="1" applyFill="1" applyAlignment="1"/>
    <xf numFmtId="166" fontId="7" fillId="2" borderId="0" xfId="3" applyNumberFormat="1" applyFont="1" applyFill="1" applyAlignment="1">
      <alignment horizontal="left" wrapText="1"/>
    </xf>
    <xf numFmtId="166" fontId="9" fillId="2" borderId="0" xfId="3" applyNumberFormat="1" applyFont="1" applyFill="1" applyAlignment="1">
      <alignment horizontal="right"/>
    </xf>
    <xf numFmtId="0" fontId="8" fillId="2" borderId="0" xfId="3"/>
    <xf numFmtId="166" fontId="9" fillId="2" borderId="0" xfId="3" applyNumberFormat="1" applyFont="1" applyFill="1" applyBorder="1" applyAlignment="1">
      <alignment horizontal="right"/>
    </xf>
    <xf numFmtId="2" fontId="9" fillId="2" borderId="7" xfId="3" applyNumberFormat="1" applyFont="1" applyFill="1" applyBorder="1" applyAlignment="1">
      <alignment horizontal="right"/>
    </xf>
    <xf numFmtId="166" fontId="9" fillId="2" borderId="0" xfId="3" applyNumberFormat="1" applyFont="1" applyFill="1" applyAlignment="1" applyProtection="1">
      <alignment horizontal="centerContinuous"/>
      <protection locked="0"/>
    </xf>
    <xf numFmtId="166" fontId="9" fillId="2" borderId="0" xfId="3" applyNumberFormat="1" applyFont="1" applyFill="1" applyAlignment="1">
      <alignment horizontal="centerContinuous"/>
    </xf>
    <xf numFmtId="3" fontId="9" fillId="2" borderId="0" xfId="3" applyNumberFormat="1" applyFont="1" applyFill="1" applyAlignment="1">
      <alignment horizontal="centerContinuous"/>
    </xf>
    <xf numFmtId="166" fontId="9" fillId="2" borderId="0" xfId="3" applyNumberFormat="1" applyFont="1" applyFill="1" applyAlignment="1" applyProtection="1">
      <alignment horizontal="center"/>
      <protection locked="0"/>
    </xf>
    <xf numFmtId="166" fontId="9" fillId="2" borderId="0" xfId="3" applyNumberFormat="1" applyFont="1" applyFill="1" applyAlignment="1">
      <alignment horizontal="center"/>
    </xf>
    <xf numFmtId="164" fontId="9" fillId="2" borderId="0" xfId="3" applyNumberFormat="1" applyFont="1" applyFill="1" applyAlignment="1">
      <alignment horizontal="center"/>
    </xf>
    <xf numFmtId="166" fontId="9" fillId="2" borderId="1" xfId="3" applyNumberFormat="1" applyFont="1" applyFill="1" applyBorder="1" applyAlignment="1" applyProtection="1">
      <alignment horizontal="center"/>
      <protection locked="0"/>
    </xf>
    <xf numFmtId="166" fontId="9" fillId="2" borderId="1" xfId="3" applyNumberFormat="1" applyFont="1" applyFill="1" applyBorder="1" applyAlignment="1"/>
    <xf numFmtId="166" fontId="9" fillId="2" borderId="1" xfId="3" applyNumberFormat="1" applyFont="1" applyFill="1" applyBorder="1" applyAlignment="1">
      <alignment horizontal="centerContinuous"/>
    </xf>
    <xf numFmtId="1" fontId="7" fillId="2" borderId="0" xfId="3" applyNumberFormat="1" applyFont="1" applyFill="1" applyAlignment="1">
      <alignment horizontal="center"/>
    </xf>
    <xf numFmtId="1" fontId="8" fillId="2" borderId="0" xfId="3" applyNumberFormat="1"/>
    <xf numFmtId="0" fontId="2" fillId="2" borderId="0" xfId="388"/>
    <xf numFmtId="169" fontId="2" fillId="2" borderId="0" xfId="388" applyNumberFormat="1"/>
    <xf numFmtId="166" fontId="9" fillId="0" borderId="0" xfId="3" applyNumberFormat="1" applyFont="1" applyFill="1" applyAlignment="1"/>
    <xf numFmtId="166" fontId="9" fillId="0" borderId="0" xfId="3" applyNumberFormat="1" applyFont="1" applyFill="1" applyBorder="1" applyAlignment="1"/>
    <xf numFmtId="166" fontId="9" fillId="0" borderId="0" xfId="3" applyNumberFormat="1" applyFont="1" applyFill="1" applyBorder="1" applyAlignment="1">
      <alignment horizontal="center"/>
    </xf>
    <xf numFmtId="0" fontId="8" fillId="0" borderId="0" xfId="3" applyFill="1"/>
    <xf numFmtId="166" fontId="7" fillId="0" borderId="0" xfId="3" applyNumberFormat="1" applyFont="1" applyFill="1" applyAlignment="1"/>
    <xf numFmtId="166" fontId="7" fillId="0" borderId="0" xfId="3" applyNumberFormat="1" applyFont="1" applyFill="1" applyAlignment="1">
      <alignment horizontal="left" indent="1"/>
    </xf>
    <xf numFmtId="3" fontId="7" fillId="0" borderId="0" xfId="3" applyNumberFormat="1" applyFont="1" applyFill="1" applyBorder="1" applyAlignment="1"/>
    <xf numFmtId="165" fontId="7" fillId="0" borderId="0" xfId="3" applyNumberFormat="1" applyFont="1" applyFill="1" applyBorder="1" applyAlignment="1"/>
    <xf numFmtId="41" fontId="7" fillId="0" borderId="0" xfId="3" applyNumberFormat="1" applyFont="1" applyFill="1" applyAlignment="1">
      <alignment wrapText="1"/>
    </xf>
    <xf numFmtId="0" fontId="4" fillId="0" borderId="0" xfId="4" applyFill="1" applyAlignment="1">
      <alignment horizontal="left" indent="3"/>
    </xf>
    <xf numFmtId="0" fontId="4" fillId="0" borderId="1" xfId="4" applyFill="1" applyBorder="1" applyAlignment="1">
      <alignment horizontal="left" indent="3"/>
    </xf>
    <xf numFmtId="43" fontId="7" fillId="0" borderId="0" xfId="3" applyNumberFormat="1" applyFont="1" applyFill="1" applyAlignment="1"/>
    <xf numFmtId="41" fontId="7" fillId="0" borderId="4" xfId="3" applyNumberFormat="1" applyFont="1" applyFill="1" applyBorder="1" applyAlignment="1"/>
    <xf numFmtId="166" fontId="9" fillId="0" borderId="0" xfId="5" applyNumberFormat="1" applyFont="1" applyFill="1" applyAlignment="1">
      <alignment horizontal="left" indent="1"/>
    </xf>
    <xf numFmtId="41" fontId="7" fillId="0" borderId="0" xfId="3" applyNumberFormat="1" applyFont="1" applyFill="1" applyAlignment="1"/>
    <xf numFmtId="166" fontId="7" fillId="0" borderId="1" xfId="3" applyNumberFormat="1" applyFont="1" applyFill="1" applyBorder="1" applyAlignment="1">
      <alignment horizontal="left" indent="1"/>
    </xf>
    <xf numFmtId="166" fontId="7" fillId="0" borderId="0" xfId="7" applyFont="1" applyFill="1" applyAlignment="1"/>
    <xf numFmtId="0" fontId="7" fillId="0" borderId="0" xfId="3" applyNumberFormat="1" applyFont="1" applyFill="1" applyAlignment="1"/>
    <xf numFmtId="0" fontId="7" fillId="0" borderId="0" xfId="3" applyNumberFormat="1" applyFont="1" applyFill="1" applyAlignment="1">
      <alignment horizontal="left" indent="1"/>
    </xf>
    <xf numFmtId="0" fontId="7" fillId="0" borderId="4" xfId="3" applyNumberFormat="1" applyFont="1" applyFill="1" applyBorder="1" applyAlignment="1"/>
    <xf numFmtId="166" fontId="7" fillId="0" borderId="0" xfId="3" applyNumberFormat="1" applyFont="1" applyFill="1" applyAlignment="1">
      <alignment horizontal="left"/>
    </xf>
    <xf numFmtId="167" fontId="7" fillId="0" borderId="0" xfId="3" applyNumberFormat="1" applyFont="1" applyFill="1" applyAlignment="1"/>
    <xf numFmtId="166" fontId="7" fillId="0" borderId="0" xfId="3" quotePrefix="1" applyNumberFormat="1" applyFont="1" applyFill="1" applyAlignment="1">
      <alignment horizontal="left"/>
    </xf>
    <xf numFmtId="42" fontId="7" fillId="0" borderId="4" xfId="3" applyNumberFormat="1" applyFont="1" applyFill="1" applyBorder="1" applyAlignment="1"/>
    <xf numFmtId="9" fontId="7" fillId="0" borderId="0" xfId="3" applyNumberFormat="1" applyFont="1" applyFill="1" applyAlignment="1">
      <alignment horizontal="right"/>
    </xf>
    <xf numFmtId="37" fontId="7" fillId="0" borderId="0" xfId="3" applyNumberFormat="1" applyFont="1" applyFill="1" applyAlignment="1"/>
    <xf numFmtId="41" fontId="7" fillId="0" borderId="0" xfId="3" applyNumberFormat="1" applyFont="1" applyFill="1" applyBorder="1" applyAlignment="1"/>
    <xf numFmtId="42" fontId="7" fillId="0" borderId="0" xfId="3" applyNumberFormat="1" applyFont="1" applyFill="1" applyBorder="1" applyAlignment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41" fontId="0" fillId="0" borderId="0" xfId="0" applyNumberFormat="1"/>
    <xf numFmtId="17" fontId="0" fillId="0" borderId="0" xfId="0" applyNumberFormat="1"/>
    <xf numFmtId="41" fontId="0" fillId="0" borderId="1" xfId="0" applyNumberFormat="1" applyBorder="1"/>
    <xf numFmtId="41" fontId="47" fillId="2" borderId="2" xfId="597" applyNumberFormat="1" applyFont="1" applyBorder="1"/>
    <xf numFmtId="41" fontId="1" fillId="2" borderId="0" xfId="597" applyNumberFormat="1"/>
    <xf numFmtId="165" fontId="0" fillId="2" borderId="0" xfId="361" applyNumberFormat="1" applyFont="1"/>
    <xf numFmtId="165" fontId="0" fillId="2" borderId="0" xfId="361" applyNumberFormat="1" applyFont="1" applyFill="1"/>
    <xf numFmtId="37" fontId="7" fillId="0" borderId="0" xfId="3" applyNumberFormat="1" applyFont="1" applyFill="1" applyBorder="1" applyAlignment="1"/>
    <xf numFmtId="41" fontId="7" fillId="0" borderId="0" xfId="3" applyNumberFormat="1" applyFont="1" applyFill="1" applyBorder="1" applyAlignment="1">
      <alignment horizontal="right"/>
    </xf>
    <xf numFmtId="0" fontId="2" fillId="2" borderId="1" xfId="388" applyBorder="1"/>
    <xf numFmtId="41" fontId="1" fillId="2" borderId="0" xfId="597" applyNumberFormat="1" applyBorder="1"/>
    <xf numFmtId="0" fontId="0" fillId="0" borderId="0" xfId="0" applyAlignment="1">
      <alignment horizontal="center"/>
    </xf>
    <xf numFmtId="0" fontId="48" fillId="0" borderId="0" xfId="0" applyFont="1"/>
    <xf numFmtId="9" fontId="7" fillId="0" borderId="0" xfId="3" applyNumberFormat="1" applyFont="1" applyFill="1" applyBorder="1" applyAlignment="1">
      <alignment horizontal="right" wrapText="1"/>
    </xf>
    <xf numFmtId="166" fontId="7" fillId="0" borderId="0" xfId="3" applyNumberFormat="1" applyFont="1" applyFill="1" applyBorder="1" applyAlignment="1">
      <alignment horizontal="left" wrapText="1"/>
    </xf>
    <xf numFmtId="41" fontId="7" fillId="0" borderId="2" xfId="3" applyNumberFormat="1" applyFont="1" applyFill="1" applyBorder="1" applyAlignment="1"/>
    <xf numFmtId="165" fontId="7" fillId="0" borderId="6" xfId="3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604">
    <cellStyle name="20% - Accent1" xfId="562" builtinId="30" customBuiltin="1"/>
    <cellStyle name="20% - Accent1 2" xfId="8"/>
    <cellStyle name="20% - Accent1 2 2" xfId="9"/>
    <cellStyle name="20% - Accent1 2 2 2" xfId="10"/>
    <cellStyle name="20% - Accent1 2 2 2 2" xfId="11"/>
    <cellStyle name="20% - Accent1 2 2 3" xfId="12"/>
    <cellStyle name="20% - Accent1 2 2 3 2" xfId="13"/>
    <cellStyle name="20% - Accent1 2 2 4" xfId="14"/>
    <cellStyle name="20% - Accent1 2 3" xfId="15"/>
    <cellStyle name="20% - Accent1 2 3 2" xfId="16"/>
    <cellStyle name="20% - Accent1 2 4" xfId="17"/>
    <cellStyle name="20% - Accent1 2 4 2" xfId="18"/>
    <cellStyle name="20% - Accent1 2 5" xfId="19"/>
    <cellStyle name="20% - Accent1 3" xfId="20"/>
    <cellStyle name="20% - Accent1 3 2" xfId="21"/>
    <cellStyle name="20% - Accent1 3 2 2" xfId="22"/>
    <cellStyle name="20% - Accent1 3 3" xfId="23"/>
    <cellStyle name="20% - Accent1 3 3 2" xfId="24"/>
    <cellStyle name="20% - Accent1 3 4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2" xfId="566" builtinId="34" customBuiltin="1"/>
    <cellStyle name="20% - Accent2 2" xfId="31"/>
    <cellStyle name="20% - Accent2 2 2" xfId="32"/>
    <cellStyle name="20% - Accent2 2 2 2" xfId="33"/>
    <cellStyle name="20% - Accent2 2 2 2 2" xfId="34"/>
    <cellStyle name="20% - Accent2 2 2 3" xfId="35"/>
    <cellStyle name="20% - Accent2 2 2 3 2" xfId="36"/>
    <cellStyle name="20% - Accent2 2 2 4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3" xfId="43"/>
    <cellStyle name="20% - Accent2 3 2" xfId="44"/>
    <cellStyle name="20% - Accent2 3 2 2" xfId="45"/>
    <cellStyle name="20% - Accent2 3 3" xfId="46"/>
    <cellStyle name="20% - Accent2 3 3 2" xfId="47"/>
    <cellStyle name="20% - Accent2 3 4" xfId="48"/>
    <cellStyle name="20% - Accent2 4" xfId="49"/>
    <cellStyle name="20% - Accent2 4 2" xfId="50"/>
    <cellStyle name="20% - Accent2 5" xfId="51"/>
    <cellStyle name="20% - Accent2 5 2" xfId="52"/>
    <cellStyle name="20% - Accent2 6" xfId="53"/>
    <cellStyle name="20% - Accent3" xfId="570" builtinId="38" customBuiltin="1"/>
    <cellStyle name="20% - Accent3 2" xfId="54"/>
    <cellStyle name="20% - Accent3 2 2" xfId="55"/>
    <cellStyle name="20% - Accent3 2 2 2" xfId="56"/>
    <cellStyle name="20% - Accent3 2 2 2 2" xfId="57"/>
    <cellStyle name="20% - Accent3 2 2 3" xfId="58"/>
    <cellStyle name="20% - Accent3 2 2 3 2" xfId="59"/>
    <cellStyle name="20% - Accent3 2 2 4" xfId="60"/>
    <cellStyle name="20% - Accent3 2 3" xfId="61"/>
    <cellStyle name="20% - Accent3 2 3 2" xfId="62"/>
    <cellStyle name="20% - Accent3 2 4" xfId="63"/>
    <cellStyle name="20% - Accent3 2 4 2" xfId="64"/>
    <cellStyle name="20% - Accent3 2 5" xfId="65"/>
    <cellStyle name="20% - Accent3 3" xfId="66"/>
    <cellStyle name="20% - Accent3 3 2" xfId="67"/>
    <cellStyle name="20% - Accent3 3 2 2" xfId="68"/>
    <cellStyle name="20% - Accent3 3 3" xfId="69"/>
    <cellStyle name="20% - Accent3 3 3 2" xfId="70"/>
    <cellStyle name="20% - Accent3 3 4" xfId="71"/>
    <cellStyle name="20% - Accent3 4" xfId="72"/>
    <cellStyle name="20% - Accent3 4 2" xfId="73"/>
    <cellStyle name="20% - Accent3 5" xfId="74"/>
    <cellStyle name="20% - Accent3 5 2" xfId="75"/>
    <cellStyle name="20% - Accent3 6" xfId="76"/>
    <cellStyle name="20% - Accent4" xfId="574" builtinId="42" customBuiltin="1"/>
    <cellStyle name="20% - Accent4 2" xfId="77"/>
    <cellStyle name="20% - Accent4 2 2" xfId="78"/>
    <cellStyle name="20% - Accent4 2 2 2" xfId="79"/>
    <cellStyle name="20% - Accent4 2 2 2 2" xfId="80"/>
    <cellStyle name="20% - Accent4 2 2 3" xfId="81"/>
    <cellStyle name="20% - Accent4 2 2 3 2" xfId="82"/>
    <cellStyle name="20% - Accent4 2 2 4" xfId="83"/>
    <cellStyle name="20% - Accent4 2 3" xfId="84"/>
    <cellStyle name="20% - Accent4 2 3 2" xfId="85"/>
    <cellStyle name="20% - Accent4 2 4" xfId="86"/>
    <cellStyle name="20% - Accent4 2 4 2" xfId="87"/>
    <cellStyle name="20% - Accent4 2 5" xfId="88"/>
    <cellStyle name="20% - Accent4 3" xfId="89"/>
    <cellStyle name="20% - Accent4 3 2" xfId="90"/>
    <cellStyle name="20% - Accent4 3 2 2" xfId="91"/>
    <cellStyle name="20% - Accent4 3 3" xfId="92"/>
    <cellStyle name="20% - Accent4 3 3 2" xfId="93"/>
    <cellStyle name="20% - Accent4 3 4" xfId="94"/>
    <cellStyle name="20% - Accent4 4" xfId="95"/>
    <cellStyle name="20% - Accent4 4 2" xfId="96"/>
    <cellStyle name="20% - Accent4 5" xfId="97"/>
    <cellStyle name="20% - Accent4 5 2" xfId="98"/>
    <cellStyle name="20% - Accent4 6" xfId="99"/>
    <cellStyle name="20% - Accent5" xfId="578" builtinId="46" customBuiltin="1"/>
    <cellStyle name="20% - Accent5 2" xfId="100"/>
    <cellStyle name="20% - Accent5 2 2" xfId="101"/>
    <cellStyle name="20% - Accent5 2 2 2" xfId="102"/>
    <cellStyle name="20% - Accent5 2 2 2 2" xfId="103"/>
    <cellStyle name="20% - Accent5 2 2 3" xfId="104"/>
    <cellStyle name="20% - Accent5 2 2 3 2" xfId="105"/>
    <cellStyle name="20% - Accent5 2 2 4" xfId="106"/>
    <cellStyle name="20% - Accent5 2 3" xfId="107"/>
    <cellStyle name="20% - Accent5 2 3 2" xfId="108"/>
    <cellStyle name="20% - Accent5 2 4" xfId="109"/>
    <cellStyle name="20% - Accent5 2 4 2" xfId="110"/>
    <cellStyle name="20% - Accent5 2 5" xfId="111"/>
    <cellStyle name="20% - Accent5 3" xfId="112"/>
    <cellStyle name="20% - Accent5 3 2" xfId="113"/>
    <cellStyle name="20% - Accent5 3 2 2" xfId="114"/>
    <cellStyle name="20% - Accent5 3 3" xfId="115"/>
    <cellStyle name="20% - Accent5 3 3 2" xfId="116"/>
    <cellStyle name="20% - Accent5 3 4" xfId="117"/>
    <cellStyle name="20% - Accent5 4" xfId="118"/>
    <cellStyle name="20% - Accent5 4 2" xfId="119"/>
    <cellStyle name="20% - Accent5 5" xfId="120"/>
    <cellStyle name="20% - Accent5 5 2" xfId="121"/>
    <cellStyle name="20% - Accent5 6" xfId="122"/>
    <cellStyle name="20% - Accent6" xfId="582" builtinId="50" customBuiltin="1"/>
    <cellStyle name="20% - Accent6 2" xfId="123"/>
    <cellStyle name="20% - Accent6 2 2" xfId="124"/>
    <cellStyle name="20% - Accent6 2 2 2" xfId="125"/>
    <cellStyle name="20% - Accent6 2 2 2 2" xfId="126"/>
    <cellStyle name="20% - Accent6 2 2 3" xfId="127"/>
    <cellStyle name="20% - Accent6 2 2 3 2" xfId="128"/>
    <cellStyle name="20% - Accent6 2 2 4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3" xfId="135"/>
    <cellStyle name="20% - Accent6 3 2" xfId="136"/>
    <cellStyle name="20% - Accent6 3 2 2" xfId="137"/>
    <cellStyle name="20% - Accent6 3 3" xfId="138"/>
    <cellStyle name="20% - Accent6 3 3 2" xfId="139"/>
    <cellStyle name="20% - Accent6 3 4" xfId="140"/>
    <cellStyle name="20% - Accent6 4" xfId="141"/>
    <cellStyle name="20% - Accent6 4 2" xfId="142"/>
    <cellStyle name="20% - Accent6 5" xfId="143"/>
    <cellStyle name="20% - Accent6 5 2" xfId="144"/>
    <cellStyle name="20% - Accent6 6" xfId="145"/>
    <cellStyle name="40% - Accent1" xfId="563" builtinId="31" customBuiltin="1"/>
    <cellStyle name="40% - Accent1 2" xfId="146"/>
    <cellStyle name="40% - Accent1 2 2" xfId="147"/>
    <cellStyle name="40% - Accent1 2 2 2" xfId="148"/>
    <cellStyle name="40% - Accent1 2 2 2 2" xfId="149"/>
    <cellStyle name="40% - Accent1 2 2 3" xfId="150"/>
    <cellStyle name="40% - Accent1 2 2 3 2" xfId="151"/>
    <cellStyle name="40% - Accent1 2 2 4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3" xfId="158"/>
    <cellStyle name="40% - Accent1 3 2" xfId="159"/>
    <cellStyle name="40% - Accent1 3 2 2" xfId="160"/>
    <cellStyle name="40% - Accent1 3 3" xfId="161"/>
    <cellStyle name="40% - Accent1 3 3 2" xfId="162"/>
    <cellStyle name="40% - Accent1 3 4" xfId="163"/>
    <cellStyle name="40% - Accent1 4" xfId="164"/>
    <cellStyle name="40% - Accent1 4 2" xfId="165"/>
    <cellStyle name="40% - Accent1 5" xfId="166"/>
    <cellStyle name="40% - Accent1 5 2" xfId="167"/>
    <cellStyle name="40% - Accent1 6" xfId="168"/>
    <cellStyle name="40% - Accent2" xfId="567" builtinId="35" customBuiltin="1"/>
    <cellStyle name="40% - Accent2 2" xfId="169"/>
    <cellStyle name="40% - Accent2 2 2" xfId="170"/>
    <cellStyle name="40% - Accent2 2 2 2" xfId="171"/>
    <cellStyle name="40% - Accent2 2 2 2 2" xfId="172"/>
    <cellStyle name="40% - Accent2 2 2 3" xfId="173"/>
    <cellStyle name="40% - Accent2 2 2 3 2" xfId="174"/>
    <cellStyle name="40% - Accent2 2 2 4" xfId="175"/>
    <cellStyle name="40% - Accent2 2 3" xfId="176"/>
    <cellStyle name="40% - Accent2 2 3 2" xfId="177"/>
    <cellStyle name="40% - Accent2 2 4" xfId="178"/>
    <cellStyle name="40% - Accent2 2 4 2" xfId="179"/>
    <cellStyle name="40% - Accent2 2 5" xfId="180"/>
    <cellStyle name="40% - Accent2 3" xfId="181"/>
    <cellStyle name="40% - Accent2 3 2" xfId="182"/>
    <cellStyle name="40% - Accent2 3 2 2" xfId="183"/>
    <cellStyle name="40% - Accent2 3 3" xfId="184"/>
    <cellStyle name="40% - Accent2 3 3 2" xfId="185"/>
    <cellStyle name="40% - Accent2 3 4" xfId="186"/>
    <cellStyle name="40% - Accent2 4" xfId="187"/>
    <cellStyle name="40% - Accent2 4 2" xfId="188"/>
    <cellStyle name="40% - Accent2 5" xfId="189"/>
    <cellStyle name="40% - Accent2 5 2" xfId="190"/>
    <cellStyle name="40% - Accent2 6" xfId="191"/>
    <cellStyle name="40% - Accent3" xfId="571" builtinId="39" customBuiltin="1"/>
    <cellStyle name="40% - Accent3 2" xfId="192"/>
    <cellStyle name="40% - Accent3 2 2" xfId="193"/>
    <cellStyle name="40% - Accent3 2 2 2" xfId="194"/>
    <cellStyle name="40% - Accent3 2 2 2 2" xfId="195"/>
    <cellStyle name="40% - Accent3 2 2 3" xfId="196"/>
    <cellStyle name="40% - Accent3 2 2 3 2" xfId="197"/>
    <cellStyle name="40% - Accent3 2 2 4" xfId="198"/>
    <cellStyle name="40% - Accent3 2 3" xfId="199"/>
    <cellStyle name="40% - Accent3 2 3 2" xfId="200"/>
    <cellStyle name="40% - Accent3 2 4" xfId="201"/>
    <cellStyle name="40% - Accent3 2 4 2" xfId="202"/>
    <cellStyle name="40% - Accent3 2 5" xfId="203"/>
    <cellStyle name="40% - Accent3 3" xfId="204"/>
    <cellStyle name="40% - Accent3 3 2" xfId="205"/>
    <cellStyle name="40% - Accent3 3 2 2" xfId="206"/>
    <cellStyle name="40% - Accent3 3 3" xfId="207"/>
    <cellStyle name="40% - Accent3 3 3 2" xfId="208"/>
    <cellStyle name="40% - Accent3 3 4" xfId="209"/>
    <cellStyle name="40% - Accent3 4" xfId="210"/>
    <cellStyle name="40% - Accent3 4 2" xfId="211"/>
    <cellStyle name="40% - Accent3 5" xfId="212"/>
    <cellStyle name="40% - Accent3 5 2" xfId="213"/>
    <cellStyle name="40% - Accent3 6" xfId="214"/>
    <cellStyle name="40% - Accent4" xfId="575" builtinId="43" customBuiltin="1"/>
    <cellStyle name="40% - Accent4 2" xfId="215"/>
    <cellStyle name="40% - Accent4 2 2" xfId="216"/>
    <cellStyle name="40% - Accent4 2 2 2" xfId="217"/>
    <cellStyle name="40% - Accent4 2 2 2 2" xfId="218"/>
    <cellStyle name="40% - Accent4 2 2 3" xfId="219"/>
    <cellStyle name="40% - Accent4 2 2 3 2" xfId="220"/>
    <cellStyle name="40% - Accent4 2 2 4" xfId="221"/>
    <cellStyle name="40% - Accent4 2 3" xfId="222"/>
    <cellStyle name="40% - Accent4 2 3 2" xfId="223"/>
    <cellStyle name="40% - Accent4 2 4" xfId="224"/>
    <cellStyle name="40% - Accent4 2 4 2" xfId="225"/>
    <cellStyle name="40% - Accent4 2 5" xfId="226"/>
    <cellStyle name="40% - Accent4 3" xfId="227"/>
    <cellStyle name="40% - Accent4 3 2" xfId="228"/>
    <cellStyle name="40% - Accent4 3 2 2" xfId="229"/>
    <cellStyle name="40% - Accent4 3 3" xfId="230"/>
    <cellStyle name="40% - Accent4 3 3 2" xfId="231"/>
    <cellStyle name="40% - Accent4 3 4" xfId="232"/>
    <cellStyle name="40% - Accent4 4" xfId="233"/>
    <cellStyle name="40% - Accent4 4 2" xfId="234"/>
    <cellStyle name="40% - Accent4 5" xfId="235"/>
    <cellStyle name="40% - Accent4 5 2" xfId="236"/>
    <cellStyle name="40% - Accent4 6" xfId="237"/>
    <cellStyle name="40% - Accent5" xfId="579" builtinId="47" customBuiltin="1"/>
    <cellStyle name="40% - Accent5 2" xfId="238"/>
    <cellStyle name="40% - Accent5 2 2" xfId="239"/>
    <cellStyle name="40% - Accent5 2 2 2" xfId="240"/>
    <cellStyle name="40% - Accent5 2 2 2 2" xfId="241"/>
    <cellStyle name="40% - Accent5 2 2 3" xfId="242"/>
    <cellStyle name="40% - Accent5 2 2 3 2" xfId="243"/>
    <cellStyle name="40% - Accent5 2 2 4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3" xfId="250"/>
    <cellStyle name="40% - Accent5 3 2" xfId="251"/>
    <cellStyle name="40% - Accent5 3 2 2" xfId="252"/>
    <cellStyle name="40% - Accent5 3 3" xfId="253"/>
    <cellStyle name="40% - Accent5 3 3 2" xfId="254"/>
    <cellStyle name="40% - Accent5 3 4" xfId="255"/>
    <cellStyle name="40% - Accent5 4" xfId="256"/>
    <cellStyle name="40% - Accent5 4 2" xfId="257"/>
    <cellStyle name="40% - Accent5 5" xfId="258"/>
    <cellStyle name="40% - Accent5 5 2" xfId="259"/>
    <cellStyle name="40% - Accent5 6" xfId="260"/>
    <cellStyle name="40% - Accent6" xfId="583" builtinId="51" customBuiltin="1"/>
    <cellStyle name="40% - Accent6 2" xfId="261"/>
    <cellStyle name="40% - Accent6 2 2" xfId="262"/>
    <cellStyle name="40% - Accent6 2 2 2" xfId="263"/>
    <cellStyle name="40% - Accent6 2 2 2 2" xfId="264"/>
    <cellStyle name="40% - Accent6 2 2 3" xfId="265"/>
    <cellStyle name="40% - Accent6 2 2 3 2" xfId="266"/>
    <cellStyle name="40% - Accent6 2 2 4" xfId="267"/>
    <cellStyle name="40% - Accent6 2 3" xfId="268"/>
    <cellStyle name="40% - Accent6 2 3 2" xfId="269"/>
    <cellStyle name="40% - Accent6 2 4" xfId="270"/>
    <cellStyle name="40% - Accent6 2 4 2" xfId="271"/>
    <cellStyle name="40% - Accent6 2 5" xfId="272"/>
    <cellStyle name="40% - Accent6 3" xfId="273"/>
    <cellStyle name="40% - Accent6 3 2" xfId="274"/>
    <cellStyle name="40% - Accent6 3 2 2" xfId="275"/>
    <cellStyle name="40% - Accent6 3 3" xfId="276"/>
    <cellStyle name="40% - Accent6 3 3 2" xfId="277"/>
    <cellStyle name="40% - Accent6 3 4" xfId="278"/>
    <cellStyle name="40% - Accent6 4" xfId="279"/>
    <cellStyle name="40% - Accent6 4 2" xfId="280"/>
    <cellStyle name="40% - Accent6 5" xfId="281"/>
    <cellStyle name="40% - Accent6 5 2" xfId="282"/>
    <cellStyle name="40% - Accent6 6" xfId="283"/>
    <cellStyle name="60% - Accent1" xfId="564" builtinId="32" customBuiltin="1"/>
    <cellStyle name="60% - Accent2" xfId="568" builtinId="36" customBuiltin="1"/>
    <cellStyle name="60% - Accent3" xfId="572" builtinId="40" customBuiltin="1"/>
    <cellStyle name="60% - Accent4" xfId="576" builtinId="44" customBuiltin="1"/>
    <cellStyle name="60% - Accent5" xfId="580" builtinId="48" customBuiltin="1"/>
    <cellStyle name="60% - Accent6" xfId="584" builtinId="52" customBuiltin="1"/>
    <cellStyle name="Accent1" xfId="561" builtinId="29" customBuiltin="1"/>
    <cellStyle name="Accent1 - 20%" xfId="284"/>
    <cellStyle name="Accent1 - 40%" xfId="285"/>
    <cellStyle name="Accent1 - 60%" xfId="286"/>
    <cellStyle name="Accent1 2" xfId="287"/>
    <cellStyle name="Accent1 3" xfId="288"/>
    <cellStyle name="Accent1 4" xfId="289"/>
    <cellStyle name="Accent1 5" xfId="290"/>
    <cellStyle name="Accent2" xfId="565" builtinId="33" customBuiltin="1"/>
    <cellStyle name="Accent2 - 20%" xfId="291"/>
    <cellStyle name="Accent2 - 40%" xfId="292"/>
    <cellStyle name="Accent2 - 60%" xfId="293"/>
    <cellStyle name="Accent2 2" xfId="294"/>
    <cellStyle name="Accent2 3" xfId="295"/>
    <cellStyle name="Accent2 4" xfId="296"/>
    <cellStyle name="Accent2 5" xfId="297"/>
    <cellStyle name="Accent3" xfId="569" builtinId="37" customBuiltin="1"/>
    <cellStyle name="Accent3 - 20%" xfId="298"/>
    <cellStyle name="Accent3 - 40%" xfId="299"/>
    <cellStyle name="Accent3 - 60%" xfId="300"/>
    <cellStyle name="Accent3 2" xfId="301"/>
    <cellStyle name="Accent3 3" xfId="302"/>
    <cellStyle name="Accent3 4" xfId="303"/>
    <cellStyle name="Accent3 5" xfId="304"/>
    <cellStyle name="Accent4" xfId="573" builtinId="41" customBuiltin="1"/>
    <cellStyle name="Accent4 - 20%" xfId="305"/>
    <cellStyle name="Accent4 - 40%" xfId="306"/>
    <cellStyle name="Accent4 - 60%" xfId="307"/>
    <cellStyle name="Accent4 2" xfId="308"/>
    <cellStyle name="Accent4 3" xfId="309"/>
    <cellStyle name="Accent4 4" xfId="310"/>
    <cellStyle name="Accent4 5" xfId="311"/>
    <cellStyle name="Accent5" xfId="577" builtinId="45" customBuiltin="1"/>
    <cellStyle name="Accent5 - 20%" xfId="312"/>
    <cellStyle name="Accent5 - 40%" xfId="313"/>
    <cellStyle name="Accent5 - 60%" xfId="314"/>
    <cellStyle name="Accent5 2" xfId="315"/>
    <cellStyle name="Accent5 3" xfId="316"/>
    <cellStyle name="Accent5 4" xfId="317"/>
    <cellStyle name="Accent5 5" xfId="318"/>
    <cellStyle name="Accent6" xfId="581" builtinId="49" customBuiltin="1"/>
    <cellStyle name="Accent6 - 20%" xfId="319"/>
    <cellStyle name="Accent6 - 40%" xfId="320"/>
    <cellStyle name="Accent6 - 60%" xfId="321"/>
    <cellStyle name="Accent6 2" xfId="322"/>
    <cellStyle name="Accent6 3" xfId="323"/>
    <cellStyle name="Accent6 4" xfId="324"/>
    <cellStyle name="Accent6 5" xfId="325"/>
    <cellStyle name="Bad" xfId="555" builtinId="27" customBuiltin="1"/>
    <cellStyle name="Bad 2" xfId="326"/>
    <cellStyle name="Calculation" xfId="559" builtinId="22" customBuiltin="1"/>
    <cellStyle name="Calculation 2" xfId="327"/>
    <cellStyle name="Check Cell" xfId="560" builtinId="23" customBuiltin="1"/>
    <cellStyle name="Check Cell 2" xfId="328"/>
    <cellStyle name="Comma 12" xfId="329"/>
    <cellStyle name="Comma 2" xfId="330"/>
    <cellStyle name="Comma 2 2" xfId="331"/>
    <cellStyle name="Comma 2 2 2" xfId="332"/>
    <cellStyle name="Comma 2 2 2 2" xfId="333"/>
    <cellStyle name="Comma 2 2 2 2 2" xfId="334"/>
    <cellStyle name="Comma 2 2 2 3" xfId="335"/>
    <cellStyle name="Comma 2 2 2 3 2" xfId="336"/>
    <cellStyle name="Comma 2 2 2 4" xfId="337"/>
    <cellStyle name="Comma 2 2 3" xfId="338"/>
    <cellStyle name="Comma 2 2 3 2" xfId="339"/>
    <cellStyle name="Comma 2 2 4" xfId="340"/>
    <cellStyle name="Comma 2 2 4 2" xfId="341"/>
    <cellStyle name="Comma 2 2 5" xfId="342"/>
    <cellStyle name="Comma 2 3" xfId="343"/>
    <cellStyle name="Comma 2 3 2" xfId="344"/>
    <cellStyle name="Comma 2 3 2 2" xfId="345"/>
    <cellStyle name="Comma 2 3 3" xfId="346"/>
    <cellStyle name="Comma 2 3 3 2" xfId="347"/>
    <cellStyle name="Comma 2 3 4" xfId="348"/>
    <cellStyle name="Comma 2 4" xfId="349"/>
    <cellStyle name="Comma 2 4 2" xfId="350"/>
    <cellStyle name="Comma 2 5" xfId="351"/>
    <cellStyle name="Comma 2 5 2" xfId="352"/>
    <cellStyle name="Comma 2 6" xfId="353"/>
    <cellStyle name="Comma 2 7" xfId="354"/>
    <cellStyle name="Comma 3" xfId="355"/>
    <cellStyle name="Comma 4" xfId="356"/>
    <cellStyle name="Comma 40" xfId="357"/>
    <cellStyle name="Comma 5" xfId="358"/>
    <cellStyle name="Comma 6" xfId="359"/>
    <cellStyle name="Currency 2" xfId="360"/>
    <cellStyle name="Currency 3" xfId="361"/>
    <cellStyle name="Emphasis 1" xfId="362"/>
    <cellStyle name="Emphasis 2" xfId="363"/>
    <cellStyle name="Emphasis 3" xfId="364"/>
    <cellStyle name="Explanatory Text 2" xfId="595"/>
    <cellStyle name="Good" xfId="554" builtinId="26" customBuiltin="1"/>
    <cellStyle name="Good 2" xfId="365"/>
    <cellStyle name="Heading 1 2" xfId="366"/>
    <cellStyle name="Heading 1 3" xfId="587"/>
    <cellStyle name="Heading 2 2" xfId="367"/>
    <cellStyle name="Heading 2 3" xfId="588"/>
    <cellStyle name="Heading 3 2" xfId="368"/>
    <cellStyle name="Heading 3 3" xfId="589"/>
    <cellStyle name="Heading 4 2" xfId="369"/>
    <cellStyle name="Heading 4 3" xfId="590"/>
    <cellStyle name="Input" xfId="557" builtinId="20" customBuiltin="1"/>
    <cellStyle name="Input 2" xfId="370"/>
    <cellStyle name="Linked Cell 2" xfId="371"/>
    <cellStyle name="Linked Cell 3" xfId="592"/>
    <cellStyle name="Neutral" xfId="556" builtinId="28" customBuiltin="1"/>
    <cellStyle name="Neutral 2" xfId="372"/>
    <cellStyle name="Normal" xfId="0" builtinId="0"/>
    <cellStyle name="Normal - Style1 5 4" xfId="5"/>
    <cellStyle name="Normal 10" xfId="373"/>
    <cellStyle name="Normal 108" xfId="4"/>
    <cellStyle name="Normal 11" xfId="585"/>
    <cellStyle name="Normal 12" xfId="591"/>
    <cellStyle name="Normal 13" xfId="601"/>
    <cellStyle name="Normal 14" xfId="603"/>
    <cellStyle name="Normal 15" xfId="374"/>
    <cellStyle name="Normal 154" xfId="2"/>
    <cellStyle name="Normal 155" xfId="375"/>
    <cellStyle name="Normal 16" xfId="376"/>
    <cellStyle name="Normal 17" xfId="377"/>
    <cellStyle name="Normal 18" xfId="378"/>
    <cellStyle name="Normal 19" xfId="379"/>
    <cellStyle name="Normal 2" xfId="1"/>
    <cellStyle name="Normal 20" xfId="600"/>
    <cellStyle name="Normal 21" xfId="380"/>
    <cellStyle name="Normal 22" xfId="381"/>
    <cellStyle name="Normal 23" xfId="602"/>
    <cellStyle name="Normal 24" xfId="382"/>
    <cellStyle name="Normal 25" xfId="383"/>
    <cellStyle name="Normal 26" xfId="384"/>
    <cellStyle name="Normal 27" xfId="385"/>
    <cellStyle name="Normal 28" xfId="386"/>
    <cellStyle name="Normal 29" xfId="387"/>
    <cellStyle name="Normal 3" xfId="3"/>
    <cellStyle name="Normal 3 2" xfId="388"/>
    <cellStyle name="Normal 3 2 2" xfId="389"/>
    <cellStyle name="Normal 3 2 2 2" xfId="390"/>
    <cellStyle name="Normal 3 2 2 2 2" xfId="391"/>
    <cellStyle name="Normal 3 2 2 3" xfId="392"/>
    <cellStyle name="Normal 3 2 2 3 2" xfId="393"/>
    <cellStyle name="Normal 3 2 2 4" xfId="394"/>
    <cellStyle name="Normal 3 2 3" xfId="395"/>
    <cellStyle name="Normal 3 2 3 2" xfId="396"/>
    <cellStyle name="Normal 3 2 4" xfId="397"/>
    <cellStyle name="Normal 3 2 4 2" xfId="398"/>
    <cellStyle name="Normal 3 2 5" xfId="399"/>
    <cellStyle name="Normal 3 3" xfId="400"/>
    <cellStyle name="Normal 3 3 2" xfId="401"/>
    <cellStyle name="Normal 3 3 2 2" xfId="402"/>
    <cellStyle name="Normal 3 3 2 2 2" xfId="403"/>
    <cellStyle name="Normal 3 3 2 3" xfId="404"/>
    <cellStyle name="Normal 3 3 2 3 2" xfId="405"/>
    <cellStyle name="Normal 3 3 2 4" xfId="406"/>
    <cellStyle name="Normal 3 3 3" xfId="407"/>
    <cellStyle name="Normal 3 3 3 2" xfId="408"/>
    <cellStyle name="Normal 3 3 4" xfId="409"/>
    <cellStyle name="Normal 3 3 4 2" xfId="410"/>
    <cellStyle name="Normal 3 3 5" xfId="411"/>
    <cellStyle name="Normal 3 4" xfId="412"/>
    <cellStyle name="Normal 30" xfId="599"/>
    <cellStyle name="Normal 31" xfId="413"/>
    <cellStyle name="Normal 32" xfId="414"/>
    <cellStyle name="Normal 33" xfId="415"/>
    <cellStyle name="Normal 34" xfId="416"/>
    <cellStyle name="Normal 35" xfId="598"/>
    <cellStyle name="Normal 36" xfId="417"/>
    <cellStyle name="Normal 37" xfId="418"/>
    <cellStyle name="Normal 4" xfId="419"/>
    <cellStyle name="Normal 40" xfId="420"/>
    <cellStyle name="Normal 42" xfId="421"/>
    <cellStyle name="Normal 43" xfId="422"/>
    <cellStyle name="Normal 44" xfId="423"/>
    <cellStyle name="Normal 45" xfId="424"/>
    <cellStyle name="Normal 46" xfId="425"/>
    <cellStyle name="Normal 5" xfId="426"/>
    <cellStyle name="Normal 6" xfId="427"/>
    <cellStyle name="Normal 7" xfId="428"/>
    <cellStyle name="Normal 7 2" xfId="429"/>
    <cellStyle name="Normal 7 2 2" xfId="430"/>
    <cellStyle name="Normal 7 3" xfId="431"/>
    <cellStyle name="Normal 7 3 2" xfId="432"/>
    <cellStyle name="Normal 7 4" xfId="433"/>
    <cellStyle name="Normal 8" xfId="434"/>
    <cellStyle name="Normal 9" xfId="435"/>
    <cellStyle name="Normal_DecDefrl" xfId="597"/>
    <cellStyle name="Note 2" xfId="436"/>
    <cellStyle name="Note 2 2" xfId="437"/>
    <cellStyle name="Note 2 2 2" xfId="438"/>
    <cellStyle name="Note 2 2 2 2" xfId="439"/>
    <cellStyle name="Note 2 2 2 2 2" xfId="440"/>
    <cellStyle name="Note 2 2 2 3" xfId="441"/>
    <cellStyle name="Note 2 2 2 3 2" xfId="442"/>
    <cellStyle name="Note 2 2 2 4" xfId="443"/>
    <cellStyle name="Note 2 2 3" xfId="444"/>
    <cellStyle name="Note 2 2 3 2" xfId="445"/>
    <cellStyle name="Note 2 2 4" xfId="446"/>
    <cellStyle name="Note 2 2 4 2" xfId="447"/>
    <cellStyle name="Note 2 2 5" xfId="448"/>
    <cellStyle name="Note 2 3" xfId="449"/>
    <cellStyle name="Note 2 3 2" xfId="450"/>
    <cellStyle name="Note 2 3 2 2" xfId="451"/>
    <cellStyle name="Note 2 3 3" xfId="452"/>
    <cellStyle name="Note 2 3 3 2" xfId="453"/>
    <cellStyle name="Note 2 3 4" xfId="454"/>
    <cellStyle name="Note 2 4" xfId="455"/>
    <cellStyle name="Note 2 4 2" xfId="456"/>
    <cellStyle name="Note 2 5" xfId="457"/>
    <cellStyle name="Note 2 5 2" xfId="458"/>
    <cellStyle name="Note 2 6" xfId="459"/>
    <cellStyle name="Note 3" xfId="460"/>
    <cellStyle name="Note 3 2" xfId="461"/>
    <cellStyle name="Note 3 2 2" xfId="462"/>
    <cellStyle name="Note 3 2 2 2" xfId="463"/>
    <cellStyle name="Note 3 2 2 2 2" xfId="464"/>
    <cellStyle name="Note 3 2 2 3" xfId="465"/>
    <cellStyle name="Note 3 2 2 3 2" xfId="466"/>
    <cellStyle name="Note 3 2 2 4" xfId="467"/>
    <cellStyle name="Note 3 2 3" xfId="468"/>
    <cellStyle name="Note 3 2 3 2" xfId="469"/>
    <cellStyle name="Note 3 2 4" xfId="470"/>
    <cellStyle name="Note 3 2 4 2" xfId="471"/>
    <cellStyle name="Note 3 2 5" xfId="472"/>
    <cellStyle name="Note 3 3" xfId="473"/>
    <cellStyle name="Note 3 3 2" xfId="474"/>
    <cellStyle name="Note 3 3 2 2" xfId="475"/>
    <cellStyle name="Note 3 3 3" xfId="476"/>
    <cellStyle name="Note 3 3 3 2" xfId="477"/>
    <cellStyle name="Note 3 3 4" xfId="478"/>
    <cellStyle name="Note 3 4" xfId="479"/>
    <cellStyle name="Note 3 4 2" xfId="480"/>
    <cellStyle name="Note 3 5" xfId="481"/>
    <cellStyle name="Note 3 5 2" xfId="482"/>
    <cellStyle name="Note 3 6" xfId="483"/>
    <cellStyle name="Note 4" xfId="484"/>
    <cellStyle name="Note 4 2" xfId="485"/>
    <cellStyle name="Note 4 2 2" xfId="486"/>
    <cellStyle name="Note 4 2 2 2" xfId="487"/>
    <cellStyle name="Note 4 2 3" xfId="488"/>
    <cellStyle name="Note 4 2 3 2" xfId="489"/>
    <cellStyle name="Note 4 2 4" xfId="490"/>
    <cellStyle name="Note 4 3" xfId="491"/>
    <cellStyle name="Note 4 3 2" xfId="492"/>
    <cellStyle name="Note 4 4" xfId="493"/>
    <cellStyle name="Note 4 4 2" xfId="494"/>
    <cellStyle name="Note 4 5" xfId="495"/>
    <cellStyle name="Note 5" xfId="496"/>
    <cellStyle name="Note 5 2" xfId="497"/>
    <cellStyle name="Note 5 2 2" xfId="498"/>
    <cellStyle name="Note 5 2 2 2" xfId="499"/>
    <cellStyle name="Note 5 2 3" xfId="500"/>
    <cellStyle name="Note 5 2 3 2" xfId="501"/>
    <cellStyle name="Note 5 2 4" xfId="502"/>
    <cellStyle name="Note 5 3" xfId="503"/>
    <cellStyle name="Note 5 3 2" xfId="504"/>
    <cellStyle name="Note 5 4" xfId="505"/>
    <cellStyle name="Note 5 4 2" xfId="506"/>
    <cellStyle name="Note 5 5" xfId="507"/>
    <cellStyle name="Note 6" xfId="594"/>
    <cellStyle name="Output" xfId="558" builtinId="21" customBuiltin="1"/>
    <cellStyle name="Output 2" xfId="508"/>
    <cellStyle name="Percent 2" xfId="6"/>
    <cellStyle name="Percent 3" xfId="509"/>
    <cellStyle name="SAPBEXaggData" xfId="510"/>
    <cellStyle name="SAPBEXaggDataEmph" xfId="511"/>
    <cellStyle name="SAPBEXaggItem" xfId="512"/>
    <cellStyle name="SAPBEXaggItemX" xfId="513"/>
    <cellStyle name="SAPBEXchaText" xfId="514"/>
    <cellStyle name="SAPBEXexcBad7" xfId="515"/>
    <cellStyle name="SAPBEXexcBad8" xfId="516"/>
    <cellStyle name="SAPBEXexcBad9" xfId="517"/>
    <cellStyle name="SAPBEXexcCritical4" xfId="518"/>
    <cellStyle name="SAPBEXexcCritical5" xfId="519"/>
    <cellStyle name="SAPBEXexcCritical6" xfId="520"/>
    <cellStyle name="SAPBEXexcGood1" xfId="521"/>
    <cellStyle name="SAPBEXexcGood2" xfId="522"/>
    <cellStyle name="SAPBEXexcGood3" xfId="523"/>
    <cellStyle name="SAPBEXfilterDrill" xfId="524"/>
    <cellStyle name="SAPBEXfilterItem" xfId="525"/>
    <cellStyle name="SAPBEXfilterText" xfId="526"/>
    <cellStyle name="SAPBEXformats" xfId="527"/>
    <cellStyle name="SAPBEXheaderItem" xfId="528"/>
    <cellStyle name="SAPBEXheaderText" xfId="529"/>
    <cellStyle name="SAPBEXHLevel0" xfId="530"/>
    <cellStyle name="SAPBEXHLevel0X" xfId="531"/>
    <cellStyle name="SAPBEXHLevel1" xfId="532"/>
    <cellStyle name="SAPBEXHLevel1X" xfId="533"/>
    <cellStyle name="SAPBEXHLevel2" xfId="534"/>
    <cellStyle name="SAPBEXHLevel2X" xfId="535"/>
    <cellStyle name="SAPBEXHLevel3" xfId="536"/>
    <cellStyle name="SAPBEXHLevel3X" xfId="537"/>
    <cellStyle name="SAPBEXinputData" xfId="538"/>
    <cellStyle name="SAPBEXItemHeader" xfId="539"/>
    <cellStyle name="SAPBEXresData" xfId="540"/>
    <cellStyle name="SAPBEXresDataEmph" xfId="541"/>
    <cellStyle name="SAPBEXresItem" xfId="542"/>
    <cellStyle name="SAPBEXresItemX" xfId="543"/>
    <cellStyle name="SAPBEXstdData" xfId="544"/>
    <cellStyle name="SAPBEXstdDataEmph" xfId="545"/>
    <cellStyle name="SAPBEXstdItem" xfId="546"/>
    <cellStyle name="SAPBEXstdItemX" xfId="547"/>
    <cellStyle name="SAPBEXtitle" xfId="548"/>
    <cellStyle name="SAPBEXunassignedItem" xfId="549"/>
    <cellStyle name="SAPBEXundefined" xfId="550"/>
    <cellStyle name="Sheet Title" xfId="551"/>
    <cellStyle name="Style 1" xfId="7"/>
    <cellStyle name="Title 2" xfId="586"/>
    <cellStyle name="Total 2" xfId="552"/>
    <cellStyle name="Total 3" xfId="596"/>
    <cellStyle name="Warning Text 2" xfId="553"/>
    <cellStyle name="Warning Text 3" xfId="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ectric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>
        <row r="26">
          <cell r="G26">
            <v>7446504.8799999999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13">
          <cell r="M13">
            <v>7.1570000000000002E-3</v>
          </cell>
        </row>
        <row r="14">
          <cell r="M14">
            <v>2E-3</v>
          </cell>
        </row>
        <row r="15">
          <cell r="M15">
            <v>3.8456999999999998E-2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5" zoomScaleNormal="100" workbookViewId="0">
      <pane ySplit="8" topLeftCell="A35" activePane="bottomLeft" state="frozen"/>
      <selection activeCell="G67" sqref="G67"/>
      <selection pane="bottomLeft" activeCell="C37" sqref="C37"/>
    </sheetView>
  </sheetViews>
  <sheetFormatPr defaultColWidth="9.109375" defaultRowHeight="13.2" x14ac:dyDescent="0.25"/>
  <cols>
    <col min="1" max="1" width="7.44140625" style="15" bestFit="1" customWidth="1"/>
    <col min="2" max="2" width="69.33203125" style="15" customWidth="1"/>
    <col min="3" max="3" width="7.44140625" style="15" bestFit="1" customWidth="1"/>
    <col min="4" max="4" width="23.5546875" style="15" bestFit="1" customWidth="1"/>
    <col min="5" max="5" width="13.44140625" style="15" customWidth="1"/>
    <col min="6" max="16384" width="9.109375" style="15"/>
  </cols>
  <sheetData>
    <row r="1" spans="1:5" x14ac:dyDescent="0.25">
      <c r="A1" s="11"/>
      <c r="B1" s="12"/>
      <c r="C1" s="12"/>
      <c r="D1" s="13"/>
      <c r="E1" s="14" t="s">
        <v>40</v>
      </c>
    </row>
    <row r="2" spans="1:5" ht="13.8" thickBot="1" x14ac:dyDescent="0.3">
      <c r="A2" s="12"/>
      <c r="B2" s="12"/>
      <c r="C2" s="12"/>
      <c r="D2" s="13"/>
      <c r="E2" s="14" t="s">
        <v>41</v>
      </c>
    </row>
    <row r="3" spans="1:5" ht="14.4" thickTop="1" thickBot="1" x14ac:dyDescent="0.3">
      <c r="A3" s="16"/>
      <c r="B3" s="16"/>
      <c r="C3" s="16"/>
      <c r="D3" s="13"/>
      <c r="E3" s="17" t="s">
        <v>42</v>
      </c>
    </row>
    <row r="4" spans="1:5" ht="13.8" thickTop="1" x14ac:dyDescent="0.25">
      <c r="A4" s="18" t="s">
        <v>43</v>
      </c>
      <c r="B4" s="19"/>
      <c r="C4" s="19"/>
      <c r="D4" s="19"/>
      <c r="E4" s="19"/>
    </row>
    <row r="5" spans="1:5" x14ac:dyDescent="0.25">
      <c r="A5" s="18"/>
      <c r="B5" s="19" t="s">
        <v>81</v>
      </c>
      <c r="C5" s="19"/>
      <c r="D5" s="19"/>
      <c r="E5" s="19" t="s">
        <v>113</v>
      </c>
    </row>
    <row r="6" spans="1:5" x14ac:dyDescent="0.25">
      <c r="A6" s="18" t="s">
        <v>104</v>
      </c>
      <c r="B6" s="19"/>
      <c r="C6" s="19"/>
      <c r="D6" s="19"/>
      <c r="E6" s="20"/>
    </row>
    <row r="7" spans="1:5" x14ac:dyDescent="0.25">
      <c r="A7" s="19" t="s">
        <v>82</v>
      </c>
      <c r="B7" s="19"/>
      <c r="C7" s="19"/>
      <c r="D7" s="19"/>
      <c r="E7" s="20"/>
    </row>
    <row r="8" spans="1:5" x14ac:dyDescent="0.25">
      <c r="A8" s="19" t="s">
        <v>44</v>
      </c>
      <c r="B8" s="19"/>
      <c r="C8" s="19"/>
      <c r="D8" s="19"/>
      <c r="E8" s="20"/>
    </row>
    <row r="9" spans="1:5" x14ac:dyDescent="0.25">
      <c r="A9" s="19"/>
      <c r="B9" s="18"/>
      <c r="C9" s="19"/>
      <c r="D9" s="18"/>
      <c r="E9" s="20"/>
    </row>
    <row r="10" spans="1:5" x14ac:dyDescent="0.25">
      <c r="A10" s="21" t="s">
        <v>45</v>
      </c>
      <c r="B10" s="22"/>
      <c r="C10" s="22"/>
      <c r="D10" s="22"/>
      <c r="E10" s="23"/>
    </row>
    <row r="11" spans="1:5" x14ac:dyDescent="0.25">
      <c r="A11" s="21" t="s">
        <v>46</v>
      </c>
      <c r="B11" s="22" t="s">
        <v>47</v>
      </c>
      <c r="C11" s="22"/>
      <c r="D11" s="22" t="s">
        <v>48</v>
      </c>
      <c r="E11" s="22"/>
    </row>
    <row r="12" spans="1:5" x14ac:dyDescent="0.25">
      <c r="A12" s="24"/>
      <c r="B12" s="25"/>
      <c r="C12" s="25"/>
      <c r="D12" s="26"/>
      <c r="E12" s="26"/>
    </row>
    <row r="13" spans="1:5" x14ac:dyDescent="0.25">
      <c r="A13" s="27">
        <v>1</v>
      </c>
      <c r="B13" s="31" t="s">
        <v>49</v>
      </c>
      <c r="C13" s="32"/>
      <c r="D13" s="33"/>
      <c r="E13" s="33"/>
    </row>
    <row r="14" spans="1:5" x14ac:dyDescent="0.25">
      <c r="A14" s="27">
        <f>A13+1</f>
        <v>2</v>
      </c>
      <c r="B14" s="34"/>
      <c r="C14" s="35"/>
      <c r="D14" s="35"/>
      <c r="E14" s="35"/>
    </row>
    <row r="15" spans="1:5" x14ac:dyDescent="0.25">
      <c r="A15" s="27">
        <f t="shared" ref="A15:A48" si="0">A14+1</f>
        <v>3</v>
      </c>
      <c r="B15" s="36" t="s">
        <v>50</v>
      </c>
      <c r="C15" s="37"/>
      <c r="D15" s="38">
        <f>-'Rev Req Summary'!C14</f>
        <v>6318302.8499999996</v>
      </c>
      <c r="E15" s="35"/>
    </row>
    <row r="16" spans="1:5" x14ac:dyDescent="0.25">
      <c r="A16" s="27">
        <f t="shared" si="0"/>
        <v>4</v>
      </c>
      <c r="B16" s="36" t="s">
        <v>51</v>
      </c>
      <c r="C16" s="37"/>
      <c r="D16" s="39">
        <f>-'Rev Req Summary'!C11</f>
        <v>54955983.910000004</v>
      </c>
      <c r="E16" s="35"/>
    </row>
    <row r="17" spans="1:5" x14ac:dyDescent="0.25">
      <c r="A17" s="27">
        <f t="shared" si="0"/>
        <v>5</v>
      </c>
      <c r="B17" s="36" t="s">
        <v>52</v>
      </c>
      <c r="C17" s="37"/>
      <c r="D17" s="39">
        <f>-'Rev Req Summary'!C20</f>
        <v>29011926</v>
      </c>
      <c r="E17" s="35"/>
    </row>
    <row r="18" spans="1:5" x14ac:dyDescent="0.25">
      <c r="A18" s="27">
        <f t="shared" si="0"/>
        <v>6</v>
      </c>
      <c r="B18" s="36" t="s">
        <v>53</v>
      </c>
      <c r="C18" s="37"/>
      <c r="D18" s="39">
        <f>-'Rev Req Summary'!C22</f>
        <v>-29745544</v>
      </c>
      <c r="E18" s="35"/>
    </row>
    <row r="19" spans="1:5" x14ac:dyDescent="0.25">
      <c r="A19" s="27">
        <f t="shared" si="0"/>
        <v>7</v>
      </c>
      <c r="B19" s="36" t="s">
        <v>54</v>
      </c>
      <c r="C19" s="37"/>
      <c r="D19" s="39">
        <f>- 'Rev Req Summary'!C23</f>
        <v>-82720471.5</v>
      </c>
      <c r="E19" s="35"/>
    </row>
    <row r="20" spans="1:5" x14ac:dyDescent="0.25">
      <c r="A20" s="27">
        <f t="shared" si="0"/>
        <v>8</v>
      </c>
      <c r="B20" s="36" t="s">
        <v>105</v>
      </c>
      <c r="C20" s="37"/>
      <c r="D20" s="39">
        <f>'Rev Req Summary'!E31+'Rev Req Summary'!E34</f>
        <v>146.57999999999811</v>
      </c>
      <c r="E20" s="35"/>
    </row>
    <row r="21" spans="1:5" x14ac:dyDescent="0.25">
      <c r="A21" s="27">
        <f t="shared" si="0"/>
        <v>9</v>
      </c>
      <c r="B21" s="36" t="s">
        <v>55</v>
      </c>
      <c r="C21" s="37"/>
      <c r="D21" s="39">
        <f>-D27</f>
        <v>7446504.8799999999</v>
      </c>
      <c r="E21" s="35"/>
    </row>
    <row r="22" spans="1:5" x14ac:dyDescent="0.25">
      <c r="A22" s="27">
        <f t="shared" si="0"/>
        <v>10</v>
      </c>
      <c r="B22" s="36" t="s">
        <v>80</v>
      </c>
      <c r="C22" s="37"/>
      <c r="D22" s="39">
        <f>'Rev Req Summary'!D31+'Rev Req Summary'!F31+'Rev Req Summary'!C33+'Rev Req Summary'!C34-'Rev Req Summary'!E34</f>
        <v>-3902999.6601178469</v>
      </c>
      <c r="E22" s="35"/>
    </row>
    <row r="23" spans="1:5" ht="14.4" x14ac:dyDescent="0.3">
      <c r="A23" s="27">
        <f t="shared" si="0"/>
        <v>11</v>
      </c>
      <c r="B23" s="40"/>
      <c r="C23" s="37"/>
      <c r="D23" s="39"/>
      <c r="E23" s="35"/>
    </row>
    <row r="24" spans="1:5" ht="14.4" x14ac:dyDescent="0.3">
      <c r="A24" s="27">
        <f t="shared" si="0"/>
        <v>12</v>
      </c>
      <c r="B24" s="41"/>
      <c r="C24" s="42"/>
      <c r="D24" s="39"/>
      <c r="E24" s="35"/>
    </row>
    <row r="25" spans="1:5" ht="14.4" x14ac:dyDescent="0.3">
      <c r="A25" s="27">
        <f t="shared" si="0"/>
        <v>13</v>
      </c>
      <c r="B25" s="40" t="s">
        <v>32</v>
      </c>
      <c r="C25" s="42"/>
      <c r="D25" s="43">
        <f>SUM(D15:D24)</f>
        <v>-18636150.940117843</v>
      </c>
      <c r="E25" s="34"/>
    </row>
    <row r="26" spans="1:5" x14ac:dyDescent="0.25">
      <c r="A26" s="27">
        <f t="shared" si="0"/>
        <v>14</v>
      </c>
      <c r="B26" s="44" t="s">
        <v>56</v>
      </c>
      <c r="C26" s="34"/>
      <c r="D26" s="34"/>
      <c r="E26" s="35"/>
    </row>
    <row r="27" spans="1:5" x14ac:dyDescent="0.25">
      <c r="A27" s="27">
        <f t="shared" si="0"/>
        <v>15</v>
      </c>
      <c r="B27" s="36" t="s">
        <v>57</v>
      </c>
      <c r="C27" s="42"/>
      <c r="D27" s="39">
        <f>-[1]Detail!$G$26</f>
        <v>-7446504.8799999999</v>
      </c>
      <c r="E27" s="35"/>
    </row>
    <row r="28" spans="1:5" x14ac:dyDescent="0.25">
      <c r="A28" s="27">
        <f t="shared" si="0"/>
        <v>16</v>
      </c>
      <c r="B28" s="36" t="s">
        <v>58</v>
      </c>
      <c r="C28" s="42"/>
      <c r="D28" s="39">
        <f>-'456 Decoupling'!E21</f>
        <v>11994134.030000001</v>
      </c>
      <c r="E28" s="35"/>
    </row>
    <row r="29" spans="1:5" x14ac:dyDescent="0.25">
      <c r="A29" s="27">
        <f t="shared" si="0"/>
        <v>17</v>
      </c>
      <c r="B29" s="36" t="s">
        <v>107</v>
      </c>
      <c r="C29" s="42"/>
      <c r="D29" s="45">
        <f>-'456 Decoupling'!C21</f>
        <v>-32491234.77</v>
      </c>
      <c r="E29" s="45"/>
    </row>
    <row r="30" spans="1:5" x14ac:dyDescent="0.25">
      <c r="A30" s="27">
        <f t="shared" si="0"/>
        <v>18</v>
      </c>
      <c r="B30" s="36" t="s">
        <v>108</v>
      </c>
      <c r="C30" s="42"/>
      <c r="D30" s="45">
        <f>-'456 Decoupling'!D21</f>
        <v>17718442.649999999</v>
      </c>
      <c r="E30" s="45"/>
    </row>
    <row r="31" spans="1:5" x14ac:dyDescent="0.25">
      <c r="A31" s="27">
        <f t="shared" si="0"/>
        <v>19</v>
      </c>
      <c r="B31" s="46"/>
      <c r="C31" s="34"/>
      <c r="D31" s="39"/>
      <c r="E31" s="34"/>
    </row>
    <row r="32" spans="1:5" x14ac:dyDescent="0.25">
      <c r="A32" s="27">
        <f t="shared" si="0"/>
        <v>20</v>
      </c>
      <c r="B32" s="36" t="s">
        <v>59</v>
      </c>
      <c r="C32" s="42"/>
      <c r="D32" s="43">
        <f>SUM(D27:D31)</f>
        <v>-10225162.969999999</v>
      </c>
      <c r="E32" s="34"/>
    </row>
    <row r="33" spans="1:5" x14ac:dyDescent="0.25">
      <c r="A33" s="27">
        <f t="shared" si="0"/>
        <v>21</v>
      </c>
      <c r="B33" s="47" t="s">
        <v>60</v>
      </c>
      <c r="C33" s="42"/>
      <c r="D33" s="43"/>
      <c r="E33" s="43">
        <f>+D32+D25</f>
        <v>-28861313.910117842</v>
      </c>
    </row>
    <row r="34" spans="1:5" x14ac:dyDescent="0.25">
      <c r="A34" s="27">
        <f t="shared" si="0"/>
        <v>22</v>
      </c>
      <c r="B34" s="34"/>
      <c r="C34" s="34"/>
      <c r="D34" s="34"/>
      <c r="E34" s="34"/>
    </row>
    <row r="35" spans="1:5" x14ac:dyDescent="0.25">
      <c r="A35" s="27">
        <f t="shared" si="0"/>
        <v>23</v>
      </c>
      <c r="B35" s="48" t="s">
        <v>61</v>
      </c>
      <c r="C35" s="48"/>
      <c r="D35" s="48"/>
      <c r="E35" s="48"/>
    </row>
    <row r="36" spans="1:5" x14ac:dyDescent="0.25">
      <c r="A36" s="27">
        <f t="shared" si="0"/>
        <v>24</v>
      </c>
      <c r="B36" s="49" t="s">
        <v>62</v>
      </c>
      <c r="C36" s="48"/>
      <c r="D36" s="70">
        <f>-'PTC Liability'!B7</f>
        <v>-22899640</v>
      </c>
      <c r="E36" s="45"/>
    </row>
    <row r="37" spans="1:5" x14ac:dyDescent="0.25">
      <c r="A37" s="27">
        <f t="shared" si="0"/>
        <v>25</v>
      </c>
      <c r="B37" s="49" t="s">
        <v>63</v>
      </c>
      <c r="C37" s="48"/>
      <c r="D37" s="70">
        <f>-'95A Treas Grant Amort'!B13</f>
        <v>40241934.120000005</v>
      </c>
      <c r="E37" s="34"/>
    </row>
    <row r="38" spans="1:5" x14ac:dyDescent="0.25">
      <c r="A38" s="27">
        <f t="shared" si="0"/>
        <v>26</v>
      </c>
      <c r="B38" s="47" t="s">
        <v>64</v>
      </c>
      <c r="C38" s="48"/>
      <c r="D38" s="50"/>
      <c r="E38" s="43">
        <f>+D36+D37</f>
        <v>17342294.120000005</v>
      </c>
    </row>
    <row r="39" spans="1:5" x14ac:dyDescent="0.25">
      <c r="A39" s="27">
        <f t="shared" si="0"/>
        <v>27</v>
      </c>
      <c r="B39" s="34"/>
      <c r="C39" s="34"/>
      <c r="D39" s="34"/>
      <c r="E39" s="34"/>
    </row>
    <row r="40" spans="1:5" x14ac:dyDescent="0.25">
      <c r="A40" s="27">
        <f t="shared" si="0"/>
        <v>28</v>
      </c>
      <c r="B40" s="51" t="s">
        <v>65</v>
      </c>
      <c r="C40" s="35">
        <f ca="1">'[2]KJB-3,11 Def'!$M$13</f>
        <v>7.1570000000000002E-3</v>
      </c>
      <c r="D40" s="71">
        <f ca="1">+$E$33*C40</f>
        <v>-206560.42365471341</v>
      </c>
      <c r="E40" s="45"/>
    </row>
    <row r="41" spans="1:5" x14ac:dyDescent="0.25">
      <c r="A41" s="27">
        <f t="shared" si="0"/>
        <v>29</v>
      </c>
      <c r="B41" s="53" t="s">
        <v>66</v>
      </c>
      <c r="C41" s="35">
        <f>'[2]KJB-3,11 Def'!$M$14</f>
        <v>2E-3</v>
      </c>
      <c r="D41" s="71">
        <f>+$E$33*C41</f>
        <v>-57722.627820235684</v>
      </c>
      <c r="E41" s="45"/>
    </row>
    <row r="42" spans="1:5" x14ac:dyDescent="0.25">
      <c r="A42" s="27">
        <f t="shared" si="0"/>
        <v>30</v>
      </c>
      <c r="B42" s="51" t="s">
        <v>67</v>
      </c>
      <c r="C42" s="35">
        <f ca="1">'[2]KJB-3,11 Def'!$M$15</f>
        <v>3.8456999999999998E-2</v>
      </c>
      <c r="D42" s="71">
        <f ca="1">+$E$33*C42</f>
        <v>-1109919.5490414018</v>
      </c>
      <c r="E42" s="34"/>
    </row>
    <row r="43" spans="1:5" x14ac:dyDescent="0.25">
      <c r="A43" s="27">
        <f t="shared" si="0"/>
        <v>31</v>
      </c>
      <c r="B43" s="47" t="s">
        <v>68</v>
      </c>
      <c r="C43" s="52"/>
      <c r="D43" s="54"/>
      <c r="E43" s="43">
        <f ca="1">SUM(D40:D42)</f>
        <v>-1374202.6005163509</v>
      </c>
    </row>
    <row r="44" spans="1:5" x14ac:dyDescent="0.25">
      <c r="A44" s="27">
        <f t="shared" si="0"/>
        <v>32</v>
      </c>
      <c r="B44" s="34"/>
      <c r="C44" s="34"/>
      <c r="D44" s="34"/>
      <c r="E44" s="34"/>
    </row>
    <row r="45" spans="1:5" x14ac:dyDescent="0.25">
      <c r="A45" s="27">
        <f t="shared" si="0"/>
        <v>33</v>
      </c>
      <c r="B45" s="51" t="s">
        <v>69</v>
      </c>
      <c r="C45" s="55"/>
      <c r="D45" s="56"/>
      <c r="E45" s="57">
        <f ca="1">+E33-E38-E43</f>
        <v>-44829405.429601498</v>
      </c>
    </row>
    <row r="46" spans="1:5" x14ac:dyDescent="0.25">
      <c r="A46" s="27">
        <f t="shared" si="0"/>
        <v>34</v>
      </c>
      <c r="B46" s="51"/>
      <c r="C46" s="35"/>
      <c r="D46" s="56"/>
      <c r="E46" s="58"/>
    </row>
    <row r="47" spans="1:5" x14ac:dyDescent="0.25">
      <c r="A47" s="27">
        <f t="shared" si="0"/>
        <v>35</v>
      </c>
      <c r="B47" s="51" t="s">
        <v>70</v>
      </c>
      <c r="C47" s="76">
        <v>0.21</v>
      </c>
      <c r="D47" s="77"/>
      <c r="E47" s="78">
        <f ca="1">E45*C47</f>
        <v>-9414175.1402163133</v>
      </c>
    </row>
    <row r="48" spans="1:5" ht="13.8" thickBot="1" x14ac:dyDescent="0.3">
      <c r="A48" s="27">
        <f t="shared" si="0"/>
        <v>36</v>
      </c>
      <c r="B48" s="51" t="s">
        <v>71</v>
      </c>
      <c r="C48" s="77"/>
      <c r="D48" s="58"/>
      <c r="E48" s="79">
        <f ca="1">E45-E47</f>
        <v>-35415230.289385185</v>
      </c>
    </row>
    <row r="49" spans="1:1" ht="13.8" thickTop="1" x14ac:dyDescent="0.25">
      <c r="A49" s="28"/>
    </row>
    <row r="50" spans="1:1" x14ac:dyDescent="0.25">
      <c r="A50" s="28"/>
    </row>
    <row r="51" spans="1:1" x14ac:dyDescent="0.25">
      <c r="A51" s="28"/>
    </row>
    <row r="52" spans="1:1" x14ac:dyDescent="0.25">
      <c r="A52" s="28"/>
    </row>
    <row r="53" spans="1:1" x14ac:dyDescent="0.25">
      <c r="A53" s="28"/>
    </row>
    <row r="54" spans="1:1" x14ac:dyDescent="0.25">
      <c r="A54" s="28"/>
    </row>
    <row r="55" spans="1:1" x14ac:dyDescent="0.25">
      <c r="A55" s="28"/>
    </row>
    <row r="56" spans="1:1" x14ac:dyDescent="0.25">
      <c r="A56" s="28"/>
    </row>
    <row r="57" spans="1:1" x14ac:dyDescent="0.25">
      <c r="A57" s="28"/>
    </row>
    <row r="58" spans="1:1" x14ac:dyDescent="0.25">
      <c r="A58" s="28"/>
    </row>
    <row r="59" spans="1:1" x14ac:dyDescent="0.25">
      <c r="A59" s="28"/>
    </row>
    <row r="60" spans="1:1" x14ac:dyDescent="0.25">
      <c r="A60" s="28"/>
    </row>
    <row r="61" spans="1:1" x14ac:dyDescent="0.25">
      <c r="A61" s="28"/>
    </row>
    <row r="62" spans="1:1" x14ac:dyDescent="0.25">
      <c r="A62" s="28"/>
    </row>
    <row r="63" spans="1:1" x14ac:dyDescent="0.25">
      <c r="A63" s="28"/>
    </row>
    <row r="64" spans="1:1" x14ac:dyDescent="0.25">
      <c r="A64" s="28"/>
    </row>
    <row r="65" spans="1:1" x14ac:dyDescent="0.25">
      <c r="A65" s="28"/>
    </row>
    <row r="66" spans="1:1" x14ac:dyDescent="0.25">
      <c r="A66" s="28"/>
    </row>
    <row r="67" spans="1:1" x14ac:dyDescent="0.25">
      <c r="A67" s="28"/>
    </row>
    <row r="68" spans="1:1" x14ac:dyDescent="0.25">
      <c r="A68" s="28"/>
    </row>
  </sheetData>
  <pageMargins left="0.25" right="0.2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7" workbookViewId="0">
      <selection activeCell="D41" sqref="D41"/>
    </sheetView>
  </sheetViews>
  <sheetFormatPr defaultRowHeight="14.4" x14ac:dyDescent="0.3"/>
  <cols>
    <col min="1" max="1" width="7.6640625" bestFit="1" customWidth="1"/>
    <col min="2" max="2" width="38.6640625" bestFit="1" customWidth="1"/>
    <col min="3" max="4" width="15.33203125" bestFit="1" customWidth="1"/>
    <col min="5" max="5" width="10" bestFit="1" customWidth="1"/>
    <col min="6" max="6" width="13.88671875" customWidth="1"/>
    <col min="7" max="8" width="9.5546875" bestFit="1" customWidth="1"/>
  </cols>
  <sheetData>
    <row r="1" spans="1:6" x14ac:dyDescent="0.3">
      <c r="A1" s="80" t="s">
        <v>18</v>
      </c>
      <c r="B1" s="80"/>
      <c r="C1" s="80"/>
      <c r="D1" s="80"/>
      <c r="E1" s="80"/>
      <c r="F1" s="80"/>
    </row>
    <row r="2" spans="1:6" x14ac:dyDescent="0.3">
      <c r="A2" s="80" t="s">
        <v>19</v>
      </c>
      <c r="B2" s="80"/>
      <c r="C2" s="80"/>
      <c r="D2" s="80"/>
      <c r="E2" s="80"/>
      <c r="F2" s="80"/>
    </row>
    <row r="3" spans="1:6" x14ac:dyDescent="0.3">
      <c r="A3" s="80" t="s">
        <v>20</v>
      </c>
      <c r="B3" s="80"/>
      <c r="C3" s="80"/>
      <c r="D3" s="80"/>
      <c r="E3" s="80"/>
      <c r="F3" s="80"/>
    </row>
    <row r="4" spans="1:6" x14ac:dyDescent="0.3">
      <c r="A4" s="81" t="s">
        <v>103</v>
      </c>
      <c r="B4" s="80"/>
      <c r="C4" s="80"/>
      <c r="D4" s="80"/>
      <c r="E4" s="80"/>
      <c r="F4" s="80"/>
    </row>
    <row r="6" spans="1:6" ht="28.8" x14ac:dyDescent="0.3">
      <c r="A6" s="9" t="s">
        <v>2</v>
      </c>
      <c r="B6" s="9" t="s">
        <v>5</v>
      </c>
      <c r="C6" s="6" t="s">
        <v>4</v>
      </c>
      <c r="D6" s="6" t="s">
        <v>21</v>
      </c>
      <c r="E6" s="6" t="s">
        <v>0</v>
      </c>
      <c r="F6" s="6" t="s">
        <v>1</v>
      </c>
    </row>
    <row r="7" spans="1:6" x14ac:dyDescent="0.3">
      <c r="A7" s="10"/>
      <c r="B7" s="7" t="s">
        <v>35</v>
      </c>
      <c r="C7" s="8" t="s">
        <v>36</v>
      </c>
      <c r="D7" s="8" t="s">
        <v>37</v>
      </c>
      <c r="E7" s="8" t="s">
        <v>38</v>
      </c>
      <c r="F7" s="8" t="s">
        <v>39</v>
      </c>
    </row>
    <row r="8" spans="1:6" x14ac:dyDescent="0.3">
      <c r="A8" s="74">
        <v>1</v>
      </c>
      <c r="B8" t="s">
        <v>17</v>
      </c>
      <c r="C8" s="68">
        <f>SUM(D8:F8)</f>
        <v>2153819195.27</v>
      </c>
      <c r="D8" s="68">
        <v>2142744185.3599999</v>
      </c>
      <c r="E8" s="68">
        <v>324382.2</v>
      </c>
      <c r="F8" s="68">
        <v>10750627.709999999</v>
      </c>
    </row>
    <row r="9" spans="1:6" x14ac:dyDescent="0.3">
      <c r="A9" s="74">
        <f>+A8+1</f>
        <v>2</v>
      </c>
    </row>
    <row r="10" spans="1:6" x14ac:dyDescent="0.3">
      <c r="A10" s="74">
        <f t="shared" ref="A10:A39" si="0">+A9+1</f>
        <v>3</v>
      </c>
      <c r="B10" s="60" t="s">
        <v>31</v>
      </c>
    </row>
    <row r="11" spans="1:6" x14ac:dyDescent="0.3">
      <c r="A11" s="74">
        <f t="shared" si="0"/>
        <v>4</v>
      </c>
      <c r="B11" s="1" t="s">
        <v>7</v>
      </c>
      <c r="C11" s="68">
        <f t="shared" ref="C11:C20" si="1">SUM(D11:F11)</f>
        <v>-54955983.910000004</v>
      </c>
      <c r="D11" s="68">
        <v>-54955983.910000004</v>
      </c>
      <c r="E11" s="68"/>
      <c r="F11" s="68"/>
    </row>
    <row r="12" spans="1:6" x14ac:dyDescent="0.3">
      <c r="A12" s="74">
        <f t="shared" si="0"/>
        <v>5</v>
      </c>
      <c r="B12" s="1" t="s">
        <v>8</v>
      </c>
      <c r="C12" s="68">
        <f t="shared" si="1"/>
        <v>102287066.92</v>
      </c>
      <c r="D12" s="68">
        <v>100004063.21000001</v>
      </c>
      <c r="E12" s="68"/>
      <c r="F12" s="68">
        <v>2283003.71</v>
      </c>
    </row>
    <row r="13" spans="1:6" x14ac:dyDescent="0.3">
      <c r="A13" s="74">
        <f t="shared" si="0"/>
        <v>6</v>
      </c>
      <c r="B13" s="1" t="s">
        <v>9</v>
      </c>
      <c r="C13" s="68">
        <f t="shared" si="1"/>
        <v>17088658.920000002</v>
      </c>
      <c r="D13" s="68">
        <v>17029046.510000002</v>
      </c>
      <c r="E13" s="68"/>
      <c r="F13" s="68">
        <v>59612.41</v>
      </c>
    </row>
    <row r="14" spans="1:6" x14ac:dyDescent="0.3">
      <c r="A14" s="74">
        <f t="shared" si="0"/>
        <v>7</v>
      </c>
      <c r="B14" s="1" t="s">
        <v>10</v>
      </c>
      <c r="C14" s="68">
        <f t="shared" si="1"/>
        <v>-6318302.8499999996</v>
      </c>
      <c r="D14" s="68">
        <v>-6250779.4199999999</v>
      </c>
      <c r="E14" s="68"/>
      <c r="F14" s="68">
        <v>-67523.430000000008</v>
      </c>
    </row>
    <row r="15" spans="1:6" x14ac:dyDescent="0.3">
      <c r="A15" s="74">
        <f t="shared" si="0"/>
        <v>8</v>
      </c>
      <c r="B15" s="1" t="s">
        <v>11</v>
      </c>
      <c r="C15" s="68">
        <f t="shared" si="1"/>
        <v>-257285.07999999996</v>
      </c>
      <c r="D15" s="68">
        <v>-257285.07999999996</v>
      </c>
      <c r="E15" s="68"/>
      <c r="F15" s="68"/>
    </row>
    <row r="16" spans="1:6" x14ac:dyDescent="0.3">
      <c r="A16" s="74">
        <f t="shared" si="0"/>
        <v>9</v>
      </c>
      <c r="B16" s="1" t="s">
        <v>33</v>
      </c>
      <c r="C16" s="68">
        <f t="shared" si="1"/>
        <v>4599593.6399999997</v>
      </c>
      <c r="D16" s="68">
        <v>4599593.6399999997</v>
      </c>
      <c r="E16" s="68"/>
      <c r="F16" s="68"/>
    </row>
    <row r="17" spans="1:6" x14ac:dyDescent="0.3">
      <c r="A17" s="74">
        <f t="shared" si="0"/>
        <v>10</v>
      </c>
      <c r="B17" s="1" t="s">
        <v>12</v>
      </c>
      <c r="C17" s="68">
        <f t="shared" si="1"/>
        <v>-2081681.16</v>
      </c>
      <c r="D17" s="68">
        <v>-2081681.16</v>
      </c>
      <c r="E17" s="68"/>
      <c r="F17" s="68"/>
    </row>
    <row r="18" spans="1:6" x14ac:dyDescent="0.3">
      <c r="A18" s="74">
        <f t="shared" si="0"/>
        <v>11</v>
      </c>
      <c r="B18" s="1" t="s">
        <v>13</v>
      </c>
      <c r="C18" s="68">
        <f t="shared" si="1"/>
        <v>-72579362.799999982</v>
      </c>
      <c r="D18" s="68">
        <v>-72579362.799999982</v>
      </c>
      <c r="E18" s="68"/>
      <c r="F18" s="68"/>
    </row>
    <row r="19" spans="1:6" x14ac:dyDescent="0.3">
      <c r="A19" s="74">
        <f t="shared" si="0"/>
        <v>12</v>
      </c>
      <c r="B19" s="1" t="s">
        <v>14</v>
      </c>
      <c r="C19" s="68">
        <f t="shared" si="1"/>
        <v>84703827.25</v>
      </c>
      <c r="D19" s="68">
        <v>84487547.599999994</v>
      </c>
      <c r="E19" s="69">
        <v>13257.679999999998</v>
      </c>
      <c r="F19" s="69">
        <v>203021.96999999997</v>
      </c>
    </row>
    <row r="20" spans="1:6" x14ac:dyDescent="0.3">
      <c r="A20" s="74">
        <f t="shared" si="0"/>
        <v>13</v>
      </c>
      <c r="B20" s="1" t="s">
        <v>109</v>
      </c>
      <c r="C20" s="68">
        <f t="shared" si="1"/>
        <v>-29011926</v>
      </c>
      <c r="D20" s="68">
        <v>-29011926</v>
      </c>
      <c r="E20" s="68"/>
      <c r="F20" s="68"/>
    </row>
    <row r="21" spans="1:6" x14ac:dyDescent="0.3">
      <c r="A21" s="74">
        <f t="shared" si="0"/>
        <v>14</v>
      </c>
      <c r="B21" s="1" t="s">
        <v>110</v>
      </c>
      <c r="C21" s="68">
        <f>SUM(D21:F21)</f>
        <v>58785500.5</v>
      </c>
      <c r="D21" s="68">
        <v>58197530.5</v>
      </c>
      <c r="E21" s="68"/>
      <c r="F21" s="68">
        <v>587970</v>
      </c>
    </row>
    <row r="22" spans="1:6" x14ac:dyDescent="0.3">
      <c r="A22" s="74">
        <f t="shared" si="0"/>
        <v>15</v>
      </c>
      <c r="B22" s="1" t="s">
        <v>111</v>
      </c>
      <c r="C22" s="68">
        <f>SUM(D22:F22)</f>
        <v>29745544</v>
      </c>
      <c r="D22" s="68">
        <v>29536744</v>
      </c>
      <c r="E22" s="68"/>
      <c r="F22" s="68">
        <v>208800</v>
      </c>
    </row>
    <row r="23" spans="1:6" x14ac:dyDescent="0.3">
      <c r="A23" s="74">
        <f t="shared" si="0"/>
        <v>16</v>
      </c>
      <c r="B23" s="1" t="s">
        <v>112</v>
      </c>
      <c r="C23" s="68">
        <f>SUM(D23:F23)</f>
        <v>82720471.5</v>
      </c>
      <c r="D23" s="68">
        <v>82591127.5</v>
      </c>
      <c r="E23" s="68"/>
      <c r="F23" s="68">
        <v>129344</v>
      </c>
    </row>
    <row r="24" spans="1:6" x14ac:dyDescent="0.3">
      <c r="A24" s="74">
        <f t="shared" si="0"/>
        <v>17</v>
      </c>
      <c r="B24" s="4" t="s">
        <v>28</v>
      </c>
      <c r="C24" s="68">
        <f>SUM(C11:C23)</f>
        <v>214726120.93000001</v>
      </c>
      <c r="D24" s="68">
        <f>SUM(D11:D23)</f>
        <v>211308634.59000003</v>
      </c>
      <c r="E24" s="68">
        <f>SUM(E11:E23)</f>
        <v>13257.679999999998</v>
      </c>
      <c r="F24" s="68">
        <f>SUM(F11:F23)</f>
        <v>3404228.66</v>
      </c>
    </row>
    <row r="25" spans="1:6" x14ac:dyDescent="0.3">
      <c r="A25" s="74">
        <f t="shared" si="0"/>
        <v>18</v>
      </c>
      <c r="B25" s="4"/>
      <c r="C25" s="68"/>
      <c r="D25" s="68"/>
      <c r="E25" s="68"/>
      <c r="F25" s="68"/>
    </row>
    <row r="26" spans="1:6" x14ac:dyDescent="0.3">
      <c r="A26" s="74">
        <f t="shared" si="0"/>
        <v>19</v>
      </c>
      <c r="B26" s="60" t="s">
        <v>27</v>
      </c>
      <c r="C26" s="68">
        <f>+C8-C24</f>
        <v>1939093074.3399999</v>
      </c>
      <c r="D26" s="68">
        <f>+D8-D24</f>
        <v>1931435550.77</v>
      </c>
      <c r="E26" s="68">
        <f>+E8-E24</f>
        <v>311124.52</v>
      </c>
      <c r="F26" s="68">
        <f>+F8-F24</f>
        <v>7346399.0499999989</v>
      </c>
    </row>
    <row r="27" spans="1:6" x14ac:dyDescent="0.3">
      <c r="A27" s="74">
        <f t="shared" si="0"/>
        <v>20</v>
      </c>
      <c r="B27" s="4"/>
      <c r="C27" s="68"/>
      <c r="D27" s="68"/>
      <c r="E27" s="68"/>
      <c r="F27" s="68"/>
    </row>
    <row r="28" spans="1:6" x14ac:dyDescent="0.3">
      <c r="A28" s="74">
        <f t="shared" si="0"/>
        <v>21</v>
      </c>
      <c r="B28" s="1" t="s">
        <v>22</v>
      </c>
    </row>
    <row r="29" spans="1:6" x14ac:dyDescent="0.3">
      <c r="A29" s="74">
        <f t="shared" si="0"/>
        <v>22</v>
      </c>
      <c r="B29" s="3" t="s">
        <v>23</v>
      </c>
      <c r="C29" s="68">
        <f>SUM(D29:F29)</f>
        <v>920588.00999999722</v>
      </c>
      <c r="D29" s="68">
        <v>1114779.6099999971</v>
      </c>
      <c r="E29" s="68">
        <v>-743.57999999999811</v>
      </c>
      <c r="F29" s="68">
        <v>-193448.01999999984</v>
      </c>
    </row>
    <row r="30" spans="1:6" x14ac:dyDescent="0.3">
      <c r="A30" s="74">
        <f t="shared" si="0"/>
        <v>23</v>
      </c>
      <c r="B30" s="3" t="s">
        <v>16</v>
      </c>
      <c r="C30" s="68">
        <f>SUM(D30:F30)</f>
        <v>-360848</v>
      </c>
      <c r="D30" s="68">
        <v>-317696</v>
      </c>
      <c r="E30" s="68">
        <v>-604</v>
      </c>
      <c r="F30" s="68">
        <v>-42548</v>
      </c>
    </row>
    <row r="31" spans="1:6" x14ac:dyDescent="0.3">
      <c r="A31" s="74">
        <f t="shared" si="0"/>
        <v>24</v>
      </c>
      <c r="B31" s="59" t="s">
        <v>24</v>
      </c>
      <c r="C31" s="68">
        <f>SUM(D31:F31)</f>
        <v>-1281436.0099999972</v>
      </c>
      <c r="D31" s="5">
        <f>+D30-D29</f>
        <v>-1432475.6099999971</v>
      </c>
      <c r="E31" s="5">
        <f t="shared" ref="E31:F31" si="2">+E30-E29</f>
        <v>139.57999999999811</v>
      </c>
      <c r="F31" s="5">
        <f t="shared" si="2"/>
        <v>150900.01999999984</v>
      </c>
    </row>
    <row r="32" spans="1:6" x14ac:dyDescent="0.3">
      <c r="A32" s="74">
        <f t="shared" si="0"/>
        <v>25</v>
      </c>
      <c r="B32" s="60"/>
      <c r="C32" s="68"/>
      <c r="D32" s="5"/>
      <c r="E32" s="5"/>
      <c r="F32" s="5"/>
    </row>
    <row r="33" spans="1:6" x14ac:dyDescent="0.3">
      <c r="A33" s="74">
        <f t="shared" si="0"/>
        <v>26</v>
      </c>
      <c r="B33" s="59" t="s">
        <v>15</v>
      </c>
      <c r="C33" s="68">
        <f t="shared" ref="C33:C39" si="3">SUM(D33:F33)</f>
        <v>25313.129941087216</v>
      </c>
      <c r="D33" s="5">
        <v>25313.129941087216</v>
      </c>
      <c r="E33" s="5">
        <v>0</v>
      </c>
      <c r="F33" s="5">
        <v>0</v>
      </c>
    </row>
    <row r="34" spans="1:6" x14ac:dyDescent="0.3">
      <c r="A34" s="74">
        <f t="shared" si="0"/>
        <v>27</v>
      </c>
      <c r="B34" s="59" t="s">
        <v>26</v>
      </c>
      <c r="C34" s="68">
        <f t="shared" si="3"/>
        <v>-2646730.2000589371</v>
      </c>
      <c r="D34" s="5">
        <v>-2662717.2000589371</v>
      </c>
      <c r="E34" s="5">
        <v>7</v>
      </c>
      <c r="F34" s="5">
        <v>15980</v>
      </c>
    </row>
    <row r="35" spans="1:6" x14ac:dyDescent="0.3">
      <c r="A35" s="74">
        <f t="shared" si="0"/>
        <v>28</v>
      </c>
      <c r="B35" s="2" t="s">
        <v>34</v>
      </c>
      <c r="C35" s="68">
        <f t="shared" si="3"/>
        <v>-3902853.0801178468</v>
      </c>
      <c r="D35" s="68">
        <f t="shared" ref="D35:F35" si="4">SUM(D31:D34)</f>
        <v>-4069879.6801178469</v>
      </c>
      <c r="E35" s="68">
        <f t="shared" si="4"/>
        <v>146.57999999999811</v>
      </c>
      <c r="F35" s="68">
        <f t="shared" si="4"/>
        <v>166880.01999999984</v>
      </c>
    </row>
    <row r="36" spans="1:6" x14ac:dyDescent="0.3">
      <c r="A36" s="74">
        <f t="shared" si="0"/>
        <v>29</v>
      </c>
      <c r="B36" s="60"/>
      <c r="C36" s="68"/>
      <c r="D36" s="5"/>
      <c r="E36" s="5"/>
      <c r="F36" s="5"/>
    </row>
    <row r="37" spans="1:6" x14ac:dyDescent="0.3">
      <c r="A37" s="74">
        <f t="shared" si="0"/>
        <v>30</v>
      </c>
      <c r="B37" s="60" t="s">
        <v>6</v>
      </c>
      <c r="C37" s="68">
        <f>SUM(D37:F37)</f>
        <v>28313252</v>
      </c>
      <c r="D37" s="5">
        <v>28308134</v>
      </c>
      <c r="E37" s="5">
        <v>5118</v>
      </c>
      <c r="F37" s="5">
        <v>0</v>
      </c>
    </row>
    <row r="38" spans="1:6" x14ac:dyDescent="0.3">
      <c r="A38" s="74">
        <f t="shared" si="0"/>
        <v>31</v>
      </c>
      <c r="B38" s="60"/>
      <c r="C38" s="68"/>
      <c r="D38" s="5"/>
      <c r="E38" s="5"/>
      <c r="F38" s="5"/>
    </row>
    <row r="39" spans="1:6" x14ac:dyDescent="0.3">
      <c r="A39" s="74">
        <f t="shared" si="0"/>
        <v>32</v>
      </c>
      <c r="B39" t="s">
        <v>25</v>
      </c>
      <c r="C39" s="68">
        <f t="shared" si="3"/>
        <v>1963503473.259882</v>
      </c>
      <c r="D39" s="5">
        <f>SUM(D26,D35,D37)</f>
        <v>1955673805.0898821</v>
      </c>
      <c r="E39" s="5">
        <f t="shared" ref="E39:F39" si="5">SUM(E26,E35,E37)</f>
        <v>316389.10000000003</v>
      </c>
      <c r="F39" s="5">
        <f t="shared" si="5"/>
        <v>7513279.0699999984</v>
      </c>
    </row>
    <row r="40" spans="1:6" x14ac:dyDescent="0.3">
      <c r="A40" s="74"/>
      <c r="B40" s="1"/>
      <c r="D40" s="68"/>
      <c r="E40" s="68"/>
      <c r="F40" s="68"/>
    </row>
    <row r="41" spans="1:6" x14ac:dyDescent="0.3">
      <c r="A41" s="74"/>
      <c r="B41" s="4" t="s">
        <v>30</v>
      </c>
      <c r="C41" s="5">
        <v>1963503474.129941</v>
      </c>
      <c r="D41" s="75" t="s">
        <v>114</v>
      </c>
      <c r="E41" s="5"/>
      <c r="F41" s="5"/>
    </row>
    <row r="42" spans="1:6" x14ac:dyDescent="0.3">
      <c r="A42" s="74"/>
      <c r="B42" t="s">
        <v>3</v>
      </c>
      <c r="C42" s="5">
        <f>+C39-C41</f>
        <v>-0.87005901336669922</v>
      </c>
    </row>
  </sheetData>
  <mergeCells count="4">
    <mergeCell ref="A1:F1"/>
    <mergeCell ref="A2:F2"/>
    <mergeCell ref="A3:F3"/>
    <mergeCell ref="A4:F4"/>
  </mergeCells>
  <pageMargins left="0.45" right="0.45" top="0.5" bottom="0.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7" sqref="B7"/>
    </sheetView>
  </sheetViews>
  <sheetFormatPr defaultRowHeight="14.4" x14ac:dyDescent="0.3"/>
  <cols>
    <col min="1" max="1" width="38.44140625" customWidth="1"/>
    <col min="2" max="2" width="11" bestFit="1" customWidth="1"/>
    <col min="3" max="14" width="10" bestFit="1" customWidth="1"/>
  </cols>
  <sheetData>
    <row r="1" spans="1:14" x14ac:dyDescent="0.3">
      <c r="A1" t="s">
        <v>72</v>
      </c>
    </row>
    <row r="2" spans="1:14" x14ac:dyDescent="0.3">
      <c r="A2" t="s">
        <v>83</v>
      </c>
    </row>
    <row r="6" spans="1:14" x14ac:dyDescent="0.3">
      <c r="A6" t="s">
        <v>73</v>
      </c>
      <c r="B6" s="61" t="s">
        <v>74</v>
      </c>
      <c r="C6" s="62">
        <v>42614</v>
      </c>
      <c r="D6" s="62">
        <v>42583</v>
      </c>
      <c r="E6" s="62">
        <v>42552</v>
      </c>
      <c r="F6" s="62">
        <v>42522</v>
      </c>
      <c r="G6" s="62">
        <v>42491</v>
      </c>
      <c r="H6" s="62">
        <v>42461</v>
      </c>
      <c r="I6" s="62">
        <v>42430</v>
      </c>
      <c r="J6" s="62">
        <v>42401</v>
      </c>
      <c r="K6" s="62">
        <v>42370</v>
      </c>
      <c r="L6" s="62">
        <v>42339</v>
      </c>
      <c r="M6" s="62">
        <v>42309</v>
      </c>
      <c r="N6" s="62">
        <v>42278</v>
      </c>
    </row>
    <row r="7" spans="1:14" x14ac:dyDescent="0.3">
      <c r="A7" t="s">
        <v>75</v>
      </c>
      <c r="B7" s="63">
        <v>22899640</v>
      </c>
      <c r="C7" s="63">
        <v>1851837</v>
      </c>
      <c r="D7" s="63">
        <v>1358312</v>
      </c>
      <c r="E7" s="63">
        <v>1746410</v>
      </c>
      <c r="F7" s="63">
        <v>1974415</v>
      </c>
      <c r="G7" s="63">
        <v>2166522</v>
      </c>
      <c r="H7" s="63">
        <v>1522312</v>
      </c>
      <c r="I7" s="63">
        <v>2305070</v>
      </c>
      <c r="J7" s="63">
        <v>1635111</v>
      </c>
      <c r="K7" s="63">
        <v>1216725</v>
      </c>
      <c r="L7" s="63">
        <v>1522092</v>
      </c>
      <c r="M7" s="63">
        <v>2921560</v>
      </c>
      <c r="N7" s="63">
        <v>2679274</v>
      </c>
    </row>
  </sheetData>
  <pageMargins left="0.45" right="0.45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9" sqref="B9"/>
    </sheetView>
  </sheetViews>
  <sheetFormatPr defaultRowHeight="14.4" x14ac:dyDescent="0.3"/>
  <cols>
    <col min="1" max="1" width="44.88671875" customWidth="1"/>
    <col min="2" max="2" width="11.5546875" bestFit="1" customWidth="1"/>
    <col min="3" max="14" width="10.5546875" bestFit="1" customWidth="1"/>
  </cols>
  <sheetData>
    <row r="1" spans="1:14" x14ac:dyDescent="0.3">
      <c r="A1" t="s">
        <v>72</v>
      </c>
    </row>
    <row r="2" spans="1:14" x14ac:dyDescent="0.3">
      <c r="A2" t="s">
        <v>83</v>
      </c>
    </row>
    <row r="8" spans="1:14" x14ac:dyDescent="0.3">
      <c r="A8" t="s">
        <v>73</v>
      </c>
      <c r="B8" t="s">
        <v>74</v>
      </c>
      <c r="C8" s="64">
        <v>42614</v>
      </c>
      <c r="D8" s="64">
        <v>42583</v>
      </c>
      <c r="E8" s="64">
        <v>42552</v>
      </c>
      <c r="F8" s="64">
        <v>42522</v>
      </c>
      <c r="G8" s="64">
        <v>42491</v>
      </c>
      <c r="H8" s="64">
        <v>42461</v>
      </c>
      <c r="I8" s="64">
        <v>42430</v>
      </c>
      <c r="J8" s="64">
        <v>42401</v>
      </c>
      <c r="K8" s="64">
        <v>42370</v>
      </c>
      <c r="L8" s="64">
        <v>42339</v>
      </c>
      <c r="M8" s="64">
        <v>42309</v>
      </c>
      <c r="N8" s="64">
        <v>42278</v>
      </c>
    </row>
    <row r="9" spans="1:14" x14ac:dyDescent="0.3">
      <c r="A9" t="s">
        <v>76</v>
      </c>
      <c r="B9" s="63">
        <f>SUM(C9:N9)</f>
        <v>-2935515.4800000004</v>
      </c>
      <c r="C9" s="63">
        <v>-213557.73</v>
      </c>
      <c r="D9" s="63">
        <v>-230083.02</v>
      </c>
      <c r="E9" s="63">
        <v>-228522.56</v>
      </c>
      <c r="F9" s="63">
        <v>-214515.9</v>
      </c>
      <c r="G9" s="63">
        <v>-219900.69</v>
      </c>
      <c r="H9" s="63">
        <v>-219946.12</v>
      </c>
      <c r="I9" s="63">
        <v>-267639.74</v>
      </c>
      <c r="J9" s="63">
        <v>-270811.65000000002</v>
      </c>
      <c r="K9" s="63">
        <v>-328711.26</v>
      </c>
      <c r="L9" s="63">
        <v>-280292.93</v>
      </c>
      <c r="M9" s="63">
        <v>-255687.16</v>
      </c>
      <c r="N9" s="63">
        <v>-205846.72</v>
      </c>
    </row>
    <row r="10" spans="1:14" x14ac:dyDescent="0.3">
      <c r="A10" t="s">
        <v>77</v>
      </c>
      <c r="B10" s="63">
        <f t="shared" ref="B10:B12" si="0">SUM(C10:N10)</f>
        <v>-20935115.640000004</v>
      </c>
      <c r="C10" s="63">
        <v>-1522141.55</v>
      </c>
      <c r="D10" s="63">
        <v>-1639926.27</v>
      </c>
      <c r="E10" s="63">
        <v>-1628804.06</v>
      </c>
      <c r="F10" s="63">
        <v>-1528971</v>
      </c>
      <c r="G10" s="63">
        <v>-1567351.29</v>
      </c>
      <c r="H10" s="63">
        <v>-1567675.1</v>
      </c>
      <c r="I10" s="63">
        <v>-1907613.38</v>
      </c>
      <c r="J10" s="63">
        <v>-1930221.34</v>
      </c>
      <c r="K10" s="63">
        <v>-2338860.04</v>
      </c>
      <c r="L10" s="63">
        <v>-2003901.76</v>
      </c>
      <c r="M10" s="63">
        <v>-1827987.34</v>
      </c>
      <c r="N10" s="63">
        <v>-1471662.51</v>
      </c>
    </row>
    <row r="11" spans="1:14" x14ac:dyDescent="0.3">
      <c r="A11" t="s">
        <v>78</v>
      </c>
      <c r="B11" s="63">
        <f t="shared" si="0"/>
        <v>-1199021.82</v>
      </c>
      <c r="C11" s="63">
        <v>-84080.95</v>
      </c>
      <c r="D11" s="63">
        <v>-90587.22</v>
      </c>
      <c r="E11" s="63">
        <v>-89972.84</v>
      </c>
      <c r="F11" s="63">
        <v>-84458.2</v>
      </c>
      <c r="G11" s="63">
        <v>-86578.27</v>
      </c>
      <c r="H11" s="63">
        <v>-86596.160000000003</v>
      </c>
      <c r="I11" s="63">
        <v>-105373.88</v>
      </c>
      <c r="J11" s="63">
        <v>-106622.7</v>
      </c>
      <c r="K11" s="63">
        <v>-114970.78</v>
      </c>
      <c r="L11" s="63">
        <v>-132161.70000000001</v>
      </c>
      <c r="M11" s="63">
        <v>-120559.77</v>
      </c>
      <c r="N11" s="63">
        <v>-97059.35</v>
      </c>
    </row>
    <row r="12" spans="1:14" x14ac:dyDescent="0.3">
      <c r="A12" t="s">
        <v>79</v>
      </c>
      <c r="B12" s="65">
        <f t="shared" si="0"/>
        <v>-15172281.180000002</v>
      </c>
      <c r="C12" s="65">
        <v>-1080025.75</v>
      </c>
      <c r="D12" s="65">
        <v>-1163599.1399999999</v>
      </c>
      <c r="E12" s="65">
        <v>-1155707.45</v>
      </c>
      <c r="F12" s="65">
        <v>-1084871.53</v>
      </c>
      <c r="G12" s="65">
        <v>-1112104.02</v>
      </c>
      <c r="H12" s="65">
        <v>-1112333.78</v>
      </c>
      <c r="I12" s="65">
        <v>-1353534.8</v>
      </c>
      <c r="J12" s="65">
        <v>-1369576.14</v>
      </c>
      <c r="K12" s="65">
        <v>-1553360.73</v>
      </c>
      <c r="L12" s="65">
        <v>-1582085.67</v>
      </c>
      <c r="M12" s="65">
        <v>-1443200.78</v>
      </c>
      <c r="N12" s="65">
        <v>-1161881.3899999999</v>
      </c>
    </row>
    <row r="13" spans="1:14" x14ac:dyDescent="0.3">
      <c r="A13" t="s">
        <v>4</v>
      </c>
      <c r="B13" s="63">
        <f>SUM(B9:B12)</f>
        <v>-40241934.120000005</v>
      </c>
      <c r="C13" s="63">
        <f t="shared" ref="C13:N13" si="1">SUM(C9:C12)</f>
        <v>-2899805.98</v>
      </c>
      <c r="D13" s="63">
        <f t="shared" si="1"/>
        <v>-3124195.65</v>
      </c>
      <c r="E13" s="63">
        <f t="shared" si="1"/>
        <v>-3103006.91</v>
      </c>
      <c r="F13" s="63">
        <f t="shared" si="1"/>
        <v>-2912816.63</v>
      </c>
      <c r="G13" s="63">
        <f t="shared" si="1"/>
        <v>-2985934.27</v>
      </c>
      <c r="H13" s="63">
        <f t="shared" si="1"/>
        <v>-2986551.16</v>
      </c>
      <c r="I13" s="63">
        <f t="shared" si="1"/>
        <v>-3634161.8</v>
      </c>
      <c r="J13" s="63">
        <f t="shared" si="1"/>
        <v>-3677231.83</v>
      </c>
      <c r="K13" s="63">
        <f t="shared" si="1"/>
        <v>-4335902.8099999996</v>
      </c>
      <c r="L13" s="63">
        <f t="shared" si="1"/>
        <v>-3998442.06</v>
      </c>
      <c r="M13" s="63">
        <f t="shared" si="1"/>
        <v>-3647435.05</v>
      </c>
      <c r="N13" s="63">
        <f t="shared" si="1"/>
        <v>-2936449.9699999997</v>
      </c>
    </row>
  </sheetData>
  <pageMargins left="0.45" right="0.45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xSplit="1" ySplit="1" topLeftCell="B2" activePane="bottomRight" state="frozen"/>
      <selection activeCell="G67" sqref="G67"/>
      <selection pane="topRight" activeCell="G67" sqref="G67"/>
      <selection pane="bottomLeft" activeCell="G67" sqref="G67"/>
      <selection pane="bottomRight" activeCell="B12" sqref="B12"/>
    </sheetView>
  </sheetViews>
  <sheetFormatPr defaultColWidth="9.109375" defaultRowHeight="14.4" x14ac:dyDescent="0.3"/>
  <cols>
    <col min="1" max="1" width="47.88671875" style="29" customWidth="1"/>
    <col min="2" max="2" width="13.88671875" style="29" customWidth="1"/>
    <col min="3" max="3" width="12.109375" style="29" customWidth="1"/>
    <col min="4" max="4" width="12.109375" style="29" bestFit="1" customWidth="1"/>
    <col min="5" max="5" width="13.44140625" style="29" bestFit="1" customWidth="1"/>
    <col min="6" max="16384" width="9.109375" style="29"/>
  </cols>
  <sheetData>
    <row r="1" spans="1:5" x14ac:dyDescent="0.3">
      <c r="A1" s="29" t="s">
        <v>72</v>
      </c>
    </row>
    <row r="2" spans="1:5" x14ac:dyDescent="0.3">
      <c r="A2" s="30" t="s">
        <v>87</v>
      </c>
    </row>
    <row r="3" spans="1:5" x14ac:dyDescent="0.3">
      <c r="A3" s="30"/>
    </row>
    <row r="4" spans="1:5" x14ac:dyDescent="0.3">
      <c r="A4" s="30"/>
    </row>
    <row r="5" spans="1:5" x14ac:dyDescent="0.3">
      <c r="A5" s="30" t="s">
        <v>73</v>
      </c>
      <c r="B5" s="72" t="s">
        <v>102</v>
      </c>
      <c r="C5" s="72" t="s">
        <v>29</v>
      </c>
      <c r="D5" s="72" t="s">
        <v>106</v>
      </c>
      <c r="E5" s="72" t="s">
        <v>88</v>
      </c>
    </row>
    <row r="6" spans="1:5" x14ac:dyDescent="0.3">
      <c r="A6" s="30" t="s">
        <v>89</v>
      </c>
      <c r="B6" s="67">
        <v>-18439628.539999999</v>
      </c>
      <c r="C6" s="67">
        <f>-B6</f>
        <v>18439628.539999999</v>
      </c>
      <c r="D6" s="67"/>
      <c r="E6" s="67"/>
    </row>
    <row r="7" spans="1:5" x14ac:dyDescent="0.3">
      <c r="A7" s="30" t="s">
        <v>86</v>
      </c>
      <c r="B7" s="67">
        <v>6688730.8099999996</v>
      </c>
      <c r="C7" s="67"/>
      <c r="D7" s="67"/>
      <c r="E7" s="67">
        <v>-6688730.8099999996</v>
      </c>
    </row>
    <row r="8" spans="1:5" x14ac:dyDescent="0.3">
      <c r="A8" s="30" t="s">
        <v>90</v>
      </c>
      <c r="B8" s="67">
        <v>368806</v>
      </c>
      <c r="C8" s="67">
        <f t="shared" ref="C8:C10" si="0">-B8</f>
        <v>-368806</v>
      </c>
      <c r="D8" s="67"/>
      <c r="E8" s="67"/>
    </row>
    <row r="9" spans="1:5" x14ac:dyDescent="0.3">
      <c r="A9" s="30" t="s">
        <v>91</v>
      </c>
      <c r="B9" s="67">
        <v>-472747.79</v>
      </c>
      <c r="C9" s="67">
        <f t="shared" si="0"/>
        <v>472747.79</v>
      </c>
      <c r="D9" s="67"/>
      <c r="E9" s="67"/>
    </row>
    <row r="10" spans="1:5" x14ac:dyDescent="0.3">
      <c r="A10" s="30" t="s">
        <v>92</v>
      </c>
      <c r="B10" s="67">
        <v>192664.8</v>
      </c>
      <c r="C10" s="67">
        <f t="shared" si="0"/>
        <v>-192664.8</v>
      </c>
      <c r="D10" s="67"/>
      <c r="E10" s="67"/>
    </row>
    <row r="11" spans="1:5" x14ac:dyDescent="0.3">
      <c r="A11" s="30" t="s">
        <v>85</v>
      </c>
      <c r="B11" s="67">
        <v>651158.36</v>
      </c>
      <c r="C11" s="67"/>
      <c r="D11" s="67"/>
      <c r="E11" s="67">
        <v>-651158.36</v>
      </c>
    </row>
    <row r="12" spans="1:5" x14ac:dyDescent="0.3">
      <c r="A12" s="30" t="s">
        <v>93</v>
      </c>
      <c r="B12" s="67">
        <v>-9988110.1600000001</v>
      </c>
      <c r="C12" s="67">
        <f t="shared" ref="C12:C16" si="1">-B12</f>
        <v>9988110.1600000001</v>
      </c>
      <c r="D12" s="67"/>
      <c r="E12" s="67"/>
    </row>
    <row r="13" spans="1:5" x14ac:dyDescent="0.3">
      <c r="A13" s="30" t="s">
        <v>94</v>
      </c>
      <c r="B13" s="67">
        <v>-2017960.28</v>
      </c>
      <c r="C13" s="67">
        <f t="shared" si="1"/>
        <v>2017960.28</v>
      </c>
      <c r="D13" s="67"/>
      <c r="E13" s="67"/>
    </row>
    <row r="14" spans="1:5" x14ac:dyDescent="0.3">
      <c r="A14" s="29" t="s">
        <v>95</v>
      </c>
      <c r="B14" s="67">
        <v>768895.75</v>
      </c>
      <c r="D14" s="67">
        <f>-B14</f>
        <v>-768895.75</v>
      </c>
      <c r="E14" s="67"/>
    </row>
    <row r="15" spans="1:5" x14ac:dyDescent="0.3">
      <c r="A15" s="29" t="s">
        <v>96</v>
      </c>
      <c r="B15" s="67">
        <v>523957.32</v>
      </c>
      <c r="D15" s="67">
        <f>-B15</f>
        <v>-523957.32</v>
      </c>
      <c r="E15" s="67"/>
    </row>
    <row r="16" spans="1:5" x14ac:dyDescent="0.3">
      <c r="A16" s="29" t="s">
        <v>97</v>
      </c>
      <c r="B16" s="67">
        <v>-290646.93</v>
      </c>
      <c r="C16" s="67">
        <f t="shared" si="1"/>
        <v>290646.93</v>
      </c>
      <c r="D16" s="67"/>
      <c r="E16" s="67"/>
    </row>
    <row r="17" spans="1:5" x14ac:dyDescent="0.3">
      <c r="A17" s="29" t="s">
        <v>84</v>
      </c>
      <c r="B17" s="67">
        <v>4654244.8600000003</v>
      </c>
      <c r="C17" s="67"/>
      <c r="D17" s="67"/>
      <c r="E17" s="67">
        <f>-B17</f>
        <v>-4654244.8600000003</v>
      </c>
    </row>
    <row r="18" spans="1:5" x14ac:dyDescent="0.3">
      <c r="A18" s="29" t="s">
        <v>98</v>
      </c>
      <c r="B18" s="67">
        <v>9324172.9900000002</v>
      </c>
      <c r="D18" s="73">
        <f>-B18</f>
        <v>-9324172.9900000002</v>
      </c>
      <c r="E18" s="67"/>
    </row>
    <row r="19" spans="1:5" x14ac:dyDescent="0.3">
      <c r="A19" s="29" t="s">
        <v>99</v>
      </c>
      <c r="B19" s="67">
        <v>7101416.5899999999</v>
      </c>
      <c r="D19" s="67">
        <f>-B19</f>
        <v>-7101416.5899999999</v>
      </c>
      <c r="E19" s="67"/>
    </row>
    <row r="20" spans="1:5" x14ac:dyDescent="0.3">
      <c r="A20" s="29" t="s">
        <v>100</v>
      </c>
      <c r="B20" s="67">
        <v>-1843611.87</v>
      </c>
      <c r="C20" s="67">
        <f t="shared" ref="C20" si="2">-B20</f>
        <v>1843611.87</v>
      </c>
      <c r="D20" s="67"/>
      <c r="E20" s="67"/>
    </row>
    <row r="21" spans="1:5" x14ac:dyDescent="0.3">
      <c r="A21" s="29" t="s">
        <v>101</v>
      </c>
      <c r="B21" s="66">
        <f>SUM(B6:B20)</f>
        <v>-2778658.0900000008</v>
      </c>
      <c r="C21" s="66">
        <f>SUM(C6:C20)</f>
        <v>32491234.77</v>
      </c>
      <c r="D21" s="66">
        <f>SUM(D6:D20)</f>
        <v>-17718442.649999999</v>
      </c>
      <c r="E21" s="66">
        <f>SUM(E6:E20)</f>
        <v>-11994134.030000001</v>
      </c>
    </row>
  </sheetData>
  <pageMargins left="0.45" right="0.45" top="0.75" bottom="0.7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F4F81E-22DA-4785-930A-E7CD7E96443A}"/>
</file>

<file path=customXml/itemProps2.xml><?xml version="1.0" encoding="utf-8"?>
<ds:datastoreItem xmlns:ds="http://schemas.openxmlformats.org/officeDocument/2006/customXml" ds:itemID="{99616F3A-5CDD-4A96-8EA1-26F0F5928C8B}"/>
</file>

<file path=customXml/itemProps3.xml><?xml version="1.0" encoding="utf-8"?>
<ds:datastoreItem xmlns:ds="http://schemas.openxmlformats.org/officeDocument/2006/customXml" ds:itemID="{07991E57-B0D2-415B-9F29-FC2E4F05AFE7}"/>
</file>

<file path=customXml/itemProps4.xml><?xml version="1.0" encoding="utf-8"?>
<ds:datastoreItem xmlns:ds="http://schemas.openxmlformats.org/officeDocument/2006/customXml" ds:itemID="{766DDE0E-5661-488A-9A35-8F04092D6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Rev Req Summary</vt:lpstr>
      <vt:lpstr>PTC Liability</vt:lpstr>
      <vt:lpstr>95A Treas Grant Amort</vt:lpstr>
      <vt:lpstr>456 Decoupling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kbarnard</cp:lastModifiedBy>
  <cp:lastPrinted>2016-12-08T18:55:52Z</cp:lastPrinted>
  <dcterms:created xsi:type="dcterms:W3CDTF">2015-10-13T17:55:11Z</dcterms:created>
  <dcterms:modified xsi:type="dcterms:W3CDTF">2018-04-05T15:15:20Z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