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240" yWindow="45" windowWidth="21075" windowHeight="10035" tabRatio="728" activeTab="7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D28" i="13" l="1"/>
  <c r="D49" i="19" l="1"/>
  <c r="D47" i="19" l="1"/>
  <c r="D20" i="19"/>
  <c r="D12" i="19"/>
  <c r="D48" i="19"/>
  <c r="D50" i="19" s="1"/>
  <c r="D51" i="19" l="1"/>
  <c r="D28" i="1"/>
  <c r="D44" i="19"/>
  <c r="D45" i="19" s="1"/>
  <c r="D30" i="19"/>
  <c r="D52" i="19" l="1"/>
  <c r="F14" i="18"/>
  <c r="E19" i="3" l="1"/>
  <c r="D19" i="3"/>
  <c r="D52" i="10" l="1"/>
  <c r="D44" i="10"/>
  <c r="D46" i="10"/>
  <c r="D48" i="10"/>
  <c r="D22" i="10"/>
  <c r="E54" i="13"/>
  <c r="D54" i="10" s="1"/>
  <c r="D53" i="13"/>
  <c r="C53" i="13"/>
  <c r="E52" i="13"/>
  <c r="E51" i="13"/>
  <c r="D51" i="10" s="1"/>
  <c r="E50" i="13"/>
  <c r="E53" i="13" s="1"/>
  <c r="E48" i="13"/>
  <c r="E47" i="13"/>
  <c r="D47" i="10" s="1"/>
  <c r="E46" i="13"/>
  <c r="E45" i="13"/>
  <c r="D45" i="10" s="1"/>
  <c r="E44" i="13"/>
  <c r="E43" i="13"/>
  <c r="D43" i="10" s="1"/>
  <c r="E39" i="13"/>
  <c r="D39" i="10" s="1"/>
  <c r="E38" i="13"/>
  <c r="D38" i="10" s="1"/>
  <c r="E37" i="13"/>
  <c r="D37" i="10" s="1"/>
  <c r="D17" i="19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9" i="10" s="1"/>
  <c r="E36" i="13" l="1"/>
  <c r="D50" i="10"/>
  <c r="D32" i="10"/>
  <c r="D25" i="13"/>
  <c r="D21" i="10"/>
  <c r="C25" i="13"/>
  <c r="E24" i="13"/>
  <c r="D16" i="10"/>
  <c r="E15" i="13"/>
  <c r="C31" i="13"/>
  <c r="C41" i="13" s="1"/>
  <c r="C56" i="13"/>
  <c r="C55" i="13"/>
  <c r="E25" i="13" l="1"/>
  <c r="D30" i="13"/>
  <c r="E28" i="13"/>
  <c r="C57" i="13"/>
  <c r="C49" i="13"/>
  <c r="C58" i="13"/>
  <c r="G42" i="5"/>
  <c r="G35" i="5"/>
  <c r="G23" i="5"/>
  <c r="G28" i="5"/>
  <c r="G31" i="5"/>
  <c r="G17" i="5"/>
  <c r="C36" i="5"/>
  <c r="C29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I35" i="12"/>
  <c r="D35" i="12"/>
  <c r="C35" i="5" s="1"/>
  <c r="I34" i="12"/>
  <c r="D33" i="12"/>
  <c r="C33" i="5" s="1"/>
  <c r="H32" i="12"/>
  <c r="G32" i="12"/>
  <c r="D32" i="12"/>
  <c r="C32" i="5" s="1"/>
  <c r="I31" i="12"/>
  <c r="I30" i="12"/>
  <c r="G30" i="5" s="1"/>
  <c r="D30" i="12"/>
  <c r="C30" i="5" s="1"/>
  <c r="I29" i="12"/>
  <c r="G29" i="5" s="1"/>
  <c r="D29" i="12"/>
  <c r="I28" i="12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I32" i="12" s="1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7" i="12" l="1"/>
  <c r="E15" i="18"/>
  <c r="D35" i="19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2" i="8"/>
  <c r="E11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18" i="19" s="1"/>
  <c r="D19" i="19" s="1"/>
  <c r="D57" i="13"/>
  <c r="D49" i="13"/>
  <c r="D58" i="13"/>
  <c r="I46" i="12"/>
  <c r="I48" i="12" s="1"/>
  <c r="G45" i="5"/>
  <c r="D38" i="12"/>
  <c r="D48" i="12" s="1"/>
  <c r="C34" i="5"/>
  <c r="D33" i="2"/>
  <c r="B38" i="2"/>
  <c r="D21" i="19" l="1"/>
  <c r="D22" i="19" s="1"/>
  <c r="E49" i="13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10" i="19" s="1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5" i="1" l="1"/>
  <c r="C15" i="10"/>
  <c r="C25" i="10" s="1"/>
  <c r="D20" i="3"/>
  <c r="D21" i="3" s="1"/>
  <c r="C31" i="1"/>
  <c r="C41" i="1" s="1"/>
  <c r="G46" i="5"/>
  <c r="C38" i="5"/>
  <c r="D56" i="10"/>
  <c r="D55" i="10"/>
  <c r="E13" i="8"/>
  <c r="F13" i="8" s="1"/>
  <c r="D25" i="10"/>
  <c r="D31" i="10" s="1"/>
  <c r="G37" i="5"/>
  <c r="G32" i="5"/>
  <c r="G20" i="5"/>
  <c r="C46" i="5"/>
  <c r="F37" i="5"/>
  <c r="F32" i="5"/>
  <c r="F20" i="5"/>
  <c r="F12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D8" i="19" l="1"/>
  <c r="F11" i="18"/>
  <c r="D15" i="18"/>
  <c r="D34" i="19" s="1"/>
  <c r="D36" i="19" s="1"/>
  <c r="D37" i="19" s="1"/>
  <c r="E28" i="1"/>
  <c r="D30" i="1"/>
  <c r="H45" i="2"/>
  <c r="I45" i="2" s="1"/>
  <c r="F45" i="5" s="1"/>
  <c r="F46" i="5" s="1"/>
  <c r="F48" i="5" s="1"/>
  <c r="C49" i="1"/>
  <c r="C58" i="1"/>
  <c r="C57" i="1"/>
  <c r="H46" i="2"/>
  <c r="H48" i="2" s="1"/>
  <c r="D34" i="2"/>
  <c r="D41" i="10"/>
  <c r="G48" i="2"/>
  <c r="B48" i="2"/>
  <c r="B46" i="5"/>
  <c r="G48" i="5"/>
  <c r="B25" i="5"/>
  <c r="C48" i="5"/>
  <c r="D11" i="19" l="1"/>
  <c r="D13" i="19" s="1"/>
  <c r="D14" i="19" s="1"/>
  <c r="D49" i="10"/>
  <c r="D27" i="19"/>
  <c r="D29" i="19" s="1"/>
  <c r="D31" i="19" s="1"/>
  <c r="F15" i="18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D38" i="19" l="1"/>
  <c r="D39" i="19" s="1"/>
  <c r="D24" i="19"/>
  <c r="E56" i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<sst xmlns="http://schemas.openxmlformats.org/spreadsheetml/2006/main" count="721" uniqueCount="316">
  <si>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</si>
  <si>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</si>
  <si>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</si>
  <si>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</si>
  <si>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</si>
  <si>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</si>
  <si>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</si>
  <si>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</si>
  <si>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</si>
  <si>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</si>
  <si>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</si>
  <si>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</si>
  <si>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</si>
  <si>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</si>
  <si>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</si>
  <si>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</si>
  <si>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</si>
  <si>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</si>
  <si>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</si>
  <si>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</si>
  <si>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</si>
  <si>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</si>
  <si>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</si>
  <si>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</si>
  <si>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</si>
  <si>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</si>
  <si>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</si>
  <si>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</si>
  <si>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</si>
  <si>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</si>
  <si>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</si>
  <si>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</si>
  <si>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</si>
  <si>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</si>
  <si>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</si>
  <si>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</si>
  <si>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</si>
  <si>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</si>
  <si>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</si>
  <si>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</si>
  <si>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</si>
  <si>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</si>
  <si>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</si>
  <si>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</si>
  <si>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</si>
  <si>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</si>
  <si>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</si>
  <si>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</si>
  <si>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</si>
  <si>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</si>
  <si>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</si>
  <si>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</si>
  <si>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</si>
  <si>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</si>
  <si>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</si>
  <si>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</si>
  <si>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</si>
  <si>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</si>
  <si>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</si>
  <si>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</si>
  <si>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</si>
  <si>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</si>
  <si>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</si>
  <si>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</si>
  <si>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</si>
  <si>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</si>
  <si>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</si>
  <si>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</si>
  <si>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</si>
  <si>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</si>
  <si>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</si>
  <si>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</si>
  <si>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</si>
  <si>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</si>
  <si>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</si>
  <si>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</si>
  <si>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</si>
  <si>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</si>
  <si>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</si>
  <si>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</si>
  <si>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</si>
  <si>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</si>
  <si>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</si>
  <si>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</si>
  <si>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</si>
  <si>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</si>
  <si>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</si>
  <si>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</si>
  <si>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</si>
  <si>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</si>
  <si>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</si>
  <si>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</si>
  <si>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</si>
  <si>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</si>
  <si>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</si>
  <si>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</si>
  <si>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</si>
  <si>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</si>
  <si>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</si>
  <si>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</si>
  <si>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</si>
  <si>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</si>
  <si>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</si>
  <si>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</si>
  <si>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</si>
  <si>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</si>
  <si>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</si>
  <si>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</si>
  <si>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</si>
  <si>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</si>
  <si>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</si>
  <si>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</si>
  <si>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</si>
  <si>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</si>
  <si>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</si>
  <si>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</si>
  <si>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</si>
  <si>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</si>
  <si>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</si>
  <si>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</si>
  <si>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</si>
  <si>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</si>
  <si>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</si>
  <si>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</si>
  <si>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</si>
  <si>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</si>
  <si>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</si>
  <si>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</si>
  <si>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</si>
  <si>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</si>
  <si>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</si>
  <si>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</si>
  <si>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</si>
  <si>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</si>
  <si>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</si>
  <si>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</si>
  <si>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</si>
  <si>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</si>
  <si>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</si>
  <si>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</si>
  <si>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</si>
  <si>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</si>
  <si>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</si>
  <si>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</si>
  <si>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</si>
  <si>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</si>
  <si>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</si>
  <si>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</si>
  <si>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</si>
  <si>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</si>
  <si>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</si>
  <si>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</si>
  <si>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</si>
  <si>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</si>
  <si>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</si>
  <si>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</si>
  <si>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</si>
  <si>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</si>
  <si>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</si>
  <si>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</si>
  <si>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</si>
  <si>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</si>
  <si>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</si>
  <si>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</si>
  <si>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</si>
  <si>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</si>
  <si>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</si>
  <si>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</si>
  <si>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</si>
  <si>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</si>
  <si>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</si>
  <si>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</si>
  <si>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</si>
  <si>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</si>
  <si>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</si>
  <si>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</si>
  <si>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</si>
  <si>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</si>
  <si>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</si>
  <si>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</si>
  <si>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</si>
  <si>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</si>
  <si>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</si>
  <si>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</si>
  <si>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</si>
  <si>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</si>
  <si>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</si>
  <si>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</si>
  <si>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</si>
  <si>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</si>
  <si>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</si>
  <si>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</si>
  <si>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</si>
  <si>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</si>
  <si>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</si>
  <si>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</si>
  <si>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</si>
  <si>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</si>
  <si>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</si>
  <si>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</si>
  <si>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</si>
  <si>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</si>
  <si>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</si>
  <si>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</si>
  <si>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</si>
  <si>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</si>
  <si>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</si>
  <si>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</si>
  <si>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</si>
  <si>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</si>
  <si>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</si>
  <si>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</si>
  <si>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</si>
  <si>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</si>
  <si>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</si>
  <si>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</si>
  <si>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</si>
  <si>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</si>
  <si>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</si>
  <si>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</si>
  <si>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</si>
  <si>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</si>
  <si>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</si>
  <si>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</si>
  <si>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</si>
  <si>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</si>
  <si>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</si>
  <si>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</si>
  <si>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</si>
  <si>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</si>
  <si>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</si>
  <si>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</si>
  <si>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</si>
  <si>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</si>
  <si>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</si>
  <si>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</si>
  <si>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</si>
  <si>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</si>
  <si>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2014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</si>
  <si>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</si>
  <si>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</si>
  <si>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</si>
  <si>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</si>
  <si>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</si>
  <si>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</si>
  <si>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</si>
  <si>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</si>
  <si>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</si>
  <si>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</si>
  <si>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(B)+(C)-(A)</t>
  </si>
  <si>
    <t>Sanity Check:</t>
  </si>
  <si>
    <t>Inverse of effective tax rate (100%-Line 10 percent)</t>
  </si>
  <si>
    <t>(D)</t>
  </si>
  <si>
    <t>Regulated Rate of Return</t>
  </si>
  <si>
    <t>Regulated rate base Year End 2013</t>
  </si>
  <si>
    <t>Regulated rate base Year End 2014</t>
  </si>
  <si>
    <t>Total</t>
  </si>
  <si>
    <t>Simple Avg.</t>
  </si>
  <si>
    <t>(E)</t>
  </si>
  <si>
    <t>Regulated rate of return</t>
  </si>
  <si>
    <t>Source</t>
  </si>
  <si>
    <t>Total Consolidated Company Return on Equity</t>
  </si>
  <si>
    <t>Audited FinStmts</t>
  </si>
  <si>
    <t xml:space="preserve">Total Equity Year End 2013 </t>
  </si>
  <si>
    <t xml:space="preserve">Total Equity Year End 2014 </t>
  </si>
  <si>
    <t>(G)</t>
  </si>
  <si>
    <t>(H)</t>
  </si>
  <si>
    <t>(H)/(G)</t>
  </si>
  <si>
    <t>(A) - Source is financial template in state USF petition</t>
  </si>
  <si>
    <t>(B) - Company provided</t>
  </si>
  <si>
    <t>Out-of-Period Adjustments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</si>
  <si>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</si>
  <si>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</si>
  <si>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</si>
  <si>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</si>
  <si>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Adjusted Net Income (Line 17*Line 18) = Line 14</t>
  </si>
  <si>
    <t>Line 7 (above)</t>
  </si>
  <si>
    <t xml:space="preserve">Consolidated Net Income  </t>
  </si>
  <si>
    <t>Inputted S Corp Tax Rate</t>
  </si>
  <si>
    <t>Adj Operating Income after inputted FIT</t>
  </si>
  <si>
    <t>(B)/(E)</t>
  </si>
  <si>
    <t>Line 2 above</t>
  </si>
  <si>
    <t xml:space="preserve">Out-of-period adjustment </t>
  </si>
  <si>
    <t>inputted FIT (Line 4* Line 5)</t>
  </si>
  <si>
    <t>Inputted FIT (Line 34 * Line 35)</t>
  </si>
  <si>
    <t>Adj Consolidated Net Income after inputted FIT</t>
  </si>
  <si>
    <t xml:space="preserve">Line 31 as reported </t>
  </si>
  <si>
    <t>Total Adj. Consolidated Company Return on Equity</t>
  </si>
  <si>
    <t>Net Operating Income Inputted FIT Calculation</t>
  </si>
  <si>
    <t>Adj. Net Operating income after FIT (Line 1 - Line 6)</t>
  </si>
  <si>
    <t>(A) - As reported on RUS Form 479</t>
  </si>
  <si>
    <t>As reported on RUS Form 479</t>
  </si>
  <si>
    <t xml:space="preserve">Corp. Op. Adj Exp. Reduction - See Exhibit 7 of Petition which takes </t>
  </si>
  <si>
    <t>() amount * 65% to Line 13a, Column C</t>
  </si>
  <si>
    <t>Corp. Op. Adj Exp. Reduction - See Exhibit 7 of Petition which takes</t>
  </si>
  <si>
    <t xml:space="preserve"> () amount * 65% to Line 13a, Column C</t>
  </si>
  <si>
    <t xml:space="preserve">S Corps provide effective tax rate from Cost study on Page 8 Inc. Stmt </t>
  </si>
  <si>
    <t>Summary Schedule Footnote</t>
  </si>
  <si>
    <t>Retained Earnings End-of-Period ((31+33+34)-(35+36+37+38)(A2)</t>
  </si>
  <si>
    <t>S Corps provide effective tax rate from Cost study on Page 8, Inc. Stmt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</si>
  <si>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</si>
  <si>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</si>
  <si>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</si>
  <si>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</si>
  <si>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</si>
  <si>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</si>
  <si>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</si>
  <si>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</si>
  <si>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</si>
  <si>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</si>
  <si>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</si>
  <si>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</si>
  <si>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</si>
  <si>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Hat Island Telephone Company</t>
  </si>
  <si>
    <t>due to adjustment for Nonregulated Revenues and Expenses</t>
  </si>
  <si>
    <t>Note:  Miscellaneous Revenue/Plant Nonspecific Operations Expense/Nonregulated Net Income do not match RUS Form 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</si>
</sst>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6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6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165" fontId="0" fillId="0" borderId="0" xfId="0" applyNumberFormat="1" applyBorder="1"/>
    <xf numFmtId="165" fontId="0" fillId="0" borderId="1" xfId="0" applyNumberFormat="1" applyBorder="1"/>
    <xf numFmtId="10" fontId="0" fillId="0" borderId="0" xfId="0" applyNumberFormat="1" applyBorder="1"/>
    <xf numFmtId="164" fontId="0" fillId="0" borderId="17" xfId="2" applyNumberFormat="1" applyFont="1" applyBorder="1"/>
    <xf numFmtId="168" fontId="0" fillId="0" borderId="0" xfId="5" applyNumberFormat="1" applyFont="1" applyBorder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6" xfId="2" applyNumberFormat="1" applyFont="1" applyBorder="1"/>
    <xf numFmtId="165" fontId="0" fillId="0" borderId="10" xfId="3" applyNumberFormat="1" applyFont="1" applyBorder="1"/>
    <xf numFmtId="165" fontId="0" fillId="0" borderId="11" xfId="0" applyNumberFormat="1" applyBorder="1"/>
    <xf numFmtId="10" fontId="0" fillId="0" borderId="0" xfId="2" applyNumberFormat="1" applyFont="1" applyBorder="1"/>
    <xf numFmtId="0" fontId="0" fillId="0" borderId="0" xfId="0" applyFill="1"/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5" fontId="0" fillId="0" borderId="0" xfId="4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view="pageLayout" topLeftCell="A31" zoomScaleNormal="100" workbookViewId="0">
      <selection activeCell="G15" sqref="G15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32" t="s">
        <v>303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32" t="s">
        <v>304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32" t="s">
        <v>305</v>
      </c>
      <c r="B17" s="48"/>
      <c r="C17" s="48"/>
      <c r="D17" s="48"/>
      <c r="E17" s="48"/>
    </row>
  </sheetData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Equity&amp;CEXHIBIT 4
FINANCIAL TEMPLATE</oddHeader>
    <oddFooter>&amp;CPage &amp;P of &amp;N&amp;R&amp;D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view="pageLayout" topLeftCell="B1" zoomScaleNormal="100" workbookViewId="0">
      <selection activeCell="G15" sqref="G15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313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6714</v>
      </c>
      <c r="E9" s="56">
        <v>7155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206</v>
      </c>
      <c r="B11" s="18" t="s">
        <v>168</v>
      </c>
      <c r="C11" s="11"/>
      <c r="D11" s="53">
        <v>3033</v>
      </c>
      <c r="E11" s="53">
        <v>-104</v>
      </c>
    </row>
    <row r="12" spans="1:5" x14ac:dyDescent="0.25">
      <c r="A12" s="11" t="s">
        <v>207</v>
      </c>
      <c r="B12" s="18" t="s">
        <v>301</v>
      </c>
      <c r="C12" s="11"/>
      <c r="D12" s="53">
        <v>-9596</v>
      </c>
      <c r="E12" s="53">
        <v>2207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208</v>
      </c>
      <c r="B14" s="18" t="s">
        <v>168</v>
      </c>
      <c r="C14" s="11"/>
      <c r="D14" s="53">
        <v>13692</v>
      </c>
      <c r="E14" s="53">
        <v>14680</v>
      </c>
    </row>
    <row r="15" spans="1:5" x14ac:dyDescent="0.25">
      <c r="A15" s="11" t="s">
        <v>209</v>
      </c>
      <c r="B15" s="18" t="s">
        <v>169</v>
      </c>
      <c r="C15" s="11"/>
      <c r="D15" s="53">
        <v>0</v>
      </c>
      <c r="E15" s="53"/>
    </row>
    <row r="16" spans="1:5" x14ac:dyDescent="0.25">
      <c r="A16" s="11">
        <v>4</v>
      </c>
      <c r="B16" s="18" t="s">
        <v>302</v>
      </c>
      <c r="C16" s="11" t="s">
        <v>171</v>
      </c>
      <c r="D16" s="53">
        <v>11169</v>
      </c>
      <c r="E16" s="53">
        <v>9531</v>
      </c>
    </row>
    <row r="17" spans="1:5" x14ac:dyDescent="0.25">
      <c r="A17" s="11">
        <v>5</v>
      </c>
      <c r="B17" s="18" t="s">
        <v>229</v>
      </c>
      <c r="C17" s="11"/>
      <c r="D17" s="53"/>
      <c r="E17" s="53">
        <v>1184</v>
      </c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25012</v>
      </c>
      <c r="E19" s="36">
        <f>E9+E11+E12+E14+E15+E16+E17+E18</f>
        <v>34653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25012</v>
      </c>
      <c r="E20" s="38">
        <f>IncomeStmtSummary!D10</f>
        <v>34653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211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YSWYUH0ZyqqrZjtZv7ElvnTmH5OlhbzaqGAISdfgwZ/ckGhB8MzAj8lmJBOJb6TJ0szhfQ8v6zQ9VIX7ECp3WQ==" saltValue="h61GanSs8qOWBEX54ucOK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Consolidated Return on Equity&amp;CEXHIBIT 4
FINANCIAL TEMPLATE</oddHead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view="pageLayout" zoomScaleNormal="100" workbookViewId="0">
      <selection activeCell="G15" sqref="G15"/>
    </sheetView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233</v>
      </c>
      <c r="B4" s="133" t="s">
        <v>222</v>
      </c>
      <c r="C4" s="133"/>
    </row>
    <row r="5" spans="1:3" x14ac:dyDescent="0.25">
      <c r="B5" s="48" t="s">
        <v>231</v>
      </c>
      <c r="C5" s="48" t="s">
        <v>232</v>
      </c>
    </row>
    <row r="6" spans="1:3" x14ac:dyDescent="0.25">
      <c r="A6" t="s">
        <v>223</v>
      </c>
    </row>
    <row r="11" spans="1:3" x14ac:dyDescent="0.25">
      <c r="A11" t="s">
        <v>224</v>
      </c>
    </row>
    <row r="16" spans="1:3" x14ac:dyDescent="0.25">
      <c r="A16" t="s">
        <v>225</v>
      </c>
    </row>
    <row r="21" spans="1:1" x14ac:dyDescent="0.25">
      <c r="A21" t="s">
        <v>234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Consolidated Return on Equity&amp;CEXHIBIT 4
FINANCIAL TEMPLATE</oddHead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"/>
  <sheetViews>
    <sheetView view="pageLayout" zoomScaleNormal="100" workbookViewId="0">
      <selection activeCell="F69" sqref="F69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173</v>
      </c>
    </row>
    <row r="3" spans="1:6" x14ac:dyDescent="0.25">
      <c r="C3" s="59" t="s">
        <v>313</v>
      </c>
      <c r="D3" s="68"/>
      <c r="E3" s="68"/>
    </row>
    <row r="4" spans="1:6" x14ac:dyDescent="0.25">
      <c r="C4" s="69"/>
      <c r="D4" s="68"/>
      <c r="E4" s="68"/>
    </row>
    <row r="6" spans="1:6" x14ac:dyDescent="0.25">
      <c r="A6" s="7"/>
      <c r="B6" s="7"/>
      <c r="C6" s="7"/>
      <c r="D6" s="28" t="s">
        <v>238</v>
      </c>
      <c r="E6" s="7"/>
    </row>
    <row r="7" spans="1:6" x14ac:dyDescent="0.25">
      <c r="A7" s="78" t="s">
        <v>0</v>
      </c>
      <c r="B7" s="9" t="s">
        <v>239</v>
      </c>
      <c r="C7" s="9" t="s">
        <v>288</v>
      </c>
      <c r="D7" s="20"/>
      <c r="E7" s="20"/>
    </row>
    <row r="8" spans="1:6" x14ac:dyDescent="0.25">
      <c r="A8" s="10">
        <v>1</v>
      </c>
      <c r="B8" s="7" t="s">
        <v>306</v>
      </c>
      <c r="C8" s="7" t="s">
        <v>271</v>
      </c>
      <c r="D8" s="95">
        <f>IncomeStmtSummary!D31</f>
        <v>1280</v>
      </c>
      <c r="E8" s="7"/>
    </row>
    <row r="9" spans="1:6" x14ac:dyDescent="0.25">
      <c r="A9" s="11">
        <v>2</v>
      </c>
      <c r="B9" s="18"/>
      <c r="C9" s="18" t="s">
        <v>270</v>
      </c>
      <c r="D9" s="125"/>
      <c r="E9" s="18"/>
    </row>
    <row r="10" spans="1:6" x14ac:dyDescent="0.25">
      <c r="A10" s="11">
        <v>3</v>
      </c>
      <c r="B10" s="18" t="s">
        <v>307</v>
      </c>
      <c r="C10" s="18" t="s">
        <v>240</v>
      </c>
      <c r="D10" s="96">
        <f>IncomeStmtSummary!D36</f>
        <v>0</v>
      </c>
      <c r="E10" s="11" t="s">
        <v>176</v>
      </c>
    </row>
    <row r="11" spans="1:6" x14ac:dyDescent="0.25">
      <c r="A11" s="11">
        <v>4</v>
      </c>
      <c r="B11" s="18" t="s">
        <v>241</v>
      </c>
      <c r="C11" s="18" t="s">
        <v>272</v>
      </c>
      <c r="D11" s="95">
        <f>D8+D9-D10</f>
        <v>1280</v>
      </c>
      <c r="E11" s="18"/>
    </row>
    <row r="12" spans="1:6" x14ac:dyDescent="0.25">
      <c r="A12" s="11">
        <v>5</v>
      </c>
      <c r="B12" s="18"/>
      <c r="C12" s="18" t="s">
        <v>242</v>
      </c>
      <c r="D12" s="97">
        <f>IncomeStmtSummary!D62</f>
        <v>0.1225</v>
      </c>
      <c r="E12" s="18"/>
      <c r="F12" s="124"/>
    </row>
    <row r="13" spans="1:6" x14ac:dyDescent="0.25">
      <c r="A13" s="11">
        <v>6</v>
      </c>
      <c r="B13" s="18" t="s">
        <v>243</v>
      </c>
      <c r="C13" s="18" t="s">
        <v>283</v>
      </c>
      <c r="D13" s="98">
        <f>D11*D12</f>
        <v>156.80000000000001</v>
      </c>
      <c r="E13" s="18"/>
    </row>
    <row r="14" spans="1:6" ht="15.75" thickBot="1" x14ac:dyDescent="0.3">
      <c r="A14" s="12">
        <v>7</v>
      </c>
      <c r="B14" s="20" t="s">
        <v>241</v>
      </c>
      <c r="C14" s="20" t="s">
        <v>289</v>
      </c>
      <c r="D14" s="99">
        <f>D8-D13</f>
        <v>1123.2</v>
      </c>
      <c r="E14" s="12" t="s">
        <v>186</v>
      </c>
    </row>
    <row r="15" spans="1:6" ht="15.75" thickTop="1" x14ac:dyDescent="0.25">
      <c r="A15" s="100"/>
      <c r="B15" s="101"/>
      <c r="C15" s="101"/>
      <c r="D15" s="101"/>
      <c r="E15" s="102"/>
    </row>
    <row r="16" spans="1:6" x14ac:dyDescent="0.25">
      <c r="A16" s="79" t="s">
        <v>0</v>
      </c>
      <c r="B16" s="103" t="s">
        <v>239</v>
      </c>
      <c r="C16" s="103" t="s">
        <v>244</v>
      </c>
      <c r="D16" s="80"/>
      <c r="E16" s="80"/>
    </row>
    <row r="17" spans="1:6" x14ac:dyDescent="0.25">
      <c r="A17" s="10">
        <v>8</v>
      </c>
      <c r="B17" s="7" t="s">
        <v>308</v>
      </c>
      <c r="C17" s="7" t="s">
        <v>245</v>
      </c>
      <c r="D17" s="95">
        <f>IncomeStmtSummary!D37</f>
        <v>0</v>
      </c>
      <c r="E17" s="7"/>
    </row>
    <row r="18" spans="1:6" x14ac:dyDescent="0.25">
      <c r="A18" s="11">
        <v>9</v>
      </c>
      <c r="B18" s="18" t="s">
        <v>309</v>
      </c>
      <c r="C18" s="18" t="s">
        <v>246</v>
      </c>
      <c r="D18" s="96">
        <f>IncomeStmtSummary!D40</f>
        <v>9704</v>
      </c>
      <c r="E18" s="18"/>
    </row>
    <row r="19" spans="1:6" x14ac:dyDescent="0.25">
      <c r="A19" s="11">
        <v>10</v>
      </c>
      <c r="B19" s="18" t="s">
        <v>241</v>
      </c>
      <c r="C19" s="18" t="s">
        <v>247</v>
      </c>
      <c r="D19" s="95">
        <f>SUM(D17:D18)</f>
        <v>9704</v>
      </c>
      <c r="E19" s="18"/>
    </row>
    <row r="20" spans="1:6" x14ac:dyDescent="0.25">
      <c r="A20" s="11">
        <v>11</v>
      </c>
      <c r="B20" s="18"/>
      <c r="C20" s="18" t="s">
        <v>242</v>
      </c>
      <c r="D20" s="97">
        <f>IncomeStmtSummary!D62</f>
        <v>0.1225</v>
      </c>
      <c r="E20" s="18"/>
    </row>
    <row r="21" spans="1:6" x14ac:dyDescent="0.25">
      <c r="A21" s="11">
        <v>12</v>
      </c>
      <c r="B21" s="18" t="s">
        <v>243</v>
      </c>
      <c r="C21" s="18" t="s">
        <v>273</v>
      </c>
      <c r="D21" s="98">
        <f>D19*D20</f>
        <v>1188.74</v>
      </c>
      <c r="E21" s="18"/>
    </row>
    <row r="22" spans="1:6" ht="15.75" thickBot="1" x14ac:dyDescent="0.3">
      <c r="A22" s="12">
        <v>13</v>
      </c>
      <c r="B22" s="20" t="s">
        <v>241</v>
      </c>
      <c r="C22" s="20" t="s">
        <v>274</v>
      </c>
      <c r="D22" s="99">
        <f>D19-D21</f>
        <v>8515.26</v>
      </c>
      <c r="E22" s="12" t="s">
        <v>236</v>
      </c>
    </row>
    <row r="23" spans="1:6" ht="15.75" thickTop="1" x14ac:dyDescent="0.25">
      <c r="A23" s="104"/>
      <c r="B23" s="105"/>
      <c r="C23" s="105"/>
      <c r="D23" s="106"/>
      <c r="E23" s="102"/>
    </row>
    <row r="24" spans="1:6" ht="15.75" thickBot="1" x14ac:dyDescent="0.3">
      <c r="A24" s="107">
        <v>14</v>
      </c>
      <c r="B24" s="80" t="s">
        <v>241</v>
      </c>
      <c r="C24" s="103" t="s">
        <v>248</v>
      </c>
      <c r="D24" s="108">
        <f>D14+D22-D10</f>
        <v>9638.4600000000009</v>
      </c>
      <c r="E24" s="80" t="s">
        <v>249</v>
      </c>
    </row>
    <row r="25" spans="1:6" ht="15.75" thickTop="1" x14ac:dyDescent="0.25">
      <c r="A25" s="100"/>
      <c r="B25" s="105"/>
      <c r="C25" s="105"/>
      <c r="D25" s="109"/>
      <c r="E25" s="17"/>
    </row>
    <row r="26" spans="1:6" x14ac:dyDescent="0.25">
      <c r="A26" s="103" t="s">
        <v>0</v>
      </c>
      <c r="B26" s="103" t="s">
        <v>239</v>
      </c>
      <c r="C26" s="103" t="s">
        <v>250</v>
      </c>
      <c r="D26" s="80"/>
      <c r="E26" s="80"/>
    </row>
    <row r="27" spans="1:6" x14ac:dyDescent="0.25">
      <c r="A27" s="10">
        <v>15</v>
      </c>
      <c r="B27" s="7" t="s">
        <v>310</v>
      </c>
      <c r="C27" s="7" t="s">
        <v>286</v>
      </c>
      <c r="D27" s="95">
        <f>IncomeStmtSummary!D41</f>
        <v>10984</v>
      </c>
      <c r="E27" s="7"/>
    </row>
    <row r="28" spans="1:6" x14ac:dyDescent="0.25">
      <c r="A28" s="11">
        <v>16</v>
      </c>
      <c r="B28" s="18"/>
      <c r="C28" s="18" t="s">
        <v>270</v>
      </c>
      <c r="D28" s="126"/>
      <c r="E28" s="18"/>
    </row>
    <row r="29" spans="1:6" x14ac:dyDescent="0.25">
      <c r="A29" s="11">
        <v>17</v>
      </c>
      <c r="B29" s="18"/>
      <c r="C29" s="18" t="s">
        <v>256</v>
      </c>
      <c r="D29" s="95">
        <f>D27+D28</f>
        <v>10984</v>
      </c>
      <c r="E29" s="18"/>
    </row>
    <row r="30" spans="1:6" x14ac:dyDescent="0.25">
      <c r="A30" s="11">
        <v>18</v>
      </c>
      <c r="B30" s="18"/>
      <c r="C30" s="18" t="s">
        <v>251</v>
      </c>
      <c r="D30" s="97">
        <f>100%-D20</f>
        <v>0.87749999999999995</v>
      </c>
      <c r="E30" s="18"/>
    </row>
    <row r="31" spans="1:6" ht="15.75" thickBot="1" x14ac:dyDescent="0.3">
      <c r="A31" s="12">
        <v>19</v>
      </c>
      <c r="B31" s="20" t="s">
        <v>243</v>
      </c>
      <c r="C31" s="20" t="s">
        <v>275</v>
      </c>
      <c r="D31" s="110">
        <f>D29*D30</f>
        <v>9638.4599999999991</v>
      </c>
      <c r="E31" s="12" t="s">
        <v>252</v>
      </c>
      <c r="F31" s="48"/>
    </row>
    <row r="32" spans="1:6" ht="15.75" thickTop="1" x14ac:dyDescent="0.25">
      <c r="A32" s="104"/>
      <c r="B32" s="105"/>
      <c r="C32" s="105"/>
      <c r="D32" s="105"/>
      <c r="E32" s="17"/>
    </row>
    <row r="33" spans="1:8" x14ac:dyDescent="0.25">
      <c r="A33" s="103" t="s">
        <v>0</v>
      </c>
      <c r="B33" s="103" t="s">
        <v>239</v>
      </c>
      <c r="C33" s="103" t="s">
        <v>253</v>
      </c>
      <c r="D33" s="80"/>
      <c r="E33" s="80"/>
      <c r="G33" s="48"/>
    </row>
    <row r="34" spans="1:8" x14ac:dyDescent="0.25">
      <c r="A34" s="10">
        <v>20</v>
      </c>
      <c r="B34" s="7" t="s">
        <v>311</v>
      </c>
      <c r="C34" s="7" t="s">
        <v>254</v>
      </c>
      <c r="D34" s="95">
        <f>'RateBase '!D15</f>
        <v>141973</v>
      </c>
      <c r="E34" s="7"/>
      <c r="G34" s="111"/>
    </row>
    <row r="35" spans="1:8" x14ac:dyDescent="0.25">
      <c r="A35" s="11">
        <v>21</v>
      </c>
      <c r="B35" s="18" t="s">
        <v>312</v>
      </c>
      <c r="C35" s="18" t="s">
        <v>255</v>
      </c>
      <c r="D35" s="96">
        <f>'RateBase '!E15</f>
        <v>125821</v>
      </c>
      <c r="E35" s="18"/>
      <c r="G35" s="95"/>
    </row>
    <row r="36" spans="1:8" x14ac:dyDescent="0.25">
      <c r="A36" s="11">
        <v>22</v>
      </c>
      <c r="B36" s="18" t="s">
        <v>241</v>
      </c>
      <c r="C36" s="18" t="s">
        <v>256</v>
      </c>
      <c r="D36" s="95">
        <f>SUM(D34:D35)</f>
        <v>267794</v>
      </c>
      <c r="E36" s="18"/>
      <c r="G36" s="111"/>
    </row>
    <row r="37" spans="1:8" x14ac:dyDescent="0.25">
      <c r="A37" s="11">
        <v>23</v>
      </c>
      <c r="B37" s="18" t="s">
        <v>243</v>
      </c>
      <c r="C37" s="18" t="s">
        <v>257</v>
      </c>
      <c r="D37" s="95">
        <f>D36/2</f>
        <v>133897</v>
      </c>
      <c r="E37" s="11" t="s">
        <v>258</v>
      </c>
      <c r="G37" s="111"/>
      <c r="H37" s="48"/>
    </row>
    <row r="38" spans="1:8" x14ac:dyDescent="0.25">
      <c r="A38" s="11">
        <v>24</v>
      </c>
      <c r="B38" s="18" t="s">
        <v>276</v>
      </c>
      <c r="C38" s="14" t="s">
        <v>279</v>
      </c>
      <c r="D38" s="121">
        <f>D14</f>
        <v>1123.2</v>
      </c>
      <c r="E38" s="15"/>
    </row>
    <row r="39" spans="1:8" ht="15.75" thickBot="1" x14ac:dyDescent="0.3">
      <c r="A39" s="12">
        <v>27</v>
      </c>
      <c r="B39" s="20" t="s">
        <v>243</v>
      </c>
      <c r="C39" s="20" t="s">
        <v>259</v>
      </c>
      <c r="D39" s="120">
        <f>D38/D37</f>
        <v>8.3885374578967411E-3</v>
      </c>
      <c r="E39" s="12" t="s">
        <v>280</v>
      </c>
      <c r="G39" s="112"/>
      <c r="H39" s="48"/>
    </row>
    <row r="40" spans="1:8" ht="15.75" thickTop="1" x14ac:dyDescent="0.25">
      <c r="A40" s="104"/>
      <c r="B40" s="105"/>
      <c r="C40" s="105"/>
      <c r="D40" s="105"/>
      <c r="E40" s="17"/>
    </row>
    <row r="41" spans="1:8" x14ac:dyDescent="0.25">
      <c r="A41" s="103" t="s">
        <v>0</v>
      </c>
      <c r="B41" s="103" t="s">
        <v>260</v>
      </c>
      <c r="C41" s="103" t="s">
        <v>261</v>
      </c>
      <c r="D41" s="80"/>
      <c r="E41" s="15"/>
    </row>
    <row r="42" spans="1:8" x14ac:dyDescent="0.25">
      <c r="A42" s="10">
        <v>28</v>
      </c>
      <c r="B42" s="7" t="s">
        <v>262</v>
      </c>
      <c r="C42" s="7" t="s">
        <v>263</v>
      </c>
      <c r="D42" s="127">
        <v>286745</v>
      </c>
      <c r="E42" s="7"/>
      <c r="F42" s="124"/>
    </row>
    <row r="43" spans="1:8" x14ac:dyDescent="0.25">
      <c r="A43" s="11">
        <v>29</v>
      </c>
      <c r="B43" s="18" t="s">
        <v>262</v>
      </c>
      <c r="C43" s="18" t="s">
        <v>264</v>
      </c>
      <c r="D43" s="128">
        <v>297729</v>
      </c>
      <c r="E43" s="18"/>
      <c r="F43" s="124"/>
      <c r="G43" s="111"/>
    </row>
    <row r="44" spans="1:8" x14ac:dyDescent="0.25">
      <c r="A44" s="11">
        <v>30</v>
      </c>
      <c r="B44" s="18" t="s">
        <v>241</v>
      </c>
      <c r="C44" s="18" t="s">
        <v>256</v>
      </c>
      <c r="D44" s="113">
        <f>SUM(D42:D43)</f>
        <v>584474</v>
      </c>
      <c r="E44" s="18"/>
      <c r="G44" s="95"/>
    </row>
    <row r="45" spans="1:8" x14ac:dyDescent="0.25">
      <c r="A45" s="11">
        <v>31</v>
      </c>
      <c r="B45" s="18" t="s">
        <v>243</v>
      </c>
      <c r="C45" s="18" t="s">
        <v>257</v>
      </c>
      <c r="D45" s="113">
        <f>D44/2</f>
        <v>292237</v>
      </c>
      <c r="E45" s="11" t="s">
        <v>265</v>
      </c>
      <c r="G45" s="95"/>
    </row>
    <row r="46" spans="1:8" x14ac:dyDescent="0.25">
      <c r="A46" s="11">
        <v>32</v>
      </c>
      <c r="B46" s="18" t="s">
        <v>262</v>
      </c>
      <c r="C46" s="18" t="s">
        <v>277</v>
      </c>
      <c r="D46" s="127">
        <v>10984</v>
      </c>
      <c r="E46" s="18"/>
      <c r="F46" s="124"/>
      <c r="G46" s="115"/>
    </row>
    <row r="47" spans="1:8" x14ac:dyDescent="0.25">
      <c r="A47" s="11">
        <v>33</v>
      </c>
      <c r="B47" s="18" t="s">
        <v>281</v>
      </c>
      <c r="C47" s="18" t="s">
        <v>282</v>
      </c>
      <c r="D47" s="114">
        <f>D9</f>
        <v>0</v>
      </c>
      <c r="E47" s="18"/>
      <c r="F47" s="124"/>
      <c r="G47" s="115"/>
    </row>
    <row r="48" spans="1:8" x14ac:dyDescent="0.25">
      <c r="A48" s="11">
        <v>34</v>
      </c>
      <c r="B48" s="18"/>
      <c r="C48" s="18" t="s">
        <v>210</v>
      </c>
      <c r="D48" s="113">
        <f>D46+D47</f>
        <v>10984</v>
      </c>
      <c r="E48" s="18"/>
      <c r="F48" s="124"/>
      <c r="G48" s="115"/>
    </row>
    <row r="49" spans="1:8" x14ac:dyDescent="0.25">
      <c r="A49" s="11">
        <v>35</v>
      </c>
      <c r="B49" s="18"/>
      <c r="C49" s="18" t="s">
        <v>278</v>
      </c>
      <c r="D49" s="123">
        <f>IncomeStmtSummary!D62</f>
        <v>0.1225</v>
      </c>
      <c r="E49" s="18"/>
      <c r="F49" s="124"/>
      <c r="G49" s="115"/>
    </row>
    <row r="50" spans="1:8" x14ac:dyDescent="0.25">
      <c r="A50" s="11">
        <v>36</v>
      </c>
      <c r="B50" s="18"/>
      <c r="C50" s="18" t="s">
        <v>284</v>
      </c>
      <c r="D50" s="122">
        <f>D48*D49</f>
        <v>1345.54</v>
      </c>
      <c r="E50" s="18"/>
      <c r="F50" s="124"/>
      <c r="G50" s="115"/>
    </row>
    <row r="51" spans="1:8" x14ac:dyDescent="0.25">
      <c r="A51" s="11">
        <v>37</v>
      </c>
      <c r="B51" s="18" t="s">
        <v>241</v>
      </c>
      <c r="C51" s="18" t="s">
        <v>285</v>
      </c>
      <c r="D51" s="113">
        <f>D48-D50</f>
        <v>9638.4599999999991</v>
      </c>
      <c r="E51" s="11" t="s">
        <v>266</v>
      </c>
      <c r="F51" s="124"/>
      <c r="G51" s="115"/>
    </row>
    <row r="52" spans="1:8" x14ac:dyDescent="0.25">
      <c r="A52" s="12">
        <v>38</v>
      </c>
      <c r="B52" s="20" t="s">
        <v>243</v>
      </c>
      <c r="C52" s="20" t="s">
        <v>287</v>
      </c>
      <c r="D52" s="116">
        <f>D51/D45</f>
        <v>3.2981655300321308E-2</v>
      </c>
      <c r="E52" s="12" t="s">
        <v>267</v>
      </c>
      <c r="G52" s="117"/>
    </row>
    <row r="53" spans="1:8" x14ac:dyDescent="0.25">
      <c r="A53" s="68"/>
      <c r="B53" s="68"/>
      <c r="C53" s="118" t="s">
        <v>205</v>
      </c>
      <c r="D53" s="68"/>
      <c r="E53" s="68"/>
      <c r="F53" s="68"/>
      <c r="G53" s="69"/>
      <c r="H53" s="68"/>
    </row>
    <row r="54" spans="1:8" x14ac:dyDescent="0.25">
      <c r="A54" s="68"/>
      <c r="B54" s="68"/>
      <c r="C54" t="s">
        <v>268</v>
      </c>
      <c r="D54" s="68"/>
      <c r="E54" s="68"/>
      <c r="F54" s="68"/>
      <c r="G54" s="69"/>
      <c r="H54" s="68"/>
    </row>
    <row r="55" spans="1:8" x14ac:dyDescent="0.25">
      <c r="A55" s="68"/>
      <c r="B55" s="68"/>
      <c r="C55" t="s">
        <v>269</v>
      </c>
      <c r="D55" s="68"/>
      <c r="E55" s="68"/>
      <c r="F55" s="68"/>
      <c r="G55" s="129"/>
      <c r="H55" s="68"/>
    </row>
    <row r="56" spans="1:8" x14ac:dyDescent="0.25">
      <c r="A56" s="68"/>
      <c r="B56" s="68"/>
      <c r="C56" s="68"/>
      <c r="D56" s="68"/>
      <c r="E56" s="68"/>
      <c r="F56" s="68"/>
      <c r="G56" s="130"/>
      <c r="H56" s="68"/>
    </row>
    <row r="57" spans="1:8" x14ac:dyDescent="0.25">
      <c r="A57" s="68"/>
      <c r="B57" s="68"/>
      <c r="C57" s="68"/>
      <c r="D57" s="68"/>
      <c r="E57" s="68"/>
      <c r="F57" s="68"/>
      <c r="G57" s="131"/>
      <c r="H57" s="68"/>
    </row>
    <row r="58" spans="1:8" x14ac:dyDescent="0.25">
      <c r="A58" s="68"/>
      <c r="B58" s="68"/>
      <c r="C58" s="68"/>
      <c r="D58" s="68"/>
      <c r="E58" s="68"/>
      <c r="F58" s="68"/>
      <c r="G58" s="68"/>
      <c r="H58" s="68"/>
    </row>
    <row r="59" spans="1:8" x14ac:dyDescent="0.25">
      <c r="A59" s="68"/>
      <c r="B59" s="68"/>
      <c r="C59" s="68"/>
      <c r="D59" s="68"/>
      <c r="E59" s="68"/>
      <c r="F59" s="68"/>
      <c r="G59" s="68"/>
      <c r="H59" s="68"/>
    </row>
    <row r="60" spans="1:8" x14ac:dyDescent="0.25">
      <c r="A60" s="68"/>
      <c r="B60" s="68"/>
      <c r="C60" s="68"/>
      <c r="D60" s="68"/>
      <c r="E60" s="68"/>
      <c r="F60" s="68"/>
      <c r="G60" s="68"/>
      <c r="H60" s="68"/>
    </row>
  </sheetData>
  <sheetProtection algorithmName="SHA-512" hashValue="gaExEbTssN1TsY3duH90rbBgtTqR9bCkQ/ekS6DkB+PwRDC7t6qvndJk8Qzt9xOTfVPAf3ktBKKse6EjLUArIg==" saltValue="vfR1dyFnRCkIzY6Fj1C6o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Equity&amp;CEXHIBIT 4
FINANCIAL TEMPLATE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view="pageLayout" topLeftCell="A16" zoomScaleNormal="100" workbookViewId="0">
      <selection activeCell="B3" sqref="B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313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227</v>
      </c>
      <c r="E8" s="12"/>
      <c r="F8" s="9"/>
      <c r="G8" s="12" t="s">
        <v>122</v>
      </c>
      <c r="H8" s="12" t="s">
        <v>150</v>
      </c>
      <c r="I8" s="6" t="s">
        <v>227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115855</v>
      </c>
      <c r="C10" s="57"/>
      <c r="D10" s="60">
        <f>SUM(B10:C10)</f>
        <v>115855</v>
      </c>
      <c r="E10" s="18"/>
      <c r="F10" s="18" t="s">
        <v>78</v>
      </c>
      <c r="G10" s="53">
        <v>970</v>
      </c>
      <c r="H10" s="57"/>
      <c r="I10" s="60">
        <f>SUM(G10:H10)</f>
        <v>970</v>
      </c>
    </row>
    <row r="11" spans="1:9" x14ac:dyDescent="0.25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25">
      <c r="A13" s="18" t="s">
        <v>44</v>
      </c>
      <c r="B13" s="53">
        <v>3271</v>
      </c>
      <c r="C13" s="57"/>
      <c r="D13" s="60">
        <f>SUM(B13:C13)</f>
        <v>3271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25">
      <c r="A14" s="18" t="s">
        <v>47</v>
      </c>
      <c r="B14" s="53">
        <v>28402</v>
      </c>
      <c r="C14" s="57"/>
      <c r="D14" s="60">
        <f t="shared" ref="D14:D15" si="1">SUM(B14:C14)</f>
        <v>28402</v>
      </c>
      <c r="E14" s="18"/>
      <c r="F14" s="18" t="s">
        <v>84</v>
      </c>
      <c r="G14" s="53"/>
      <c r="H14" s="57"/>
      <c r="I14" s="60">
        <f t="shared" si="0"/>
        <v>0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25">
      <c r="A17" s="18" t="s">
        <v>44</v>
      </c>
      <c r="B17" s="53"/>
      <c r="C17" s="57"/>
      <c r="D17" s="60">
        <f>SUM(B17:C17)</f>
        <v>0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25">
      <c r="A18" s="18" t="s">
        <v>47</v>
      </c>
      <c r="B18" s="53"/>
      <c r="C18" s="57"/>
      <c r="D18" s="60">
        <f t="shared" ref="D18:D24" si="2">SUM(B18:C18)</f>
        <v>0</v>
      </c>
      <c r="E18" s="18"/>
      <c r="F18" s="18" t="s">
        <v>88</v>
      </c>
      <c r="G18" s="53">
        <v>2721</v>
      </c>
      <c r="H18" s="57"/>
      <c r="I18" s="60">
        <f t="shared" si="0"/>
        <v>2721</v>
      </c>
    </row>
    <row r="19" spans="1:9" x14ac:dyDescent="0.25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/>
      <c r="H19" s="67"/>
      <c r="I19" s="61">
        <f t="shared" si="0"/>
        <v>0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3691</v>
      </c>
      <c r="H20" s="60">
        <f>SUM(H10:H19)</f>
        <v>0</v>
      </c>
      <c r="I20" s="60">
        <f t="shared" ref="I20" si="3">SUM(I10:I19)</f>
        <v>3691</v>
      </c>
    </row>
    <row r="21" spans="1:9" x14ac:dyDescent="0.25">
      <c r="A21" s="18" t="s">
        <v>49</v>
      </c>
      <c r="B21" s="53"/>
      <c r="C21" s="55"/>
      <c r="D21" s="60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25">
      <c r="A23" s="18" t="s">
        <v>51</v>
      </c>
      <c r="B23" s="53">
        <v>935</v>
      </c>
      <c r="C23" s="57"/>
      <c r="D23" s="60">
        <f t="shared" si="2"/>
        <v>935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148463</v>
      </c>
      <c r="C25" s="60">
        <f>C10+C11+C13+C14+C15+C17+C18+C19+C20+C21+C22+C23+C24</f>
        <v>0</v>
      </c>
      <c r="D25" s="60">
        <f t="shared" ref="D25" si="5">D10+D11+D13+D14+D15+D17+D18+D19+D20+D21+D22+D23+D24</f>
        <v>148463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/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25">
      <c r="A30" s="18" t="s">
        <v>56</v>
      </c>
      <c r="B30" s="53"/>
      <c r="C30" s="57"/>
      <c r="D30" s="60">
        <f>SUM(B30:C30)</f>
        <v>0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25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9" x14ac:dyDescent="0.25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/>
      <c r="C34" s="72">
        <f>-1*(C25+C29+C30+C32+C33+C35+C36+C37+C46)</f>
        <v>0</v>
      </c>
      <c r="D34" s="60">
        <f t="shared" si="7"/>
        <v>0</v>
      </c>
      <c r="E34" s="18"/>
      <c r="F34" s="18" t="s">
        <v>103</v>
      </c>
      <c r="G34" s="53"/>
      <c r="H34" s="57"/>
      <c r="I34" s="60">
        <f>SUM(G34:H34)</f>
        <v>0</v>
      </c>
    </row>
    <row r="35" spans="1:9" x14ac:dyDescent="0.25">
      <c r="A35" s="18" t="s">
        <v>62</v>
      </c>
      <c r="B35" s="53"/>
      <c r="C35" s="57"/>
      <c r="D35" s="60">
        <f t="shared" si="7"/>
        <v>0</v>
      </c>
      <c r="E35" s="18"/>
      <c r="F35" s="18" t="s">
        <v>151</v>
      </c>
      <c r="G35" s="53"/>
      <c r="H35" s="53"/>
      <c r="I35" s="60">
        <f t="shared" ref="I35:I36" si="8">SUM(G35:H35)</f>
        <v>0</v>
      </c>
    </row>
    <row r="36" spans="1:9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9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0</v>
      </c>
      <c r="H37" s="60">
        <f t="shared" ref="H37:I37" si="9">SUM(H34:H36)</f>
        <v>0</v>
      </c>
      <c r="I37" s="60">
        <f t="shared" si="9"/>
        <v>0</v>
      </c>
    </row>
    <row r="38" spans="1:9" x14ac:dyDescent="0.25">
      <c r="A38" s="18" t="s">
        <v>65</v>
      </c>
      <c r="B38" s="60">
        <f>B29+B30+B32+B33+B34+B35+B36+B37</f>
        <v>0</v>
      </c>
      <c r="C38" s="60">
        <f>C29+C30+C32+C33+C34+C35+C36+C37</f>
        <v>0</v>
      </c>
      <c r="D38" s="60">
        <f t="shared" ref="D38" si="10">D29+D30+D32+D33+D34+D35+D36+D37</f>
        <v>0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4000</v>
      </c>
      <c r="H39" s="23"/>
      <c r="I39" s="60">
        <f>SUM(G39:H39)</f>
        <v>4000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9" x14ac:dyDescent="0.25">
      <c r="A41" s="18" t="s">
        <v>190</v>
      </c>
      <c r="B41" s="53">
        <v>424221</v>
      </c>
      <c r="C41" s="53"/>
      <c r="D41" s="60">
        <f>SUM(B41:C41)</f>
        <v>424221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25">
      <c r="A43" s="18" t="s">
        <v>69</v>
      </c>
      <c r="B43" s="53"/>
      <c r="C43" s="53"/>
      <c r="D43" s="60">
        <f t="shared" si="12"/>
        <v>0</v>
      </c>
      <c r="E43" s="18"/>
      <c r="F43" s="18" t="s">
        <v>111</v>
      </c>
      <c r="G43" s="53"/>
      <c r="H43" s="23"/>
      <c r="I43" s="60">
        <f t="shared" si="11"/>
        <v>0</v>
      </c>
    </row>
    <row r="44" spans="1:9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25">
      <c r="A45" s="18" t="s">
        <v>121</v>
      </c>
      <c r="B45" s="54">
        <v>-282248</v>
      </c>
      <c r="C45" s="54"/>
      <c r="D45" s="61">
        <f t="shared" si="12"/>
        <v>-282248</v>
      </c>
      <c r="E45" s="18"/>
      <c r="F45" s="18" t="s">
        <v>181</v>
      </c>
      <c r="G45" s="54">
        <v>282745</v>
      </c>
      <c r="H45" s="85">
        <f>-1*(H20+H32+H37)</f>
        <v>0</v>
      </c>
      <c r="I45" s="61">
        <f t="shared" si="11"/>
        <v>282745</v>
      </c>
    </row>
    <row r="46" spans="1:9" x14ac:dyDescent="0.25">
      <c r="A46" s="18" t="s">
        <v>71</v>
      </c>
      <c r="B46" s="60">
        <f>B41+B42+B43+B44+B45</f>
        <v>141973</v>
      </c>
      <c r="C46" s="60">
        <f t="shared" ref="C46:D46" si="13">C41+C42+C43+C44+C45</f>
        <v>0</v>
      </c>
      <c r="D46" s="60">
        <f t="shared" si="13"/>
        <v>141973</v>
      </c>
      <c r="E46" s="18"/>
      <c r="F46" s="18" t="s">
        <v>114</v>
      </c>
      <c r="G46" s="60">
        <f>SUM(G39:G45)</f>
        <v>286745</v>
      </c>
      <c r="H46" s="63">
        <f t="shared" ref="H46:I46" si="14">SUM(H39:H45)</f>
        <v>0</v>
      </c>
      <c r="I46" s="60">
        <f t="shared" si="14"/>
        <v>286745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235</v>
      </c>
      <c r="B48" s="62">
        <f>B25+B38+B46</f>
        <v>290436</v>
      </c>
      <c r="C48" s="62">
        <f t="shared" ref="C48:D48" si="15">C25+C38+C46</f>
        <v>0</v>
      </c>
      <c r="D48" s="62">
        <f t="shared" si="15"/>
        <v>290436</v>
      </c>
      <c r="E48" s="18"/>
      <c r="F48" s="22" t="s">
        <v>115</v>
      </c>
      <c r="G48" s="62">
        <f>G20+G32+G37+G46</f>
        <v>290436</v>
      </c>
      <c r="H48" s="62">
        <f t="shared" ref="H48:I48" si="16">H20+H32+H37+H46</f>
        <v>0</v>
      </c>
      <c r="I48" s="62">
        <f t="shared" si="16"/>
        <v>290436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290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226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2fcJ3FYa6CjUsB1CRvMWRZK+WGOszS9gg5RZirCOS/c2/EtSF/1CAdLhKY3EQatYSzaV5lOfqNEuAvY8IF2ig==" saltValue="z6g34efdr9ps7n5NrHYgI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Consolidated Return on Equity&amp;CEXHIBIT 4
FINANCIAL TEMPLATE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view="pageLayout" topLeftCell="A22" zoomScaleNormal="100" workbookViewId="0">
      <selection activeCell="I47" sqref="I4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313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228</v>
      </c>
      <c r="E8" s="12"/>
      <c r="F8" s="9"/>
      <c r="G8" s="12" t="s">
        <v>199</v>
      </c>
      <c r="H8" s="12" t="s">
        <v>200</v>
      </c>
      <c r="I8" s="6" t="s">
        <v>228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25928</v>
      </c>
      <c r="C10" s="57"/>
      <c r="D10" s="60">
        <f>SUM(B10:C10)</f>
        <v>25928</v>
      </c>
      <c r="E10" s="18"/>
      <c r="F10" s="18" t="s">
        <v>78</v>
      </c>
      <c r="G10" s="53">
        <v>312</v>
      </c>
      <c r="H10" s="57"/>
      <c r="I10" s="60">
        <f>SUM(G10:H10)</f>
        <v>312</v>
      </c>
    </row>
    <row r="11" spans="1:9" x14ac:dyDescent="0.25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1131</v>
      </c>
      <c r="H12" s="57"/>
      <c r="I12" s="60">
        <f t="shared" si="0"/>
        <v>1131</v>
      </c>
    </row>
    <row r="13" spans="1:9" x14ac:dyDescent="0.25">
      <c r="A13" s="18" t="s">
        <v>44</v>
      </c>
      <c r="B13" s="53">
        <v>1792</v>
      </c>
      <c r="C13" s="57"/>
      <c r="D13" s="60">
        <f>SUM(B13:C13)</f>
        <v>1792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25">
      <c r="A14" s="18" t="s">
        <v>47</v>
      </c>
      <c r="B14" s="53">
        <v>148229</v>
      </c>
      <c r="C14" s="57"/>
      <c r="D14" s="60">
        <f t="shared" ref="D14:D15" si="1">SUM(B14:C14)</f>
        <v>148229</v>
      </c>
      <c r="E14" s="18"/>
      <c r="F14" s="18" t="s">
        <v>84</v>
      </c>
      <c r="G14" s="53"/>
      <c r="H14" s="57"/>
      <c r="I14" s="60">
        <f t="shared" si="0"/>
        <v>0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25">
      <c r="A17" s="18" t="s">
        <v>44</v>
      </c>
      <c r="B17" s="53"/>
      <c r="C17" s="57"/>
      <c r="D17" s="60">
        <f>SUM(B17:C17)</f>
        <v>0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25">
      <c r="A18" s="18" t="s">
        <v>47</v>
      </c>
      <c r="B18" s="53"/>
      <c r="C18" s="57"/>
      <c r="D18" s="60">
        <f t="shared" ref="D18:D24" si="2">SUM(B18:C18)</f>
        <v>0</v>
      </c>
      <c r="E18" s="18"/>
      <c r="F18" s="18" t="s">
        <v>88</v>
      </c>
      <c r="G18" s="53">
        <v>2598</v>
      </c>
      <c r="H18" s="57"/>
      <c r="I18" s="60">
        <f t="shared" si="0"/>
        <v>2598</v>
      </c>
    </row>
    <row r="19" spans="1:9" x14ac:dyDescent="0.25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/>
      <c r="H19" s="67"/>
      <c r="I19" s="61">
        <f t="shared" si="0"/>
        <v>0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4041</v>
      </c>
      <c r="H20" s="60">
        <f>SUM(H10:H19)</f>
        <v>0</v>
      </c>
      <c r="I20" s="60">
        <f t="shared" ref="I20" si="3">SUM(I10:I19)</f>
        <v>4041</v>
      </c>
    </row>
    <row r="21" spans="1:9" x14ac:dyDescent="0.25">
      <c r="A21" s="18" t="s">
        <v>49</v>
      </c>
      <c r="B21" s="53"/>
      <c r="C21" s="55"/>
      <c r="D21" s="60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25">
      <c r="A23" s="18" t="s">
        <v>51</v>
      </c>
      <c r="B23" s="53"/>
      <c r="C23" s="57"/>
      <c r="D23" s="60">
        <f t="shared" si="2"/>
        <v>0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175949</v>
      </c>
      <c r="C25" s="60">
        <f>C10+C11+C13+C14+C15+C17+C18+C19+C20+C21+C22+C23+C24</f>
        <v>0</v>
      </c>
      <c r="D25" s="60">
        <f t="shared" ref="D25" si="5">D10+D11+D13+D14+D15+D17+D18+D19+D20+D21+D22+D23+D24</f>
        <v>175949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/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25">
      <c r="A30" s="18" t="s">
        <v>56</v>
      </c>
      <c r="B30" s="53"/>
      <c r="C30" s="57"/>
      <c r="D30" s="60">
        <f>SUM(B30:C30)</f>
        <v>0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25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11" x14ac:dyDescent="0.25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/>
      <c r="C34" s="72">
        <f>-1*(C25+C29+C30+C32+C33+C35+C36+C37+C46)</f>
        <v>0</v>
      </c>
      <c r="D34" s="60">
        <f t="shared" si="7"/>
        <v>0</v>
      </c>
      <c r="E34" s="18"/>
      <c r="F34" s="18" t="s">
        <v>103</v>
      </c>
      <c r="G34" s="53"/>
      <c r="H34" s="57"/>
      <c r="I34" s="60">
        <f>SUM(G34:H34)</f>
        <v>0</v>
      </c>
    </row>
    <row r="35" spans="1:11" x14ac:dyDescent="0.25">
      <c r="A35" s="18" t="s">
        <v>62</v>
      </c>
      <c r="B35" s="53"/>
      <c r="C35" s="57"/>
      <c r="D35" s="60">
        <f t="shared" si="7"/>
        <v>0</v>
      </c>
      <c r="E35" s="18"/>
      <c r="F35" s="18" t="s">
        <v>151</v>
      </c>
      <c r="G35" s="53"/>
      <c r="H35" s="53"/>
      <c r="I35" s="60">
        <f t="shared" ref="I35:I36" si="8">SUM(G35:H35)</f>
        <v>0</v>
      </c>
    </row>
    <row r="36" spans="1:11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11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0</v>
      </c>
      <c r="H37" s="60">
        <f t="shared" ref="H37:I37" si="9">SUM(H34:H36)</f>
        <v>0</v>
      </c>
      <c r="I37" s="60">
        <f t="shared" si="9"/>
        <v>0</v>
      </c>
    </row>
    <row r="38" spans="1:11" x14ac:dyDescent="0.25">
      <c r="A38" s="18" t="s">
        <v>65</v>
      </c>
      <c r="B38" s="60">
        <f>B29+B30+B32+B33+B34+B35+B36+B37</f>
        <v>0</v>
      </c>
      <c r="C38" s="60">
        <f>C29+C30+C32+C33+C34+C35+C36+C37</f>
        <v>0</v>
      </c>
      <c r="D38" s="60">
        <f t="shared" ref="D38" si="10">D29+D30+D32+D33+D34+D35+D36+D37</f>
        <v>0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4000</v>
      </c>
      <c r="H39" s="23"/>
      <c r="I39" s="60">
        <f>SUM(G39:H39)</f>
        <v>4000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11" x14ac:dyDescent="0.25">
      <c r="A41" s="18" t="s">
        <v>190</v>
      </c>
      <c r="B41" s="53">
        <v>424221</v>
      </c>
      <c r="C41" s="53"/>
      <c r="D41" s="60">
        <f>SUM(B41:C41)</f>
        <v>424221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25">
      <c r="A43" s="18" t="s">
        <v>69</v>
      </c>
      <c r="B43" s="53"/>
      <c r="C43" s="53"/>
      <c r="D43" s="60">
        <f t="shared" si="12"/>
        <v>0</v>
      </c>
      <c r="E43" s="18"/>
      <c r="F43" s="18" t="s">
        <v>111</v>
      </c>
      <c r="G43" s="53"/>
      <c r="H43" s="23"/>
      <c r="I43" s="60">
        <f t="shared" si="11"/>
        <v>0</v>
      </c>
      <c r="K43" s="68"/>
    </row>
    <row r="44" spans="1:11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25">
      <c r="A45" s="18" t="s">
        <v>121</v>
      </c>
      <c r="B45" s="54">
        <v>-298400</v>
      </c>
      <c r="C45" s="54"/>
      <c r="D45" s="61">
        <f t="shared" si="12"/>
        <v>-298400</v>
      </c>
      <c r="E45" s="18"/>
      <c r="F45" s="18" t="s">
        <v>181</v>
      </c>
      <c r="G45" s="54">
        <v>293729</v>
      </c>
      <c r="H45" s="85">
        <f>-1*(H20+H32+H37)</f>
        <v>0</v>
      </c>
      <c r="I45" s="61">
        <f t="shared" si="11"/>
        <v>293729</v>
      </c>
    </row>
    <row r="46" spans="1:11" x14ac:dyDescent="0.25">
      <c r="A46" s="18" t="s">
        <v>71</v>
      </c>
      <c r="B46" s="60">
        <f>B41+B42+B43+B44+B45</f>
        <v>125821</v>
      </c>
      <c r="C46" s="60">
        <f t="shared" ref="C46:D46" si="13">C41+C42+C43+C44+C45</f>
        <v>0</v>
      </c>
      <c r="D46" s="60">
        <f t="shared" si="13"/>
        <v>125821</v>
      </c>
      <c r="E46" s="18"/>
      <c r="F46" s="18" t="s">
        <v>114</v>
      </c>
      <c r="G46" s="60">
        <f>SUM(G39:G45)</f>
        <v>297729</v>
      </c>
      <c r="H46" s="63">
        <f t="shared" ref="H46:I46" si="14">SUM(H39:H45)</f>
        <v>0</v>
      </c>
      <c r="I46" s="60">
        <f t="shared" si="14"/>
        <v>297729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235</v>
      </c>
      <c r="B48" s="62">
        <f>B25+B38+B46</f>
        <v>301770</v>
      </c>
      <c r="C48" s="62">
        <f t="shared" ref="C48:D48" si="15">C25+C38+C46</f>
        <v>0</v>
      </c>
      <c r="D48" s="62">
        <f t="shared" si="15"/>
        <v>301770</v>
      </c>
      <c r="E48" s="18"/>
      <c r="F48" s="22" t="s">
        <v>115</v>
      </c>
      <c r="G48" s="62">
        <f>G20+G32+G37+G46</f>
        <v>301770</v>
      </c>
      <c r="H48" s="62">
        <f t="shared" ref="H48:I48" si="16">H20+H32+H37+H46</f>
        <v>0</v>
      </c>
      <c r="I48" s="62">
        <f t="shared" si="16"/>
        <v>301770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290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226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oXxhCh5g3oYmtC6+mYKKCjrG20I928UY57GtX4MsWHaSmYYcTikqnHhufPL1v8txehUtjE4GNYYaU/HRYVNjBA==" saltValue="iWqJdA2284EjShdwBn8XI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Consolidated Return on Equity&amp;CEXHIBIT 4
FINANCIAL TEMPLATE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view="pageLayout" topLeftCell="A28" zoomScaleNormal="100" workbookViewId="0">
      <selection activeCell="I45" sqref="I45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313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115855</v>
      </c>
      <c r="C10" s="33">
        <f>'CurrentYearBalanceSheet '!D10</f>
        <v>25928</v>
      </c>
      <c r="D10" s="18"/>
      <c r="E10" s="18" t="s">
        <v>78</v>
      </c>
      <c r="F10" s="33">
        <f>PriorYearBalanceSheet!I10</f>
        <v>970</v>
      </c>
      <c r="G10" s="33">
        <f>'CurrentYearBalanceSheet '!I10</f>
        <v>312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1131</v>
      </c>
    </row>
    <row r="13" spans="1:7" x14ac:dyDescent="0.25">
      <c r="A13" s="18" t="s">
        <v>44</v>
      </c>
      <c r="B13" s="33">
        <f>PriorYearBalanceSheet!D13</f>
        <v>3271</v>
      </c>
      <c r="C13" s="33">
        <f>'CurrentYearBalanceSheet '!D13</f>
        <v>1792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28402</v>
      </c>
      <c r="C14" s="33">
        <f>'CurrentYearBalanceSheet '!D14</f>
        <v>148229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0</v>
      </c>
      <c r="C17" s="33">
        <f>'CurrentYearBalanceSheet '!D17</f>
        <v>0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2721</v>
      </c>
      <c r="G18" s="33">
        <f>'CurrentYearBalanceSheet '!I18</f>
        <v>2598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0</v>
      </c>
      <c r="G19" s="33">
        <f>'CurrentYearBalanceSheet '!I19</f>
        <v>0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3691</v>
      </c>
      <c r="G20" s="36">
        <f>SUM(G10:G19)</f>
        <v>4041</v>
      </c>
    </row>
    <row r="21" spans="1:7" x14ac:dyDescent="0.25">
      <c r="A21" s="18" t="s">
        <v>49</v>
      </c>
      <c r="B21" s="33">
        <f>PriorYearBalanceSheet!D21</f>
        <v>0</v>
      </c>
      <c r="C21" s="33">
        <f>'CurrentYearBalanceSheet '!D21</f>
        <v>0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935</v>
      </c>
      <c r="C23" s="33">
        <f>'CurrentYearBalanceSheet '!D23</f>
        <v>0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148463</v>
      </c>
      <c r="C25" s="33">
        <f>C10+C11+C13+C14+C15+C17+C18+C19+C20+C21+C22+C23+C24</f>
        <v>175949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0</v>
      </c>
      <c r="C34" s="33">
        <f>'CurrentYearBalanceSheet '!D34</f>
        <v>0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212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0</v>
      </c>
      <c r="G37" s="33">
        <f>SUM(G34:G36)</f>
        <v>0</v>
      </c>
    </row>
    <row r="38" spans="1:7" x14ac:dyDescent="0.25">
      <c r="A38" s="18" t="s">
        <v>65</v>
      </c>
      <c r="B38" s="33">
        <f>B29+B30+B32+B33+B34+B35+B36+B37</f>
        <v>0</v>
      </c>
      <c r="C38" s="33">
        <f>C29+C30+C32+C33+C34+C35+C36+C37</f>
        <v>0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4000</v>
      </c>
      <c r="G39" s="33">
        <f>'CurrentYearBalanceSheet '!I39</f>
        <v>4000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424221</v>
      </c>
      <c r="C41" s="33">
        <f>'CurrentYearBalanceSheet '!D41</f>
        <v>424221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0</v>
      </c>
      <c r="C43" s="33">
        <f>'CurrentYearBalanceSheet '!D43</f>
        <v>0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-282248</v>
      </c>
      <c r="C45" s="34">
        <f>'CurrentYearBalanceSheet '!D45</f>
        <v>-298400</v>
      </c>
      <c r="D45" s="18"/>
      <c r="E45" s="18" t="s">
        <v>113</v>
      </c>
      <c r="F45" s="34">
        <f>PriorYearBalanceSheet!I45</f>
        <v>282745</v>
      </c>
      <c r="G45" s="34">
        <f>'CurrentYearBalanceSheet '!I45</f>
        <v>293729</v>
      </c>
    </row>
    <row r="46" spans="1:7" x14ac:dyDescent="0.25">
      <c r="A46" s="18" t="s">
        <v>71</v>
      </c>
      <c r="B46" s="33">
        <f>SUM(B41:B45)</f>
        <v>141973</v>
      </c>
      <c r="C46" s="33">
        <f>SUM(C41:C45)</f>
        <v>125821</v>
      </c>
      <c r="D46" s="18"/>
      <c r="E46" s="18" t="s">
        <v>114</v>
      </c>
      <c r="F46" s="33">
        <f>SUM(F39:F45)</f>
        <v>286745</v>
      </c>
      <c r="G46" s="33">
        <f>SUM(G39:G45)</f>
        <v>297729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235</v>
      </c>
      <c r="B48" s="35">
        <f>B25+B38+B46</f>
        <v>290436</v>
      </c>
      <c r="C48" s="35">
        <f>C25+C38+C46</f>
        <v>301770</v>
      </c>
      <c r="D48" s="18"/>
      <c r="E48" s="22" t="s">
        <v>115</v>
      </c>
      <c r="F48" s="35">
        <f>F20+F32+F37+F46</f>
        <v>290436</v>
      </c>
      <c r="G48" s="35">
        <f>G20+G32+G37+G46</f>
        <v>301770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211</v>
      </c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219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+vzKEIchU2brmTgCCgR0y4DIMwLhppNqipybhNhEA77sQ8QmL4jwIDAXJq4dYrtdlY1gtaYmLbQ/zIvipt2mRA==" saltValue="hJ1dxTxCSlW8+x4wzyH23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Consolidated Return on Equity&amp;CEXHIBIT 4
FINANCIAL TEMPLATE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view="pageLayout" zoomScaleNormal="100" workbookViewId="0">
      <selection activeCell="H43" sqref="H4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313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424221</v>
      </c>
      <c r="E10" s="60">
        <f>'BalanceSheet(Summary)'!C41</f>
        <v>424221</v>
      </c>
      <c r="F10" s="60">
        <f>(D10+E10)/2</f>
        <v>424221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-282248</v>
      </c>
      <c r="E12" s="60">
        <f>'BalanceSheet(Summary)'!C45</f>
        <v>-298400</v>
      </c>
      <c r="F12" s="60">
        <f t="shared" ref="F12:F15" si="0">(D12+E12)/2</f>
        <v>-290324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25">
      <c r="A14" s="11">
        <v>5</v>
      </c>
      <c r="B14" s="18" t="s">
        <v>132</v>
      </c>
      <c r="C14" s="20"/>
      <c r="D14" s="53"/>
      <c r="E14" s="53"/>
      <c r="F14" s="60">
        <f t="shared" si="0"/>
        <v>0</v>
      </c>
    </row>
    <row r="15" spans="1:6" ht="15.75" thickBot="1" x14ac:dyDescent="0.3">
      <c r="A15" s="12">
        <v>6</v>
      </c>
      <c r="B15" s="78" t="s">
        <v>185</v>
      </c>
      <c r="C15" s="80"/>
      <c r="D15" s="81">
        <f>SUM(D10:D14)</f>
        <v>141973</v>
      </c>
      <c r="E15" s="64">
        <f>SUM(E10:E14)</f>
        <v>125821</v>
      </c>
      <c r="F15" s="65">
        <f t="shared" si="0"/>
        <v>133897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220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4RT6s6sUi3rPtW2S5/WOrfqzTC+PlIT7TPBpq7i7hrBVpkJgDS/sl2sN/jm1GuPDdUyVti/wGmi6Dd9uJ3KoOw==" saltValue="spGvC70Hq7/vvgHpqgB1R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Consolidated Return on Equity&amp;CEXHIBIT 4
FINANCIAL TEMPLATE</oddHead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view="pageLayout" topLeftCell="B1" zoomScaleNormal="100" workbookViewId="0">
      <selection activeCell="L48" sqref="L48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313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B6" s="68"/>
      <c r="C6" s="68"/>
      <c r="D6" s="68"/>
      <c r="E6" s="68"/>
      <c r="F6" s="68"/>
    </row>
    <row r="7" spans="1:6" x14ac:dyDescent="0.25">
      <c r="A7" s="7"/>
      <c r="B7" s="7"/>
      <c r="C7" s="10" t="s">
        <v>73</v>
      </c>
      <c r="D7" s="10" t="s">
        <v>127</v>
      </c>
      <c r="E7" s="7"/>
      <c r="F7" s="4"/>
    </row>
    <row r="8" spans="1:6" x14ac:dyDescent="0.25">
      <c r="A8" s="11" t="s">
        <v>0</v>
      </c>
      <c r="B8" s="11" t="s">
        <v>174</v>
      </c>
      <c r="C8" s="11" t="s">
        <v>142</v>
      </c>
      <c r="D8" s="11" t="s">
        <v>147</v>
      </c>
      <c r="E8" s="25" t="s">
        <v>144</v>
      </c>
      <c r="F8" s="5" t="s">
        <v>145</v>
      </c>
    </row>
    <row r="9" spans="1:6" x14ac:dyDescent="0.25">
      <c r="A9" s="20"/>
      <c r="B9" s="20"/>
      <c r="C9" s="12" t="s">
        <v>143</v>
      </c>
      <c r="D9" s="12" t="s">
        <v>202</v>
      </c>
      <c r="E9" s="12"/>
      <c r="F9" s="6" t="s">
        <v>146</v>
      </c>
    </row>
    <row r="10" spans="1:6" x14ac:dyDescent="0.25">
      <c r="A10" s="7"/>
      <c r="B10" s="21" t="s">
        <v>138</v>
      </c>
      <c r="C10" s="7"/>
      <c r="D10" s="33"/>
      <c r="E10" s="7"/>
      <c r="F10" s="15"/>
    </row>
    <row r="11" spans="1:6" x14ac:dyDescent="0.25">
      <c r="A11" s="11">
        <v>1</v>
      </c>
      <c r="B11" s="18" t="s">
        <v>139</v>
      </c>
      <c r="C11" s="53">
        <v>54</v>
      </c>
      <c r="D11" s="53">
        <v>59</v>
      </c>
      <c r="E11" s="33">
        <f>D11-C11</f>
        <v>5</v>
      </c>
      <c r="F11" s="39">
        <f>E11/C11</f>
        <v>9.2592592592592587E-2</v>
      </c>
    </row>
    <row r="12" spans="1:6" x14ac:dyDescent="0.25">
      <c r="A12" s="11">
        <v>2</v>
      </c>
      <c r="B12" s="18" t="s">
        <v>140</v>
      </c>
      <c r="C12" s="53">
        <v>11</v>
      </c>
      <c r="D12" s="53">
        <v>9</v>
      </c>
      <c r="E12" s="33">
        <f>D12-C12</f>
        <v>-2</v>
      </c>
      <c r="F12" s="39">
        <f t="shared" ref="F12:F13" si="0">E12/C12</f>
        <v>-0.18181818181818182</v>
      </c>
    </row>
    <row r="13" spans="1:6" ht="15.75" thickBot="1" x14ac:dyDescent="0.3">
      <c r="A13" s="12">
        <v>3</v>
      </c>
      <c r="B13" s="20" t="s">
        <v>141</v>
      </c>
      <c r="C13" s="35">
        <f>SUM(C11:C12)</f>
        <v>65</v>
      </c>
      <c r="D13" s="35">
        <f t="shared" ref="D13:E13" si="1">SUM(D11:D12)</f>
        <v>68</v>
      </c>
      <c r="E13" s="35">
        <f t="shared" si="1"/>
        <v>3</v>
      </c>
      <c r="F13" s="40">
        <f t="shared" si="0"/>
        <v>4.6153846153846156E-2</v>
      </c>
    </row>
    <row r="14" spans="1:6" ht="15.75" thickTop="1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B24" s="68"/>
      <c r="C24" s="68"/>
      <c r="D24" s="68"/>
      <c r="E24" s="68"/>
      <c r="F24" s="68"/>
    </row>
    <row r="25" spans="1:6" x14ac:dyDescent="0.25">
      <c r="B25" s="68"/>
      <c r="C25" s="68"/>
      <c r="D25" s="68"/>
      <c r="E25" s="68"/>
      <c r="F25" s="68"/>
    </row>
    <row r="26" spans="1:6" x14ac:dyDescent="0.25">
      <c r="B26" s="68"/>
      <c r="C26" s="68"/>
      <c r="D26" s="68"/>
      <c r="E26" s="68"/>
      <c r="F26" s="68"/>
    </row>
    <row r="27" spans="1:6" x14ac:dyDescent="0.25">
      <c r="B27" s="68"/>
      <c r="C27" s="68"/>
      <c r="D27" s="68"/>
      <c r="E27" s="68"/>
      <c r="F27" s="68"/>
    </row>
    <row r="28" spans="1:6" x14ac:dyDescent="0.25">
      <c r="B28" s="68"/>
      <c r="C28" s="68"/>
      <c r="D28" s="68"/>
      <c r="E28" s="68"/>
      <c r="F28" s="68"/>
    </row>
    <row r="29" spans="1:6" x14ac:dyDescent="0.25">
      <c r="B29" s="68"/>
      <c r="C29" s="68"/>
      <c r="D29" s="68"/>
      <c r="E29" s="68"/>
      <c r="F29" s="68"/>
    </row>
    <row r="30" spans="1:6" x14ac:dyDescent="0.25">
      <c r="B30" s="68"/>
      <c r="C30" s="68"/>
      <c r="D30" s="68"/>
      <c r="E30" s="68"/>
      <c r="F30" s="68"/>
    </row>
  </sheetData>
  <sheetProtection algorithmName="SHA-512" hashValue="Usl8uCID7hWiD472F1RfDIaRQo1f1rDpIkQT7IuRMGyq63mzxxMJdgbsPZTOtbZRG8ciNQijMjAkolI8fD2lxQ==" saltValue="U1IktsNd6GdKrVKX4Rnak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Consolidated Return on Equity&amp;CEXHIBIT 4
FINANCIAL TEMPLATE</oddHeader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0"/>
  <sheetViews>
    <sheetView view="pageLayout" topLeftCell="A34" zoomScaleNormal="100" workbookViewId="0">
      <selection activeCell="A70" sqref="A70:B71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313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227</v>
      </c>
    </row>
    <row r="9" spans="1:6" x14ac:dyDescent="0.25">
      <c r="A9" s="10">
        <v>1</v>
      </c>
      <c r="B9" s="4" t="s">
        <v>1</v>
      </c>
      <c r="C9" s="56">
        <v>19004</v>
      </c>
      <c r="D9" s="53"/>
      <c r="E9" s="60">
        <f>SUM(C9:D9)</f>
        <v>19004</v>
      </c>
    </row>
    <row r="10" spans="1:6" x14ac:dyDescent="0.25">
      <c r="A10" s="11">
        <v>2</v>
      </c>
      <c r="B10" s="15" t="s">
        <v>2</v>
      </c>
      <c r="C10" s="53">
        <v>25012</v>
      </c>
      <c r="D10" s="53"/>
      <c r="E10" s="60">
        <f t="shared" ref="E10:E14" si="0">SUM(C10:D10)</f>
        <v>25012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2225</v>
      </c>
      <c r="D12" s="53"/>
      <c r="E12" s="60">
        <f t="shared" si="0"/>
        <v>2225</v>
      </c>
    </row>
    <row r="13" spans="1:6" x14ac:dyDescent="0.25">
      <c r="A13" s="11">
        <v>5</v>
      </c>
      <c r="B13" s="15" t="s">
        <v>5</v>
      </c>
      <c r="C13" s="53">
        <v>2447</v>
      </c>
      <c r="D13" s="53"/>
      <c r="E13" s="60">
        <f t="shared" si="0"/>
        <v>2447</v>
      </c>
    </row>
    <row r="14" spans="1:6" x14ac:dyDescent="0.25">
      <c r="A14" s="11">
        <v>6</v>
      </c>
      <c r="B14" s="15" t="s">
        <v>159</v>
      </c>
      <c r="C14" s="53">
        <v>71</v>
      </c>
      <c r="D14" s="53"/>
      <c r="E14" s="60">
        <f t="shared" si="0"/>
        <v>71</v>
      </c>
    </row>
    <row r="15" spans="1:6" x14ac:dyDescent="0.25">
      <c r="A15" s="11">
        <v>7</v>
      </c>
      <c r="B15" s="82" t="s">
        <v>158</v>
      </c>
      <c r="C15" s="87">
        <f>SUM(C9:C14)</f>
        <v>48759</v>
      </c>
      <c r="D15" s="87">
        <f t="shared" ref="D15:E15" si="1">SUM(D9:D14)</f>
        <v>0</v>
      </c>
      <c r="E15" s="87">
        <f t="shared" si="1"/>
        <v>48759</v>
      </c>
      <c r="F15" s="1"/>
    </row>
    <row r="16" spans="1:6" x14ac:dyDescent="0.25">
      <c r="A16" s="11">
        <v>8</v>
      </c>
      <c r="B16" s="15" t="s">
        <v>6</v>
      </c>
      <c r="C16" s="53">
        <v>19245</v>
      </c>
      <c r="D16" s="53"/>
      <c r="E16" s="42">
        <f>SUM(C16:D16)</f>
        <v>19245</v>
      </c>
    </row>
    <row r="17" spans="1:6" x14ac:dyDescent="0.25">
      <c r="A17" s="11">
        <v>9</v>
      </c>
      <c r="B17" s="15" t="s">
        <v>40</v>
      </c>
      <c r="C17" s="53">
        <v>0</v>
      </c>
      <c r="D17" s="53"/>
      <c r="E17" s="42">
        <f t="shared" ref="E17:E21" si="2">SUM(C17:D17)</f>
        <v>0</v>
      </c>
    </row>
    <row r="18" spans="1:6" x14ac:dyDescent="0.25">
      <c r="A18" s="11">
        <v>10</v>
      </c>
      <c r="B18" s="15" t="s">
        <v>7</v>
      </c>
      <c r="C18" s="53">
        <v>19764</v>
      </c>
      <c r="D18" s="53"/>
      <c r="E18" s="42">
        <f t="shared" si="2"/>
        <v>19764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7839</v>
      </c>
      <c r="D20" s="53"/>
      <c r="E20" s="42">
        <f t="shared" si="2"/>
        <v>7839</v>
      </c>
    </row>
    <row r="21" spans="1:6" x14ac:dyDescent="0.25">
      <c r="A21" s="11">
        <v>13</v>
      </c>
      <c r="B21" s="15" t="s">
        <v>10</v>
      </c>
      <c r="C21" s="53">
        <v>17504</v>
      </c>
      <c r="D21" s="53"/>
      <c r="E21" s="42">
        <f t="shared" si="2"/>
        <v>17504</v>
      </c>
    </row>
    <row r="22" spans="1:6" x14ac:dyDescent="0.25">
      <c r="A22" s="11" t="s">
        <v>154</v>
      </c>
      <c r="B22" s="15" t="s">
        <v>160</v>
      </c>
      <c r="C22" s="88"/>
      <c r="D22" s="88"/>
      <c r="E22" s="77"/>
      <c r="F22" s="48" t="s">
        <v>236</v>
      </c>
    </row>
    <row r="23" spans="1:6" x14ac:dyDescent="0.25">
      <c r="A23" s="11" t="s">
        <v>155</v>
      </c>
      <c r="B23" s="13" t="s">
        <v>156</v>
      </c>
      <c r="C23" s="75">
        <f>SUM(C21:C22)</f>
        <v>17504</v>
      </c>
      <c r="D23" s="60">
        <f t="shared" ref="D23:E23" si="3">SUM(D21:D22)</f>
        <v>0</v>
      </c>
      <c r="E23" s="76">
        <f t="shared" si="3"/>
        <v>17504</v>
      </c>
    </row>
    <row r="24" spans="1:6" x14ac:dyDescent="0.25">
      <c r="A24" s="11">
        <v>14</v>
      </c>
      <c r="B24" s="79" t="s">
        <v>157</v>
      </c>
      <c r="C24" s="87">
        <f>C16+C17+C18+C19+C20+C23</f>
        <v>64352</v>
      </c>
      <c r="D24" s="87">
        <f t="shared" ref="D24:E24" si="4">D16+D17+D18+D19+D20+D23</f>
        <v>0</v>
      </c>
      <c r="E24" s="89">
        <f t="shared" si="4"/>
        <v>64352</v>
      </c>
      <c r="F24" s="1"/>
    </row>
    <row r="25" spans="1:6" x14ac:dyDescent="0.25">
      <c r="A25" s="11">
        <v>15</v>
      </c>
      <c r="B25" s="15" t="s">
        <v>14</v>
      </c>
      <c r="C25" s="60">
        <f>C15-C24</f>
        <v>-15593</v>
      </c>
      <c r="D25" s="60">
        <f t="shared" ref="D25:E25" si="5">D15-D24</f>
        <v>0</v>
      </c>
      <c r="E25" s="60">
        <f t="shared" si="5"/>
        <v>-15593</v>
      </c>
    </row>
    <row r="26" spans="1:6" x14ac:dyDescent="0.25">
      <c r="A26" s="11">
        <v>16</v>
      </c>
      <c r="B26" s="15" t="s">
        <v>161</v>
      </c>
      <c r="C26" s="53"/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/>
      <c r="D27" s="53"/>
      <c r="E27" s="60">
        <f t="shared" ref="E27:E29" si="6">SUM(C27:D27)</f>
        <v>0</v>
      </c>
    </row>
    <row r="28" spans="1:6" x14ac:dyDescent="0.25">
      <c r="A28" s="11">
        <v>18</v>
      </c>
      <c r="B28" s="15" t="s">
        <v>230</v>
      </c>
      <c r="C28" s="53"/>
      <c r="D28" s="119">
        <f>0</f>
        <v>0</v>
      </c>
      <c r="E28" s="60">
        <f t="shared" si="6"/>
        <v>0</v>
      </c>
    </row>
    <row r="29" spans="1:6" x14ac:dyDescent="0.25">
      <c r="A29" s="11">
        <v>19</v>
      </c>
      <c r="B29" s="15" t="s">
        <v>13</v>
      </c>
      <c r="C29" s="53">
        <v>6432</v>
      </c>
      <c r="D29" s="53"/>
      <c r="E29" s="60">
        <f t="shared" si="6"/>
        <v>6432</v>
      </c>
    </row>
    <row r="30" spans="1:6" x14ac:dyDescent="0.25">
      <c r="A30" s="11">
        <v>20</v>
      </c>
      <c r="B30" s="82" t="s">
        <v>12</v>
      </c>
      <c r="C30" s="75">
        <f>SUM(C27:C29)</f>
        <v>6432</v>
      </c>
      <c r="D30" s="75">
        <f t="shared" ref="D30:E30" si="7">SUM(D27:D29)</f>
        <v>0</v>
      </c>
      <c r="E30" s="90">
        <f t="shared" si="7"/>
        <v>6432</v>
      </c>
    </row>
    <row r="31" spans="1:6" x14ac:dyDescent="0.25">
      <c r="A31" s="11">
        <v>21</v>
      </c>
      <c r="B31" s="82" t="s">
        <v>23</v>
      </c>
      <c r="C31" s="75">
        <f>C25+C26-C30</f>
        <v>-22025</v>
      </c>
      <c r="D31" s="75">
        <f>D25+D26-D30</f>
        <v>0</v>
      </c>
      <c r="E31" s="90">
        <f>E25+E26-E30</f>
        <v>-22025</v>
      </c>
    </row>
    <row r="32" spans="1:6" x14ac:dyDescent="0.25">
      <c r="A32" s="11">
        <v>22</v>
      </c>
      <c r="B32" s="15" t="s">
        <v>15</v>
      </c>
      <c r="C32" s="53"/>
      <c r="D32" s="57"/>
      <c r="E32" s="60">
        <f>SUM(C32:D32)</f>
        <v>0</v>
      </c>
    </row>
    <row r="33" spans="1:10" x14ac:dyDescent="0.25">
      <c r="A33" s="11">
        <v>23</v>
      </c>
      <c r="B33" s="15" t="s">
        <v>16</v>
      </c>
      <c r="C33" s="53"/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/>
      <c r="D34" s="57"/>
      <c r="E34" s="60">
        <f t="shared" si="8"/>
        <v>0</v>
      </c>
    </row>
    <row r="35" spans="1:10" x14ac:dyDescent="0.25">
      <c r="A35" s="11">
        <v>25</v>
      </c>
      <c r="B35" s="15" t="s">
        <v>175</v>
      </c>
      <c r="C35" s="53"/>
      <c r="D35" s="57"/>
      <c r="E35" s="61">
        <f t="shared" si="8"/>
        <v>0</v>
      </c>
    </row>
    <row r="36" spans="1:10" x14ac:dyDescent="0.25">
      <c r="A36" s="11">
        <v>26</v>
      </c>
      <c r="B36" s="82" t="s">
        <v>18</v>
      </c>
      <c r="C36" s="75">
        <f>SUM(C32:C35)</f>
        <v>0</v>
      </c>
      <c r="D36" s="91">
        <f t="shared" ref="D36" si="9">SUM(D32:D35)</f>
        <v>0</v>
      </c>
      <c r="E36" s="75">
        <f>SUM(E32:E35)</f>
        <v>0</v>
      </c>
    </row>
    <row r="37" spans="1:10" x14ac:dyDescent="0.25">
      <c r="A37" s="11">
        <v>27</v>
      </c>
      <c r="B37" s="15" t="s">
        <v>19</v>
      </c>
      <c r="C37" s="53"/>
      <c r="D37" s="57"/>
      <c r="E37" s="33">
        <f>SUM(C37:D37)</f>
        <v>0</v>
      </c>
    </row>
    <row r="38" spans="1:10" x14ac:dyDescent="0.25">
      <c r="A38" s="11">
        <v>28</v>
      </c>
      <c r="B38" s="15" t="s">
        <v>20</v>
      </c>
      <c r="C38" s="53"/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/>
      <c r="D39" s="57"/>
      <c r="E39" s="33">
        <f t="shared" si="10"/>
        <v>0</v>
      </c>
    </row>
    <row r="40" spans="1:10" x14ac:dyDescent="0.25">
      <c r="A40" s="11">
        <v>30</v>
      </c>
      <c r="B40" s="15" t="s">
        <v>213</v>
      </c>
      <c r="C40" s="53">
        <v>9495</v>
      </c>
      <c r="D40" s="72">
        <f>-1*(D31-D36)</f>
        <v>0</v>
      </c>
      <c r="E40" s="33">
        <f t="shared" si="10"/>
        <v>9495</v>
      </c>
    </row>
    <row r="41" spans="1:10" x14ac:dyDescent="0.25">
      <c r="A41" s="11">
        <v>31</v>
      </c>
      <c r="B41" s="82" t="s">
        <v>22</v>
      </c>
      <c r="C41" s="75">
        <f>C31-C36+C37+C38+C39+C40</f>
        <v>-12530</v>
      </c>
      <c r="D41" s="75">
        <f t="shared" ref="D41:E41" si="11">D31-D36+D37+D38+D39+D40</f>
        <v>0</v>
      </c>
      <c r="E41" s="75">
        <f t="shared" si="11"/>
        <v>-12530</v>
      </c>
    </row>
    <row r="42" spans="1:10" x14ac:dyDescent="0.25">
      <c r="A42" s="11">
        <v>32</v>
      </c>
      <c r="B42" s="15" t="s">
        <v>24</v>
      </c>
      <c r="C42" s="92"/>
      <c r="D42" s="92"/>
      <c r="E42" s="92"/>
    </row>
    <row r="43" spans="1:10" x14ac:dyDescent="0.25">
      <c r="A43" s="11">
        <v>33</v>
      </c>
      <c r="B43" s="15" t="s">
        <v>25</v>
      </c>
      <c r="C43" s="53">
        <v>298330</v>
      </c>
      <c r="D43" s="57"/>
      <c r="E43" s="60">
        <f t="shared" ref="E43:E48" si="12">SUM(C43:D43)</f>
        <v>298330</v>
      </c>
    </row>
    <row r="44" spans="1:10" x14ac:dyDescent="0.25">
      <c r="A44" s="11">
        <v>34</v>
      </c>
      <c r="B44" s="15" t="s">
        <v>26</v>
      </c>
      <c r="C44" s="53"/>
      <c r="D44" s="57"/>
      <c r="E44" s="60">
        <f t="shared" si="12"/>
        <v>0</v>
      </c>
    </row>
    <row r="45" spans="1:10" x14ac:dyDescent="0.25">
      <c r="A45" s="11">
        <v>35</v>
      </c>
      <c r="B45" s="15" t="s">
        <v>27</v>
      </c>
      <c r="C45" s="53"/>
      <c r="D45" s="57"/>
      <c r="E45" s="60">
        <f t="shared" si="12"/>
        <v>0</v>
      </c>
    </row>
    <row r="46" spans="1:10" x14ac:dyDescent="0.25">
      <c r="A46" s="11">
        <v>36</v>
      </c>
      <c r="B46" s="15" t="s">
        <v>28</v>
      </c>
      <c r="C46" s="53"/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>
        <v>3055</v>
      </c>
      <c r="D47" s="57"/>
      <c r="E47" s="60">
        <f t="shared" si="12"/>
        <v>3055</v>
      </c>
    </row>
    <row r="48" spans="1:10" x14ac:dyDescent="0.25">
      <c r="A48" s="11">
        <v>38</v>
      </c>
      <c r="B48" s="15" t="s">
        <v>30</v>
      </c>
      <c r="C48" s="53"/>
      <c r="D48" s="57"/>
      <c r="E48" s="60">
        <f t="shared" si="12"/>
        <v>0</v>
      </c>
      <c r="J48" s="68"/>
    </row>
    <row r="49" spans="1:7" x14ac:dyDescent="0.25">
      <c r="A49" s="11">
        <v>39</v>
      </c>
      <c r="B49" s="82" t="s">
        <v>298</v>
      </c>
      <c r="C49" s="75">
        <f>(C41+C43+C44)-(C45+C46+C47+C48)</f>
        <v>282745</v>
      </c>
      <c r="D49" s="91">
        <f t="shared" ref="D49:E49" si="13">(D41+D43+D44)-(D45+D46+D47+D48)</f>
        <v>0</v>
      </c>
      <c r="E49" s="90">
        <f t="shared" si="13"/>
        <v>282745</v>
      </c>
    </row>
    <row r="50" spans="1:7" x14ac:dyDescent="0.25">
      <c r="A50" s="11">
        <v>40</v>
      </c>
      <c r="B50" s="15" t="s">
        <v>32</v>
      </c>
      <c r="C50" s="53"/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/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/>
      <c r="D52" s="57"/>
      <c r="E52" s="60">
        <f t="shared" si="14"/>
        <v>0</v>
      </c>
    </row>
    <row r="53" spans="1:7" x14ac:dyDescent="0.25">
      <c r="A53" s="11">
        <v>43</v>
      </c>
      <c r="B53" s="82" t="s">
        <v>34</v>
      </c>
      <c r="C53" s="75">
        <f>C50+C51-C52</f>
        <v>0</v>
      </c>
      <c r="D53" s="91">
        <f t="shared" ref="D53:E53" si="15">D50+D51-D52</f>
        <v>0</v>
      </c>
      <c r="E53" s="90">
        <f t="shared" si="15"/>
        <v>0</v>
      </c>
    </row>
    <row r="54" spans="1:7" x14ac:dyDescent="0.25">
      <c r="A54" s="11">
        <v>44</v>
      </c>
      <c r="B54" s="15" t="s">
        <v>35</v>
      </c>
      <c r="C54" s="56"/>
      <c r="D54" s="93"/>
      <c r="E54" s="33">
        <f>C54</f>
        <v>0</v>
      </c>
    </row>
    <row r="55" spans="1:7" x14ac:dyDescent="0.25">
      <c r="A55" s="11">
        <v>45</v>
      </c>
      <c r="B55" s="15" t="s">
        <v>36</v>
      </c>
      <c r="C55" s="94">
        <f>((C24+C30-C18-C19)/C15)</f>
        <v>1.0463709263930761</v>
      </c>
      <c r="D55" s="94" t="e">
        <f>((D24+D30-D18-D19)/D15)</f>
        <v>#DIV/0!</v>
      </c>
      <c r="E55" s="94">
        <f>((E24+E30-E18-E19)/E15)</f>
        <v>1.0463709263930761</v>
      </c>
    </row>
    <row r="56" spans="1:7" x14ac:dyDescent="0.25">
      <c r="A56" s="11">
        <v>46</v>
      </c>
      <c r="B56" s="15" t="s">
        <v>37</v>
      </c>
      <c r="C56" s="94">
        <f>((C24+C30+C36)/C15)</f>
        <v>1.4517114789064582</v>
      </c>
      <c r="D56" s="94" t="e">
        <f>((D24+D30+D36)/D15)</f>
        <v>#DIV/0!</v>
      </c>
      <c r="E56" s="94">
        <f>((E24+E30+E36)/E15)</f>
        <v>1.4517114789064582</v>
      </c>
    </row>
    <row r="57" spans="1:7" x14ac:dyDescent="0.25">
      <c r="A57" s="11">
        <v>47</v>
      </c>
      <c r="B57" s="15" t="s">
        <v>38</v>
      </c>
      <c r="C57" s="94" t="e">
        <f>((C41+C36)/C36)</f>
        <v>#DIV/0!</v>
      </c>
      <c r="D57" s="94" t="e">
        <f t="shared" ref="D57:E57" si="16">((D41+D36)/D36)</f>
        <v>#DIV/0!</v>
      </c>
      <c r="E57" s="94" t="e">
        <f t="shared" si="16"/>
        <v>#DIV/0!</v>
      </c>
    </row>
    <row r="58" spans="1:7" x14ac:dyDescent="0.25">
      <c r="A58" s="11">
        <v>48</v>
      </c>
      <c r="B58" s="15" t="s">
        <v>39</v>
      </c>
      <c r="C58" s="94" t="e">
        <f>(C41+C36+C18+C19)/C54</f>
        <v>#DIV/0!</v>
      </c>
      <c r="D58" s="94" t="e">
        <f t="shared" ref="D58:E58" si="17">(D41+D36+D18+D19)/D54</f>
        <v>#DIV/0!</v>
      </c>
      <c r="E58" s="94" t="e">
        <f t="shared" si="17"/>
        <v>#DIV/0!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291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296</v>
      </c>
      <c r="C62" s="68"/>
      <c r="D62" s="68"/>
      <c r="E62" s="68"/>
      <c r="F62" s="68"/>
      <c r="G62" s="68"/>
    </row>
    <row r="63" spans="1:7" x14ac:dyDescent="0.25">
      <c r="A63" s="48"/>
      <c r="B63" t="s">
        <v>297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84" t="s">
        <v>236</v>
      </c>
      <c r="B67" s="68" t="s">
        <v>292</v>
      </c>
      <c r="C67" s="68"/>
      <c r="D67" s="68"/>
      <c r="E67" s="68"/>
      <c r="F67" s="68"/>
      <c r="G67" s="68"/>
    </row>
    <row r="68" spans="1:7" x14ac:dyDescent="0.25">
      <c r="A68" s="68"/>
      <c r="B68" t="s">
        <v>293</v>
      </c>
      <c r="C68" s="68"/>
      <c r="D68" s="68"/>
      <c r="E68" s="68"/>
      <c r="F68" s="68"/>
      <c r="G68" s="68"/>
    </row>
    <row r="69" spans="1:7" x14ac:dyDescent="0.25">
      <c r="A69" s="68"/>
      <c r="B69" s="68" t="s">
        <v>237</v>
      </c>
      <c r="C69" s="68"/>
      <c r="D69" s="68"/>
      <c r="E69" s="68"/>
      <c r="F69" s="68"/>
      <c r="G69" s="68"/>
    </row>
    <row r="70" spans="1:7" x14ac:dyDescent="0.25">
      <c r="A70" s="68" t="s">
        <v>252</v>
      </c>
      <c r="B70" s="68" t="s">
        <v>315</v>
      </c>
      <c r="C70" s="68"/>
      <c r="D70" s="68"/>
      <c r="E70" s="68"/>
      <c r="F70" s="68"/>
      <c r="G70" s="68"/>
    </row>
    <row r="71" spans="1:7" x14ac:dyDescent="0.25">
      <c r="A71" s="68"/>
      <c r="B71" s="68" t="s">
        <v>314</v>
      </c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  <c r="F74" s="68"/>
      <c r="G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Equity&amp;CEXHIBIT 4
FINANCIAL TEMPLATE</oddHeader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tabSelected="1" view="pageLayout" topLeftCell="A31" zoomScaleNormal="100" workbookViewId="0">
      <selection activeCell="A70" sqref="A70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313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228</v>
      </c>
    </row>
    <row r="9" spans="1:6" x14ac:dyDescent="0.25">
      <c r="A9" s="10">
        <v>1</v>
      </c>
      <c r="B9" s="7" t="s">
        <v>1</v>
      </c>
      <c r="C9" s="56">
        <v>18604</v>
      </c>
      <c r="D9" s="53"/>
      <c r="E9" s="33">
        <f>SUM(C9:D9)</f>
        <v>18604</v>
      </c>
    </row>
    <row r="10" spans="1:6" x14ac:dyDescent="0.25">
      <c r="A10" s="11">
        <v>2</v>
      </c>
      <c r="B10" s="18" t="s">
        <v>2</v>
      </c>
      <c r="C10" s="53">
        <v>34653</v>
      </c>
      <c r="D10" s="53"/>
      <c r="E10" s="33">
        <f t="shared" ref="E10:E14" si="0">SUM(C10:D10)</f>
        <v>34653</v>
      </c>
    </row>
    <row r="11" spans="1:6" x14ac:dyDescent="0.25">
      <c r="A11" s="11">
        <v>3</v>
      </c>
      <c r="B11" s="18" t="s">
        <v>3</v>
      </c>
      <c r="C11" s="53">
        <v>0</v>
      </c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3068</v>
      </c>
      <c r="D12" s="53"/>
      <c r="E12" s="33">
        <f t="shared" si="0"/>
        <v>3068</v>
      </c>
    </row>
    <row r="13" spans="1:6" x14ac:dyDescent="0.25">
      <c r="A13" s="11">
        <v>5</v>
      </c>
      <c r="B13" s="18" t="s">
        <v>5</v>
      </c>
      <c r="C13" s="53">
        <v>1406</v>
      </c>
      <c r="D13" s="53"/>
      <c r="E13" s="33">
        <f t="shared" si="0"/>
        <v>1406</v>
      </c>
    </row>
    <row r="14" spans="1:6" x14ac:dyDescent="0.25">
      <c r="A14" s="11">
        <v>6</v>
      </c>
      <c r="B14" s="18" t="s">
        <v>159</v>
      </c>
      <c r="C14" s="53">
        <v>-2</v>
      </c>
      <c r="D14" s="53"/>
      <c r="E14" s="33">
        <f t="shared" si="0"/>
        <v>-2</v>
      </c>
    </row>
    <row r="15" spans="1:6" x14ac:dyDescent="0.25">
      <c r="A15" s="11">
        <v>7</v>
      </c>
      <c r="B15" s="79" t="s">
        <v>158</v>
      </c>
      <c r="C15" s="41">
        <f>SUM(C9:C14)</f>
        <v>57729</v>
      </c>
      <c r="D15" s="41">
        <f t="shared" ref="D15:E15" si="1">SUM(D9:D14)</f>
        <v>0</v>
      </c>
      <c r="E15" s="41">
        <f t="shared" si="1"/>
        <v>57729</v>
      </c>
      <c r="F15" s="1"/>
    </row>
    <row r="16" spans="1:6" x14ac:dyDescent="0.25">
      <c r="A16" s="11">
        <v>8</v>
      </c>
      <c r="B16" s="18" t="s">
        <v>6</v>
      </c>
      <c r="C16" s="53">
        <v>9581</v>
      </c>
      <c r="D16" s="53"/>
      <c r="E16" s="42">
        <f>SUM(C16:D16)</f>
        <v>9581</v>
      </c>
    </row>
    <row r="17" spans="1:6" x14ac:dyDescent="0.25">
      <c r="A17" s="11">
        <v>9</v>
      </c>
      <c r="B17" s="18" t="s">
        <v>40</v>
      </c>
      <c r="C17" s="53"/>
      <c r="D17" s="53"/>
      <c r="E17" s="42">
        <f t="shared" ref="E17:E21" si="2">SUM(C17:D17)</f>
        <v>0</v>
      </c>
    </row>
    <row r="18" spans="1:6" x14ac:dyDescent="0.25">
      <c r="A18" s="11">
        <v>10</v>
      </c>
      <c r="B18" s="18" t="s">
        <v>7</v>
      </c>
      <c r="C18" s="53">
        <v>16152</v>
      </c>
      <c r="D18" s="53"/>
      <c r="E18" s="42">
        <f t="shared" si="2"/>
        <v>16152</v>
      </c>
    </row>
    <row r="19" spans="1:6" x14ac:dyDescent="0.25">
      <c r="A19" s="11">
        <v>11</v>
      </c>
      <c r="B19" s="18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6091</v>
      </c>
      <c r="D20" s="53"/>
      <c r="E20" s="42">
        <f t="shared" si="2"/>
        <v>6091</v>
      </c>
    </row>
    <row r="21" spans="1:6" x14ac:dyDescent="0.25">
      <c r="A21" s="11">
        <v>13</v>
      </c>
      <c r="B21" s="18" t="s">
        <v>10</v>
      </c>
      <c r="C21" s="53">
        <v>21479</v>
      </c>
      <c r="D21" s="53"/>
      <c r="E21" s="42">
        <f t="shared" si="2"/>
        <v>21479</v>
      </c>
    </row>
    <row r="22" spans="1:6" x14ac:dyDescent="0.25">
      <c r="A22" s="11" t="s">
        <v>154</v>
      </c>
      <c r="B22" s="18" t="s">
        <v>160</v>
      </c>
      <c r="C22" s="83"/>
      <c r="D22" s="83"/>
      <c r="E22" s="77"/>
      <c r="F22" s="48" t="s">
        <v>236</v>
      </c>
    </row>
    <row r="23" spans="1:6" x14ac:dyDescent="0.25">
      <c r="A23" s="11" t="s">
        <v>155</v>
      </c>
      <c r="B23" s="18" t="s">
        <v>156</v>
      </c>
      <c r="C23" s="33">
        <f>SUM(C21:C22)</f>
        <v>21479</v>
      </c>
      <c r="D23" s="33">
        <f t="shared" ref="D23:E23" si="3">SUM(D21:D22)</f>
        <v>0</v>
      </c>
      <c r="E23" s="42">
        <f t="shared" si="3"/>
        <v>21479</v>
      </c>
    </row>
    <row r="24" spans="1:6" x14ac:dyDescent="0.25">
      <c r="A24" s="11">
        <v>14</v>
      </c>
      <c r="B24" s="79" t="s">
        <v>157</v>
      </c>
      <c r="C24" s="41">
        <f>C16+C17+C18+C19+C20+C23</f>
        <v>53303</v>
      </c>
      <c r="D24" s="41">
        <f t="shared" ref="D24:E24" si="4">D16+D17+D18+D19+D20+D23</f>
        <v>0</v>
      </c>
      <c r="E24" s="43">
        <f t="shared" si="4"/>
        <v>53303</v>
      </c>
      <c r="F24" s="1"/>
    </row>
    <row r="25" spans="1:6" x14ac:dyDescent="0.25">
      <c r="A25" s="11">
        <v>15</v>
      </c>
      <c r="B25" s="18" t="s">
        <v>14</v>
      </c>
      <c r="C25" s="33">
        <f>C15-C24</f>
        <v>4426</v>
      </c>
      <c r="D25" s="33">
        <f t="shared" ref="D25:E25" si="5">D15-D24</f>
        <v>0</v>
      </c>
      <c r="E25" s="33">
        <f t="shared" si="5"/>
        <v>4426</v>
      </c>
    </row>
    <row r="26" spans="1:6" x14ac:dyDescent="0.25">
      <c r="A26" s="11">
        <v>16</v>
      </c>
      <c r="B26" s="18" t="s">
        <v>161</v>
      </c>
      <c r="C26" s="53"/>
      <c r="D26" s="57"/>
      <c r="E26" s="33">
        <f>SUM(C26:D26)</f>
        <v>0</v>
      </c>
    </row>
    <row r="27" spans="1:6" x14ac:dyDescent="0.25">
      <c r="A27" s="11">
        <v>17</v>
      </c>
      <c r="B27" s="18" t="s">
        <v>11</v>
      </c>
      <c r="C27" s="53"/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230</v>
      </c>
      <c r="C28" s="53"/>
      <c r="D28" s="72">
        <f>0</f>
        <v>0</v>
      </c>
      <c r="E28" s="33">
        <f t="shared" si="6"/>
        <v>0</v>
      </c>
    </row>
    <row r="29" spans="1:6" x14ac:dyDescent="0.25">
      <c r="A29" s="11">
        <v>19</v>
      </c>
      <c r="B29" s="18" t="s">
        <v>13</v>
      </c>
      <c r="C29" s="53">
        <v>3146</v>
      </c>
      <c r="D29" s="53"/>
      <c r="E29" s="33">
        <f t="shared" si="6"/>
        <v>3146</v>
      </c>
    </row>
    <row r="30" spans="1:6" x14ac:dyDescent="0.25">
      <c r="A30" s="11">
        <v>20</v>
      </c>
      <c r="B30" s="79" t="s">
        <v>12</v>
      </c>
      <c r="C30" s="38">
        <f>SUM(C27:C29)</f>
        <v>3146</v>
      </c>
      <c r="D30" s="38">
        <f t="shared" ref="D30:E30" si="7">SUM(D27:D29)</f>
        <v>0</v>
      </c>
      <c r="E30" s="44">
        <f t="shared" si="7"/>
        <v>3146</v>
      </c>
    </row>
    <row r="31" spans="1:6" x14ac:dyDescent="0.25">
      <c r="A31" s="11">
        <v>21</v>
      </c>
      <c r="B31" s="79" t="s">
        <v>23</v>
      </c>
      <c r="C31" s="38">
        <f>C25+C26-C30</f>
        <v>1280</v>
      </c>
      <c r="D31" s="38">
        <f>D25+D26-D30</f>
        <v>0</v>
      </c>
      <c r="E31" s="44">
        <f>E25+E26-E30</f>
        <v>1280</v>
      </c>
    </row>
    <row r="32" spans="1:6" x14ac:dyDescent="0.25">
      <c r="A32" s="11">
        <v>22</v>
      </c>
      <c r="B32" s="18" t="s">
        <v>15</v>
      </c>
      <c r="C32" s="53"/>
      <c r="D32" s="57"/>
      <c r="E32" s="33">
        <f>SUM(C32:D32)</f>
        <v>0</v>
      </c>
    </row>
    <row r="33" spans="1:5" x14ac:dyDescent="0.25">
      <c r="A33" s="11">
        <v>23</v>
      </c>
      <c r="B33" s="18" t="s">
        <v>16</v>
      </c>
      <c r="C33" s="53"/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/>
      <c r="D34" s="57"/>
      <c r="E34" s="33">
        <f t="shared" si="8"/>
        <v>0</v>
      </c>
    </row>
    <row r="35" spans="1:5" x14ac:dyDescent="0.25">
      <c r="A35" s="11">
        <v>25</v>
      </c>
      <c r="B35" s="18" t="s">
        <v>175</v>
      </c>
      <c r="C35" s="53"/>
      <c r="D35" s="57"/>
      <c r="E35" s="34">
        <f t="shared" si="8"/>
        <v>0</v>
      </c>
    </row>
    <row r="36" spans="1:5" x14ac:dyDescent="0.25">
      <c r="A36" s="11">
        <v>26</v>
      </c>
      <c r="B36" s="79" t="s">
        <v>18</v>
      </c>
      <c r="C36" s="38">
        <f>SUM(C32:C35)</f>
        <v>0</v>
      </c>
      <c r="D36" s="66">
        <f t="shared" ref="D36" si="9">SUM(D32:D35)</f>
        <v>0</v>
      </c>
      <c r="E36" s="38">
        <f>SUM(E32:E35)</f>
        <v>0</v>
      </c>
    </row>
    <row r="37" spans="1:5" x14ac:dyDescent="0.25">
      <c r="A37" s="11">
        <v>27</v>
      </c>
      <c r="B37" s="18" t="s">
        <v>19</v>
      </c>
      <c r="C37" s="53"/>
      <c r="D37" s="57"/>
      <c r="E37" s="33">
        <f>SUM(C37:D37)</f>
        <v>0</v>
      </c>
    </row>
    <row r="38" spans="1:5" x14ac:dyDescent="0.25">
      <c r="A38" s="11">
        <v>28</v>
      </c>
      <c r="B38" s="18" t="s">
        <v>20</v>
      </c>
      <c r="C38" s="53"/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/>
      <c r="D39" s="57"/>
      <c r="E39" s="33">
        <f t="shared" si="10"/>
        <v>0</v>
      </c>
    </row>
    <row r="40" spans="1:5" x14ac:dyDescent="0.25">
      <c r="A40" s="11">
        <v>30</v>
      </c>
      <c r="B40" s="18" t="s">
        <v>213</v>
      </c>
      <c r="C40" s="53">
        <v>9704</v>
      </c>
      <c r="D40" s="72">
        <f>-1*(D31-D36)</f>
        <v>0</v>
      </c>
      <c r="E40" s="33">
        <f t="shared" si="10"/>
        <v>9704</v>
      </c>
    </row>
    <row r="41" spans="1:5" x14ac:dyDescent="0.25">
      <c r="A41" s="11">
        <v>31</v>
      </c>
      <c r="B41" s="79" t="s">
        <v>22</v>
      </c>
      <c r="C41" s="38">
        <f>C31-C36+C37+C38+C39+C40</f>
        <v>10984</v>
      </c>
      <c r="D41" s="38">
        <f t="shared" ref="D41:E41" si="11">D31-D36+D37+D38+D39+D40</f>
        <v>0</v>
      </c>
      <c r="E41" s="38">
        <f t="shared" si="11"/>
        <v>10984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282745</v>
      </c>
      <c r="D43" s="57"/>
      <c r="E43" s="33">
        <f t="shared" ref="E43:E48" si="12">SUM(C43:D43)</f>
        <v>282745</v>
      </c>
    </row>
    <row r="44" spans="1:5" x14ac:dyDescent="0.25">
      <c r="A44" s="11">
        <v>34</v>
      </c>
      <c r="B44" s="18" t="s">
        <v>26</v>
      </c>
      <c r="C44" s="53"/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/>
      <c r="D45" s="57"/>
      <c r="E45" s="33">
        <f t="shared" si="12"/>
        <v>0</v>
      </c>
    </row>
    <row r="46" spans="1:5" x14ac:dyDescent="0.25">
      <c r="A46" s="11">
        <v>36</v>
      </c>
      <c r="B46" s="18" t="s">
        <v>28</v>
      </c>
      <c r="C46" s="53"/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/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/>
      <c r="D48" s="57"/>
      <c r="E48" s="33">
        <f t="shared" si="12"/>
        <v>0</v>
      </c>
    </row>
    <row r="49" spans="1:7" x14ac:dyDescent="0.25">
      <c r="A49" s="11">
        <v>39</v>
      </c>
      <c r="B49" s="79" t="s">
        <v>298</v>
      </c>
      <c r="C49" s="38">
        <f>(C41+C43+C44)-(C45+C46+C47+C48)</f>
        <v>293729</v>
      </c>
      <c r="D49" s="66">
        <f t="shared" ref="D49:E49" si="13">(D41+D43+D44)-(D45+D46+D47+D48)</f>
        <v>0</v>
      </c>
      <c r="E49" s="44">
        <f t="shared" si="13"/>
        <v>293729</v>
      </c>
    </row>
    <row r="50" spans="1:7" x14ac:dyDescent="0.25">
      <c r="A50" s="11">
        <v>40</v>
      </c>
      <c r="B50" s="18" t="s">
        <v>32</v>
      </c>
      <c r="C50" s="53"/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/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/>
      <c r="D52" s="57"/>
      <c r="E52" s="33">
        <f t="shared" si="14"/>
        <v>0</v>
      </c>
    </row>
    <row r="53" spans="1:7" x14ac:dyDescent="0.25">
      <c r="A53" s="11">
        <v>43</v>
      </c>
      <c r="B53" s="79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/>
      <c r="D54" s="86"/>
      <c r="E54" s="33">
        <f>C54</f>
        <v>0</v>
      </c>
    </row>
    <row r="55" spans="1:7" x14ac:dyDescent="0.25">
      <c r="A55" s="11">
        <v>45</v>
      </c>
      <c r="B55" s="18" t="s">
        <v>36</v>
      </c>
      <c r="C55" s="47">
        <f>((C24+C30-C18-C19)/C15)</f>
        <v>0.69803738155866202</v>
      </c>
      <c r="D55" s="47" t="e">
        <f>((D24+D30-D18-D19)/D15)</f>
        <v>#DIV/0!</v>
      </c>
      <c r="E55" s="47">
        <f>((E24+E30-E18-E19)/E15)</f>
        <v>0.69803738155866202</v>
      </c>
    </row>
    <row r="56" spans="1:7" x14ac:dyDescent="0.25">
      <c r="A56" s="11">
        <v>46</v>
      </c>
      <c r="B56" s="18" t="s">
        <v>37</v>
      </c>
      <c r="C56" s="47">
        <f>((C24+C30+C36)/C15)</f>
        <v>0.97782743508461956</v>
      </c>
      <c r="D56" s="47" t="e">
        <f>((D24+D30+D36)/D15)</f>
        <v>#DIV/0!</v>
      </c>
      <c r="E56" s="47">
        <f>((E24+E30+E36)/E15)</f>
        <v>0.97782743508461956</v>
      </c>
    </row>
    <row r="57" spans="1:7" x14ac:dyDescent="0.25">
      <c r="A57" s="11">
        <v>47</v>
      </c>
      <c r="B57" s="18" t="s">
        <v>38</v>
      </c>
      <c r="C57" s="47" t="e">
        <f>((C41+C36)/C36)</f>
        <v>#DIV/0!</v>
      </c>
      <c r="D57" s="47" t="e">
        <f t="shared" ref="D57:E57" si="16">((D41+D36)/D36)</f>
        <v>#DIV/0!</v>
      </c>
      <c r="E57" s="47" t="e">
        <f t="shared" si="16"/>
        <v>#DIV/0!</v>
      </c>
    </row>
    <row r="58" spans="1:7" x14ac:dyDescent="0.25">
      <c r="A58" s="11">
        <v>48</v>
      </c>
      <c r="B58" s="18" t="s">
        <v>39</v>
      </c>
      <c r="C58" s="47" t="e">
        <f>(C41+C36+C18+C19)/C54</f>
        <v>#DIV/0!</v>
      </c>
      <c r="D58" s="47" t="e">
        <f t="shared" ref="D58:E58" si="17">(D41+D36+D18+D19)/D54</f>
        <v>#DIV/0!</v>
      </c>
      <c r="E58" s="47" t="e">
        <f t="shared" si="17"/>
        <v>#DIV/0!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291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299</v>
      </c>
      <c r="C62" s="68"/>
      <c r="D62" s="68"/>
      <c r="E62" s="68"/>
      <c r="F62" s="68"/>
      <c r="G62" s="68"/>
    </row>
    <row r="63" spans="1:7" x14ac:dyDescent="0.25">
      <c r="A63" s="48"/>
      <c r="B63" t="s">
        <v>300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221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84" t="s">
        <v>236</v>
      </c>
      <c r="B67" s="68" t="s">
        <v>294</v>
      </c>
      <c r="C67" s="68"/>
      <c r="D67" s="68"/>
      <c r="E67" s="68"/>
      <c r="F67" s="68"/>
      <c r="G67" s="68"/>
    </row>
    <row r="68" spans="1:7" x14ac:dyDescent="0.25">
      <c r="A68" s="68"/>
      <c r="B68" t="s">
        <v>295</v>
      </c>
      <c r="C68" s="68"/>
      <c r="D68" s="68"/>
      <c r="E68" s="68"/>
      <c r="F68" s="68"/>
      <c r="G68" s="68"/>
    </row>
    <row r="69" spans="1:7" x14ac:dyDescent="0.25">
      <c r="A69" s="68"/>
      <c r="B69" s="68" t="s">
        <v>237</v>
      </c>
      <c r="C69" s="68"/>
      <c r="D69" s="68"/>
      <c r="E69" s="68"/>
      <c r="F69" s="68"/>
      <c r="G69" s="68"/>
    </row>
    <row r="70" spans="1:7" x14ac:dyDescent="0.25">
      <c r="A70" s="68" t="s">
        <v>252</v>
      </c>
      <c r="B70" s="68" t="s">
        <v>315</v>
      </c>
      <c r="C70" s="68"/>
      <c r="D70" s="68"/>
      <c r="E70" s="68"/>
      <c r="F70" s="68"/>
      <c r="G70" s="68"/>
    </row>
    <row r="71" spans="1:7" x14ac:dyDescent="0.25">
      <c r="A71" s="68"/>
      <c r="B71" s="68" t="s">
        <v>314</v>
      </c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</sheetData>
  <sheetProtection algorithmName="SHA-512" hashValue="jAqD0ynCq7ZTOTgifemcbbFWwXjZ6/kd71QhbF/0+6Knj4VLise/id/6mC5Yf2ojx/uvB8wcZ3smt4fDrV5YVw==" saltValue="ZVAM2366/M0Yh/B6KrBEu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Equity&amp;CEXHIBIT 4
FINANCIAL TEMPLATE</oddHeader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1"/>
  <sheetViews>
    <sheetView view="pageLayout" topLeftCell="A46" zoomScaleNormal="100" workbookViewId="0">
      <selection activeCell="C63" sqref="C6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313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19004</v>
      </c>
      <c r="D9" s="42">
        <f>'CurrentYearIncomeStmt '!E9</f>
        <v>18604</v>
      </c>
    </row>
    <row r="10" spans="1:5" x14ac:dyDescent="0.25">
      <c r="A10" s="11">
        <v>2</v>
      </c>
      <c r="B10" s="18" t="s">
        <v>2</v>
      </c>
      <c r="C10" s="33">
        <f>PriorYearIncomeStmt!E10</f>
        <v>25012</v>
      </c>
      <c r="D10" s="42">
        <f>'CurrentYearIncomeStmt '!E10</f>
        <v>34653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2225</v>
      </c>
      <c r="D12" s="42">
        <f>'CurrentYearIncomeStmt '!E12</f>
        <v>3068</v>
      </c>
    </row>
    <row r="13" spans="1:5" x14ac:dyDescent="0.25">
      <c r="A13" s="11">
        <v>5</v>
      </c>
      <c r="B13" s="18" t="s">
        <v>5</v>
      </c>
      <c r="C13" s="33">
        <f>PriorYearIncomeStmt!E13</f>
        <v>2447</v>
      </c>
      <c r="D13" s="42">
        <f>'CurrentYearIncomeStmt '!E13</f>
        <v>1406</v>
      </c>
    </row>
    <row r="14" spans="1:5" x14ac:dyDescent="0.25">
      <c r="A14" s="11">
        <v>6</v>
      </c>
      <c r="B14" s="18" t="s">
        <v>159</v>
      </c>
      <c r="C14" s="33">
        <f>PriorYearIncomeStmt!E14</f>
        <v>71</v>
      </c>
      <c r="D14" s="42">
        <f>'CurrentYearIncomeStmt '!E14</f>
        <v>-2</v>
      </c>
    </row>
    <row r="15" spans="1:5" x14ac:dyDescent="0.25">
      <c r="A15" s="11">
        <v>7</v>
      </c>
      <c r="B15" s="79" t="s">
        <v>158</v>
      </c>
      <c r="C15" s="41">
        <f>SUM(C9:C14)</f>
        <v>48759</v>
      </c>
      <c r="D15" s="43">
        <f t="shared" ref="D15" si="0">SUM(D9:D14)</f>
        <v>57729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19245</v>
      </c>
      <c r="D16" s="42">
        <f>'CurrentYearIncomeStmt '!E16</f>
        <v>9581</v>
      </c>
    </row>
    <row r="17" spans="1:5" x14ac:dyDescent="0.25">
      <c r="A17" s="11">
        <v>9</v>
      </c>
      <c r="B17" s="18" t="s">
        <v>40</v>
      </c>
      <c r="C17" s="33">
        <f>PriorYearIncomeStmt!E17</f>
        <v>0</v>
      </c>
      <c r="D17" s="42">
        <f>'CurrentYearIncomeStmt '!E17</f>
        <v>0</v>
      </c>
    </row>
    <row r="18" spans="1:5" x14ac:dyDescent="0.25">
      <c r="A18" s="11">
        <v>10</v>
      </c>
      <c r="B18" s="18" t="s">
        <v>7</v>
      </c>
      <c r="C18" s="33">
        <f>PriorYearIncomeStmt!E18</f>
        <v>19764</v>
      </c>
      <c r="D18" s="42">
        <f>'CurrentYearIncomeStmt '!E18</f>
        <v>16152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7839</v>
      </c>
      <c r="D20" s="42">
        <f>'CurrentYearIncomeStmt '!E20</f>
        <v>6091</v>
      </c>
    </row>
    <row r="21" spans="1:5" x14ac:dyDescent="0.25">
      <c r="A21" s="11">
        <v>13</v>
      </c>
      <c r="B21" s="18" t="s">
        <v>10</v>
      </c>
      <c r="C21" s="33">
        <f>PriorYearIncomeStmt!E21</f>
        <v>17504</v>
      </c>
      <c r="D21" s="42">
        <f>'CurrentYearIncomeStmt '!E21</f>
        <v>21479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17504</v>
      </c>
      <c r="D23" s="42">
        <f t="shared" ref="D23" si="1">SUM(D21:D22)</f>
        <v>21479</v>
      </c>
    </row>
    <row r="24" spans="1:5" x14ac:dyDescent="0.25">
      <c r="A24" s="11">
        <v>14</v>
      </c>
      <c r="B24" s="79" t="s">
        <v>157</v>
      </c>
      <c r="C24" s="41">
        <f>C16+C17+C18+C19+C20+C23</f>
        <v>64352</v>
      </c>
      <c r="D24" s="43">
        <f t="shared" ref="D24" si="2">D16+D17+D18+D19+D20+D23</f>
        <v>53303</v>
      </c>
      <c r="E24" s="1"/>
    </row>
    <row r="25" spans="1:5" x14ac:dyDescent="0.25">
      <c r="A25" s="11">
        <v>15</v>
      </c>
      <c r="B25" s="18" t="s">
        <v>14</v>
      </c>
      <c r="C25" s="33">
        <f>C15-C24</f>
        <v>-15593</v>
      </c>
      <c r="D25" s="42">
        <f t="shared" ref="D25" si="3">D15-D24</f>
        <v>4426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214</v>
      </c>
      <c r="C28" s="33">
        <f>PriorYearIncomeStmt!E28</f>
        <v>0</v>
      </c>
      <c r="D28" s="42">
        <f>'CurrentYearIncomeStmt '!E28</f>
        <v>0</v>
      </c>
    </row>
    <row r="29" spans="1:5" x14ac:dyDescent="0.25">
      <c r="A29" s="11">
        <v>19</v>
      </c>
      <c r="B29" s="18" t="s">
        <v>13</v>
      </c>
      <c r="C29" s="33">
        <f>PriorYearIncomeStmt!E29</f>
        <v>6432</v>
      </c>
      <c r="D29" s="42">
        <f>'CurrentYearIncomeStmt '!E29</f>
        <v>3146</v>
      </c>
    </row>
    <row r="30" spans="1:5" x14ac:dyDescent="0.25">
      <c r="A30" s="11">
        <v>20</v>
      </c>
      <c r="B30" s="79" t="s">
        <v>12</v>
      </c>
      <c r="C30" s="38">
        <f>SUM(C27:C29)</f>
        <v>6432</v>
      </c>
      <c r="D30" s="44">
        <f t="shared" ref="D30" si="4">SUM(D27:D29)</f>
        <v>3146</v>
      </c>
    </row>
    <row r="31" spans="1:5" x14ac:dyDescent="0.25">
      <c r="A31" s="11">
        <v>21</v>
      </c>
      <c r="B31" s="79" t="s">
        <v>23</v>
      </c>
      <c r="C31" s="38">
        <f>C25+C26-C30</f>
        <v>-22025</v>
      </c>
      <c r="D31" s="44">
        <f>D25+D26-D30</f>
        <v>1280</v>
      </c>
    </row>
    <row r="32" spans="1:5" x14ac:dyDescent="0.25">
      <c r="A32" s="11">
        <v>22</v>
      </c>
      <c r="B32" s="18" t="s">
        <v>15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0</v>
      </c>
      <c r="D34" s="42">
        <f>'CurrentYearIncomeStmt '!E34</f>
        <v>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79" t="s">
        <v>18</v>
      </c>
      <c r="C36" s="38">
        <f>SUM(C32:C35)</f>
        <v>0</v>
      </c>
      <c r="D36" s="44">
        <f t="shared" ref="D36" si="5">SUM(D32:D35)</f>
        <v>0</v>
      </c>
    </row>
    <row r="37" spans="1:4" x14ac:dyDescent="0.25">
      <c r="A37" s="11">
        <v>27</v>
      </c>
      <c r="B37" s="18" t="s">
        <v>19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9495</v>
      </c>
      <c r="D40" s="42">
        <f>'CurrentYearIncomeStmt '!E40</f>
        <v>9704</v>
      </c>
    </row>
    <row r="41" spans="1:4" x14ac:dyDescent="0.25">
      <c r="A41" s="11">
        <v>31</v>
      </c>
      <c r="B41" s="79" t="s">
        <v>22</v>
      </c>
      <c r="C41" s="38">
        <f>C31-C36+C37+C38+C39+C40</f>
        <v>-12530</v>
      </c>
      <c r="D41" s="44">
        <f t="shared" ref="D41" si="6">D31-D36+D37+D38+D39+D40</f>
        <v>10984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298330</v>
      </c>
      <c r="D43" s="42">
        <f>'CurrentYearIncomeStmt '!E43</f>
        <v>282745</v>
      </c>
    </row>
    <row r="44" spans="1:4" x14ac:dyDescent="0.25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3055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39</v>
      </c>
      <c r="B49" s="79" t="s">
        <v>31</v>
      </c>
      <c r="C49" s="38">
        <f>(C41+C43+C44)-(C45+C46+C47+C48)</f>
        <v>282745</v>
      </c>
      <c r="D49" s="44">
        <f t="shared" ref="D49" si="7">(D41+D43+D44)-(D45+D46+D47+D48)</f>
        <v>293729</v>
      </c>
    </row>
    <row r="50" spans="1:4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4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4" x14ac:dyDescent="0.25">
      <c r="A53" s="11">
        <v>43</v>
      </c>
      <c r="B53" s="79" t="s">
        <v>34</v>
      </c>
      <c r="C53" s="38">
        <f>C50+C51-C52</f>
        <v>0</v>
      </c>
      <c r="D53" s="44">
        <f t="shared" ref="D53" si="8">D50+D51-D52</f>
        <v>0</v>
      </c>
    </row>
    <row r="54" spans="1:4" x14ac:dyDescent="0.25">
      <c r="A54" s="11">
        <v>44</v>
      </c>
      <c r="B54" s="18" t="s">
        <v>35</v>
      </c>
      <c r="C54" s="33">
        <f>PriorYearIncomeStmt!E54</f>
        <v>0</v>
      </c>
      <c r="D54" s="42">
        <f>'CurrentYearIncomeStmt '!E54</f>
        <v>0</v>
      </c>
    </row>
    <row r="55" spans="1:4" x14ac:dyDescent="0.25">
      <c r="A55" s="11">
        <v>45</v>
      </c>
      <c r="B55" s="18" t="s">
        <v>36</v>
      </c>
      <c r="C55" s="50">
        <f>((C24+C30-C18-C19)/C15)</f>
        <v>1.0463709263930761</v>
      </c>
      <c r="D55" s="50">
        <f>((D24+D30-D18-D19)/D15)</f>
        <v>0.69803738155866202</v>
      </c>
    </row>
    <row r="56" spans="1:4" x14ac:dyDescent="0.25">
      <c r="A56" s="11">
        <v>46</v>
      </c>
      <c r="B56" s="18" t="s">
        <v>37</v>
      </c>
      <c r="C56" s="50">
        <f>((C24+C30+C36)/C15)</f>
        <v>1.4517114789064582</v>
      </c>
      <c r="D56" s="50">
        <f>((D24+D30+D36)/D15)</f>
        <v>0.97782743508461956</v>
      </c>
    </row>
    <row r="57" spans="1:4" x14ac:dyDescent="0.25">
      <c r="A57" s="11">
        <v>47</v>
      </c>
      <c r="B57" s="18" t="s">
        <v>38</v>
      </c>
      <c r="C57" s="50" t="e">
        <f>((C41+C36)/C36)</f>
        <v>#DIV/0!</v>
      </c>
      <c r="D57" s="50" t="e">
        <f t="shared" ref="D57" si="9">((D41+D36)/D36)</f>
        <v>#DIV/0!</v>
      </c>
    </row>
    <row r="58" spans="1:4" x14ac:dyDescent="0.25">
      <c r="A58" s="11">
        <v>48</v>
      </c>
      <c r="B58" s="18" t="s">
        <v>39</v>
      </c>
      <c r="C58" s="46" t="e">
        <f>(C41+C36+C18+C19)/C54</f>
        <v>#DIV/0!</v>
      </c>
      <c r="D58" s="50" t="e">
        <f t="shared" ref="D58" si="10">(D41+D36+D18+D19)/D54</f>
        <v>#DIV/0!</v>
      </c>
    </row>
    <row r="59" spans="1:4" x14ac:dyDescent="0.25">
      <c r="A59" s="20"/>
      <c r="B59" s="20"/>
      <c r="C59" s="20"/>
      <c r="D59" s="16"/>
    </row>
    <row r="61" spans="1:4" x14ac:dyDescent="0.25">
      <c r="B61" t="s">
        <v>215</v>
      </c>
      <c r="C61" s="49" t="s">
        <v>177</v>
      </c>
      <c r="D61" s="49" t="s">
        <v>238</v>
      </c>
    </row>
    <row r="62" spans="1:4" x14ac:dyDescent="0.25">
      <c r="A62" s="48" t="s">
        <v>187</v>
      </c>
      <c r="B62" t="s">
        <v>178</v>
      </c>
      <c r="C62" s="58">
        <v>0.1</v>
      </c>
      <c r="D62" s="58">
        <v>0.1225</v>
      </c>
    </row>
    <row r="63" spans="1:4" x14ac:dyDescent="0.25">
      <c r="A63" s="48"/>
      <c r="C63" s="58"/>
      <c r="D63" s="58"/>
    </row>
    <row r="64" spans="1:4" x14ac:dyDescent="0.25">
      <c r="A64" s="68"/>
      <c r="B64" s="68" t="s">
        <v>216</v>
      </c>
      <c r="C64" s="68"/>
      <c r="D64" s="68"/>
    </row>
    <row r="65" spans="1:4" x14ac:dyDescent="0.25">
      <c r="A65" s="68"/>
      <c r="B65" s="68" t="s">
        <v>217</v>
      </c>
      <c r="C65" s="68"/>
      <c r="D65" s="68"/>
    </row>
    <row r="66" spans="1:4" x14ac:dyDescent="0.25">
      <c r="A66" s="68"/>
      <c r="B66" s="68" t="s">
        <v>218</v>
      </c>
      <c r="C66" s="68"/>
      <c r="D66" s="68"/>
    </row>
    <row r="67" spans="1:4" x14ac:dyDescent="0.25">
      <c r="A67" s="68"/>
      <c r="B67" s="68"/>
      <c r="C67" s="68"/>
      <c r="D67" s="68"/>
    </row>
    <row r="68" spans="1:4" x14ac:dyDescent="0.25">
      <c r="A68" s="68"/>
      <c r="B68" s="68"/>
      <c r="C68" s="68"/>
      <c r="D68" s="68"/>
    </row>
    <row r="69" spans="1:4" x14ac:dyDescent="0.25">
      <c r="A69" s="68"/>
      <c r="B69" s="68"/>
      <c r="C69" s="68"/>
      <c r="D69" s="68"/>
    </row>
    <row r="70" spans="1:4" x14ac:dyDescent="0.25">
      <c r="A70" s="68"/>
      <c r="B70" s="68"/>
      <c r="C70" s="68"/>
      <c r="D70" s="68"/>
    </row>
    <row r="71" spans="1:4" x14ac:dyDescent="0.25">
      <c r="A71" s="68"/>
      <c r="B71" s="68"/>
      <c r="C71" s="68"/>
      <c r="D71" s="68"/>
    </row>
  </sheetData>
  <sheetProtection algorithmName="SHA-512" hashValue="AjQ5m3HPBiRK0gXL8ILlM5km3GwnMhxitkulIbqkRjRDrXG4moCVPey/676tSh7de/yiKYfWdwLIMskcj9fGoQ==" saltValue="GMsQ3mi3JTUt4cHOe0Aqe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Equity&amp;CEXHIBIT 4
FINANCIAL TEMPLATE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Hat Island Telephone Company</CaseCompanyNames>
    <DocketNumber xmlns="dc463f71-b30c-4ab2-9473-d307f9d35888">151593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8516AF33E6D34F90ACE83748B00002" ma:contentTypeVersion="119" ma:contentTypeDescription="" ma:contentTypeScope="" ma:versionID="5d298876b323313e3d6c6860d354de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409673-59B1-4910-A8AE-5EB791D802B9}"/>
</file>

<file path=customXml/itemProps2.xml><?xml version="1.0" encoding="utf-8"?>
<ds:datastoreItem xmlns:ds="http://schemas.openxmlformats.org/officeDocument/2006/customXml" ds:itemID="{A1ACDDDD-16FE-4C08-8F8E-781BAB631E01}"/>
</file>

<file path=customXml/itemProps3.xml><?xml version="1.0" encoding="utf-8"?>
<ds:datastoreItem xmlns:ds="http://schemas.openxmlformats.org/officeDocument/2006/customXml" ds:itemID="{1D1A7E64-FC60-44FE-88A2-C9A8B8DD79CA}"/>
</file>

<file path=customXml/itemProps4.xml><?xml version="1.0" encoding="utf-8"?>
<ds:datastoreItem xmlns:ds="http://schemas.openxmlformats.org/officeDocument/2006/customXml" ds:itemID="{01EE2EB9-1611-4C1D-A43C-0F327038C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2015-07-30T22:17:54Z</cp:lastPrinted>
  <dcterms:created xsi:type="dcterms:W3CDTF">2014-05-21T17:51:51Z</dcterms:created>
  <dcterms:modified xsi:type="dcterms:W3CDTF">2015-08-03T19:12:37Z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0x0101006E56B4D1795A2E4DB2F0B01679ED314A00508516AF33E6D34F90ACE83748B00002</vt:lpwstr>
  </property>
  <property fmtid="{D5CDD505-2E9C-101B-9397-08002B2CF9AE}" pid="3" name="_docset_NoMedatataSyncRequired">
    <vt:lpwstr>False</vt:lpwstr>
  </property>
</Properties>
</file>