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55" windowHeight="6540" activeTab="1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'Sheet1'!$A$1:$L$75</definedName>
    <definedName name="_xlnm.Print_Area" localSheetId="1">'Sheet2'!$A$1:$K$49</definedName>
    <definedName name="_xlnm.Print_Area" localSheetId="2">'Sheet3'!$A$1:$G$52</definedName>
    <definedName name="_xlnm.Print_Area" localSheetId="3">'Sheet4'!$A$1:$G$31</definedName>
  </definedNames>
  <calcPr fullCalcOnLoad="1" fullPrecision="0"/>
</workbook>
</file>

<file path=xl/comments1.xml><?xml version="1.0" encoding="utf-8"?>
<comments xmlns="http://schemas.openxmlformats.org/spreadsheetml/2006/main">
  <authors>
    <author>jgm0891</author>
  </authors>
  <commentList>
    <comment ref="C8" authorId="0">
      <text>
        <r>
          <rPr>
            <b/>
            <sz val="8"/>
            <rFont val="Tahoma"/>
            <family val="0"/>
          </rPr>
          <t>jgm0891:</t>
        </r>
        <r>
          <rPr>
            <sz val="8"/>
            <rFont val="Tahoma"/>
            <family val="0"/>
          </rPr>
          <t xml:space="preserve">
Updated 10/27/2008;
must also change Sheet4, Sch 48 rate</t>
        </r>
      </text>
    </comment>
  </commentList>
</comments>
</file>

<file path=xl/comments4.xml><?xml version="1.0" encoding="utf-8"?>
<comments xmlns="http://schemas.openxmlformats.org/spreadsheetml/2006/main">
  <authors>
    <author>KZX5DR</author>
  </authors>
  <commentList>
    <comment ref="M7" authorId="0">
      <text>
        <r>
          <rPr>
            <sz val="11"/>
            <rFont val="Tahoma"/>
            <family val="2"/>
          </rPr>
          <t>updated 10/27/08</t>
        </r>
      </text>
    </comment>
  </commentList>
</comments>
</file>

<file path=xl/sharedStrings.xml><?xml version="1.0" encoding="utf-8"?>
<sst xmlns="http://schemas.openxmlformats.org/spreadsheetml/2006/main" count="443" uniqueCount="168">
  <si>
    <t>Total</t>
  </si>
  <si>
    <t>First 600 kWh</t>
  </si>
  <si>
    <t>Basic charge</t>
  </si>
  <si>
    <t>Demand over 20 kw</t>
  </si>
  <si>
    <t>Minimum 1 phase</t>
  </si>
  <si>
    <t>Minimum 3 phase</t>
  </si>
  <si>
    <t>Demand 1st 50 kw</t>
  </si>
  <si>
    <t>Over 50 kw</t>
  </si>
  <si>
    <t>Voltage discount</t>
  </si>
  <si>
    <t>Schedule 25</t>
  </si>
  <si>
    <t>Demand 1st 3000 kva</t>
  </si>
  <si>
    <t>Over 3000 kva</t>
  </si>
  <si>
    <t>1st block</t>
  </si>
  <si>
    <t>2nd block</t>
  </si>
  <si>
    <t>3rd block</t>
  </si>
  <si>
    <t>Schedule 41</t>
  </si>
  <si>
    <t>No Pole</t>
  </si>
  <si>
    <t>Wood Pole</t>
  </si>
  <si>
    <t>Pedestal Base</t>
  </si>
  <si>
    <t>Direct Burial</t>
  </si>
  <si>
    <t>Devel Contrib</t>
  </si>
  <si>
    <t>Base Rates</t>
  </si>
  <si>
    <t>Schedule 42</t>
  </si>
  <si>
    <t>Schedule 44</t>
  </si>
  <si>
    <t>Dawn</t>
  </si>
  <si>
    <t>On existing standard</t>
  </si>
  <si>
    <t>30 foot wood pole</t>
  </si>
  <si>
    <t>25 foot steel</t>
  </si>
  <si>
    <t>30 foot steel</t>
  </si>
  <si>
    <t>25 foot aluminum</t>
  </si>
  <si>
    <t>Sch 91</t>
  </si>
  <si>
    <t>Base</t>
  </si>
  <si>
    <t>Rate</t>
  </si>
  <si>
    <t>From</t>
  </si>
  <si>
    <t>To</t>
  </si>
  <si>
    <t>kWh</t>
  </si>
  <si>
    <t>Mult.</t>
  </si>
  <si>
    <t>By</t>
  </si>
  <si>
    <t>Demand</t>
  </si>
  <si>
    <t>Add</t>
  </si>
  <si>
    <t>&amp; over</t>
  </si>
  <si>
    <t>-</t>
  </si>
  <si>
    <t>0-20 kw</t>
  </si>
  <si>
    <t>21 &amp; over kw</t>
  </si>
  <si>
    <t>0-50 kw</t>
  </si>
  <si>
    <t>51 &amp; over kw</t>
  </si>
  <si>
    <t>0-37 kw</t>
  </si>
  <si>
    <t>38 &amp; over kw</t>
  </si>
  <si>
    <t>165xkw</t>
  </si>
  <si>
    <t>Excess kWh</t>
  </si>
  <si>
    <t>85xkw</t>
  </si>
  <si>
    <t>Next 3,000</t>
  </si>
  <si>
    <t>SHORTCUT</t>
  </si>
  <si>
    <t>Code</t>
  </si>
  <si>
    <t>Single Mercury Vapor</t>
  </si>
  <si>
    <t>50W</t>
  </si>
  <si>
    <t>100W</t>
  </si>
  <si>
    <t>200W</t>
  </si>
  <si>
    <t>250W</t>
  </si>
  <si>
    <t>400W</t>
  </si>
  <si>
    <t>Single High-Pressure Sodium Vapor</t>
  </si>
  <si>
    <t>Double High-Pressure Sodium Vapor</t>
  </si>
  <si>
    <t>310W</t>
  </si>
  <si>
    <t>Mercury Vapor</t>
  </si>
  <si>
    <t>20000#</t>
  </si>
  <si>
    <t>#Also includes metal halide.</t>
  </si>
  <si>
    <t>High-Pressure Sodium Vapor</t>
  </si>
  <si>
    <t>Sch 45 - Cust. Owned St. Lt. Energy Service</t>
  </si>
  <si>
    <t>Dusk to Dawn</t>
  </si>
  <si>
    <t xml:space="preserve">  Dusk to 1 AM</t>
  </si>
  <si>
    <t>Sch 46 - Cust. Owned St. Lt. Energy Service</t>
  </si>
  <si>
    <t>Sch 47 - Area Ltg. - Mercury Vapor</t>
  </si>
  <si>
    <t>Schedule 41 - Company Owned</t>
  </si>
  <si>
    <t>Street Light Service</t>
  </si>
  <si>
    <t>Schedule 42 - Company Owned</t>
  </si>
  <si>
    <t>Energy &amp; Maintenance Service</t>
  </si>
  <si>
    <t>Schedule 44 - Customer Owned Street Light</t>
  </si>
  <si>
    <t>MVA</t>
  </si>
  <si>
    <t>MVD</t>
  </si>
  <si>
    <t>MVG</t>
  </si>
  <si>
    <t>MVJ</t>
  </si>
  <si>
    <t>MVM</t>
  </si>
  <si>
    <t>MVB</t>
  </si>
  <si>
    <t>MVE</t>
  </si>
  <si>
    <t>MVH</t>
  </si>
  <si>
    <t>MVK</t>
  </si>
  <si>
    <t>MVN</t>
  </si>
  <si>
    <t>MVC</t>
  </si>
  <si>
    <t>MVF</t>
  </si>
  <si>
    <t>MVI</t>
  </si>
  <si>
    <t>MVL</t>
  </si>
  <si>
    <t>MVO</t>
  </si>
  <si>
    <t>150W</t>
  </si>
  <si>
    <t>Basic Charge</t>
  </si>
  <si>
    <t>601 -1300 kWh</t>
  </si>
  <si>
    <t>Over 1300 kWh</t>
  </si>
  <si>
    <t>Annual minimum per kw</t>
  </si>
  <si>
    <t>55000#</t>
  </si>
  <si>
    <t>70W</t>
  </si>
  <si>
    <t>Sch 47A - Area Ltg. - Sodium Vapor</t>
  </si>
  <si>
    <t>Luminaire (on existing standard)</t>
  </si>
  <si>
    <t>20 foot fiberglass pole</t>
  </si>
  <si>
    <t>25 foot steel pole</t>
  </si>
  <si>
    <t>30 foot steel pole</t>
  </si>
  <si>
    <t>30 foot steel pole w/2 arms</t>
  </si>
  <si>
    <t>Schedule 1</t>
  </si>
  <si>
    <t>Minimum</t>
  </si>
  <si>
    <t>HPA</t>
  </si>
  <si>
    <t>HPS</t>
  </si>
  <si>
    <t>HPE</t>
  </si>
  <si>
    <t>HPB</t>
  </si>
  <si>
    <t>HPC</t>
  </si>
  <si>
    <t>HPD</t>
  </si>
  <si>
    <t>HPO</t>
  </si>
  <si>
    <t>HPL</t>
  </si>
  <si>
    <t>HPG</t>
  </si>
  <si>
    <t>Excludes effect of Schedule 58.</t>
  </si>
  <si>
    <t>Decorative Sodium Vapor</t>
  </si>
  <si>
    <t>Granville 100W</t>
  </si>
  <si>
    <t>*16' Fiberglass Pole</t>
  </si>
  <si>
    <t>100W Granville w/ 16' decorative pole</t>
  </si>
  <si>
    <t>100W Post Top w/ 16' decorative pole</t>
  </si>
  <si>
    <t>HAG</t>
  </si>
  <si>
    <t>HAP</t>
  </si>
  <si>
    <t xml:space="preserve"> Post Top 100W</t>
  </si>
  <si>
    <t>Plus # kWh times</t>
  </si>
  <si>
    <t>HPY</t>
  </si>
  <si>
    <t>Sch 48 - Area Ltg. - Mercury Vapor</t>
  </si>
  <si>
    <t>Sch 48A - Area Ltg. - Sodium Vapor</t>
  </si>
  <si>
    <t>Sch 59</t>
  </si>
  <si>
    <t>Sch 93</t>
  </si>
  <si>
    <t>Schedule 11</t>
  </si>
  <si>
    <t>Schedule 12</t>
  </si>
  <si>
    <t>Schedule 21</t>
  </si>
  <si>
    <t>Schedule 31</t>
  </si>
  <si>
    <t>Schedule 32</t>
  </si>
  <si>
    <t>Includes effect of Schedules 59, 91 and 93.</t>
  </si>
  <si>
    <t>Volt. disc. ≥ 115 kv</t>
  </si>
  <si>
    <t>Volt. disc. ≥ 60 kv</t>
  </si>
  <si>
    <t>Volt. disc. ≥ 11 kv</t>
  </si>
  <si>
    <t>250W Floodlight (on existing standard)</t>
  </si>
  <si>
    <t>HAH</t>
  </si>
  <si>
    <t>First 3650 kWh</t>
  </si>
  <si>
    <t>Over 3650 kWh</t>
  </si>
  <si>
    <t>First 250,000 kWh</t>
  </si>
  <si>
    <t>Over 250,000 kWh</t>
  </si>
  <si>
    <t>First 500,000 kWh</t>
  </si>
  <si>
    <t>First 3,650 kWh</t>
  </si>
  <si>
    <t>Over 3,650 kWh</t>
  </si>
  <si>
    <t>Schedule 22</t>
  </si>
  <si>
    <t>Annual minimum</t>
  </si>
  <si>
    <t>Kim light 100W</t>
  </si>
  <si>
    <t>100W Kim light w/25' fiberglass pole</t>
  </si>
  <si>
    <t>HAI</t>
  </si>
  <si>
    <t>State of Washington - Electric</t>
  </si>
  <si>
    <t>AVISTA UTILITIES</t>
  </si>
  <si>
    <t>Schedule Summaries &amp; Shortcuts</t>
  </si>
  <si>
    <t>500,000-6,000,000 kWh</t>
  </si>
  <si>
    <t>Over 6,000,000 kWh</t>
  </si>
  <si>
    <t>Effective January 1, 2009</t>
  </si>
  <si>
    <t>Base Rate by Schedule</t>
  </si>
  <si>
    <t>Tariff Rate by Schedule</t>
  </si>
  <si>
    <t>PA</t>
  </si>
  <si>
    <t>PB</t>
  </si>
  <si>
    <t>SLB</t>
  </si>
  <si>
    <t>SLC</t>
  </si>
  <si>
    <t>SLD</t>
  </si>
  <si>
    <t>55 foot wood pole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</si>
</sst>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&quot;¢&quot;"/>
    <numFmt numFmtId="165" formatCode="&quot;$&quot;#,##0.00"/>
    <numFmt numFmtId="166" formatCode="General&quot; Adders&quot;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#,##0.00000"/>
    <numFmt numFmtId="171" formatCode="0.000"/>
    <numFmt numFmtId="172" formatCode="0.0"/>
    <numFmt numFmtId="173" formatCode="0.00000&quot; Adders&quot;"/>
    <numFmt numFmtId="174" formatCode="&quot;*&quot;0.00000&quot; Adders&quot;"/>
    <numFmt numFmtId="175" formatCode="&quot;*&quot;0.00000&quot; of base rate&quot;"/>
    <numFmt numFmtId="176" formatCode="&quot;$&quot;#,##0.000"/>
    <numFmt numFmtId="177" formatCode="#,##0.000"/>
    <numFmt numFmtId="178" formatCode="&quot;$&quot;#,##0"/>
    <numFmt numFmtId="179" formatCode="0&quot; kWh&quot;"/>
    <numFmt numFmtId="180" formatCode="&quot;*&quot;0.00000&quot; of base rate less Sch 59 credit&quot;"/>
    <numFmt numFmtId="181" formatCode="&quot;$&quot;#,##0.0"/>
    <numFmt numFmtId="182" formatCode="0.0000000"/>
    <numFmt numFmtId="183" formatCode="&quot;$&quot;#,##0.00;\-&quot;$&quot;#,##0.00;"/>
    <numFmt numFmtId="184" formatCode="#,##0.00;\-#,##0.00;"/>
    <numFmt numFmtId="185" formatCode="#,##0&quot;*&quot;"/>
  </numFmts>
  <fonts count="16">
    <font>
      <sz val="10"/>
      <name val="Arial"/>
      <family val="0"/>
    </font>
    <font>
      <u val="single"/>
      <sz val="10"/>
      <name val="Geneva"/>
      <family val="0"/>
    </font>
    <font>
      <b/>
      <u val="single"/>
      <sz val="10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0"/>
    </font>
    <font>
      <sz val="11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 horizontal="left"/>
    </xf>
    <xf numFmtId="2" fontId="3" fillId="0" borderId="0" xfId="0" applyNumberFormat="1" applyFont="1" applyAlignment="1">
      <alignment/>
    </xf>
    <xf numFmtId="18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17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16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69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173" fontId="0" fillId="0" borderId="0" xfId="0" applyNumberFormat="1" applyAlignment="1">
      <alignment horizontal="left"/>
    </xf>
    <xf numFmtId="0" fontId="4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0" fontId="0" fillId="0" borderId="0" xfId="0" applyAlignment="1">
      <alignment/>
    </xf>
    <xf numFmtId="175" fontId="0" fillId="0" borderId="0" xfId="0" applyNumberFormat="1" applyAlignment="1">
      <alignment horizontal="left"/>
    </xf>
    <xf numFmtId="175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177" fontId="0" fillId="0" borderId="3" xfId="0" applyNumberFormat="1" applyBorder="1" applyAlignment="1">
      <alignment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/>
    </xf>
    <xf numFmtId="179" fontId="1" fillId="0" borderId="0" xfId="0" applyNumberFormat="1" applyFont="1" applyAlignment="1">
      <alignment horizontal="center"/>
    </xf>
    <xf numFmtId="179" fontId="0" fillId="0" borderId="0" xfId="0" applyNumberFormat="1" applyAlignment="1">
      <alignment/>
    </xf>
    <xf numFmtId="0" fontId="1" fillId="0" borderId="4" xfId="0" applyFont="1" applyBorder="1" applyAlignment="1">
      <alignment/>
    </xf>
    <xf numFmtId="180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0" fontId="0" fillId="0" borderId="0" xfId="0" applyNumberFormat="1" applyBorder="1" applyAlignment="1">
      <alignment horizontal="right"/>
    </xf>
    <xf numFmtId="0" fontId="6" fillId="2" borderId="4" xfId="0" applyFont="1" applyFill="1" applyBorder="1" applyAlignment="1">
      <alignment/>
    </xf>
    <xf numFmtId="0" fontId="6" fillId="0" borderId="0" xfId="0" applyFont="1" applyFill="1" applyAlignment="1">
      <alignment/>
    </xf>
    <xf numFmtId="164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3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78" fontId="1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1" fontId="0" fillId="0" borderId="5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5" fontId="13" fillId="0" borderId="0" xfId="0" applyNumberFormat="1" applyFont="1" applyAlignment="1">
      <alignment horizontal="left"/>
    </xf>
    <xf numFmtId="2" fontId="13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18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85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20.7109375" style="0" customWidth="1"/>
    <col min="3" max="5" width="7.28125" style="0" customWidth="1"/>
    <col min="6" max="6" width="9.57421875" style="0" customWidth="1"/>
    <col min="7" max="7" width="1.7109375" style="0" customWidth="1"/>
    <col min="8" max="9" width="7.28125" style="94" customWidth="1"/>
    <col min="10" max="10" width="8.28125" style="0" customWidth="1"/>
    <col min="11" max="11" width="7.8515625" style="0" customWidth="1"/>
    <col min="13" max="13" width="6.00390625" style="0" customWidth="1"/>
    <col min="14" max="16384" width="11.421875" style="0" customWidth="1"/>
  </cols>
  <sheetData>
    <row r="1" spans="1:9" ht="12.75">
      <c r="A1" s="62" t="str">
        <f>Sheet2!A1</f>
        <v>AVISTA UTILITIES</v>
      </c>
      <c r="D1" s="63" t="s">
        <v>136</v>
      </c>
      <c r="H1" s="74"/>
      <c r="I1" s="74"/>
    </row>
    <row r="2" spans="1:9" ht="12.75">
      <c r="A2" t="str">
        <f>Sheet2!A2</f>
        <v>Schedule Summaries &amp; Shortcuts</v>
      </c>
      <c r="D2" s="63" t="s">
        <v>116</v>
      </c>
      <c r="H2" s="74"/>
      <c r="I2" s="74"/>
    </row>
    <row r="3" spans="1:9" ht="12.75">
      <c r="A3" s="64" t="str">
        <f>Sheet2!A3</f>
        <v>State of Washington - Electric</v>
      </c>
      <c r="H3" s="74"/>
      <c r="I3" s="74"/>
    </row>
    <row r="4" spans="1:9" ht="12.75">
      <c r="A4" s="67" t="s">
        <v>159</v>
      </c>
      <c r="D4" s="49"/>
      <c r="E4" s="49"/>
      <c r="H4" s="74"/>
      <c r="I4" s="74"/>
    </row>
    <row r="5" spans="8:12" ht="12.75">
      <c r="H5" s="34" t="s">
        <v>52</v>
      </c>
      <c r="I5" s="75"/>
      <c r="J5" s="33"/>
      <c r="K5" s="33"/>
      <c r="L5" s="33"/>
    </row>
    <row r="6" spans="8:12" ht="12.75">
      <c r="H6" s="76"/>
      <c r="I6" s="77"/>
      <c r="J6" s="13" t="s">
        <v>36</v>
      </c>
      <c r="K6" s="13" t="s">
        <v>36</v>
      </c>
      <c r="L6" s="14"/>
    </row>
    <row r="7" spans="2:12" s="1" customFormat="1" ht="12.75">
      <c r="B7" s="1" t="s">
        <v>31</v>
      </c>
      <c r="H7" s="78" t="s">
        <v>35</v>
      </c>
      <c r="I7" s="79"/>
      <c r="J7" s="15" t="s">
        <v>35</v>
      </c>
      <c r="K7" s="15" t="s">
        <v>38</v>
      </c>
      <c r="L7" s="16"/>
    </row>
    <row r="8" spans="2:12" s="1" customFormat="1" ht="12.75">
      <c r="B8" s="2" t="s">
        <v>32</v>
      </c>
      <c r="C8" s="2" t="s">
        <v>129</v>
      </c>
      <c r="D8" s="2" t="s">
        <v>30</v>
      </c>
      <c r="E8" s="2" t="s">
        <v>130</v>
      </c>
      <c r="F8" s="2" t="s">
        <v>0</v>
      </c>
      <c r="G8" s="2"/>
      <c r="H8" s="17" t="s">
        <v>33</v>
      </c>
      <c r="I8" s="18" t="s">
        <v>34</v>
      </c>
      <c r="J8" s="18" t="s">
        <v>37</v>
      </c>
      <c r="K8" s="18" t="s">
        <v>37</v>
      </c>
      <c r="L8" s="19" t="s">
        <v>39</v>
      </c>
    </row>
    <row r="9" spans="1:12" ht="12.75">
      <c r="A9" s="3" t="s">
        <v>105</v>
      </c>
      <c r="H9" s="80"/>
      <c r="I9" s="81"/>
      <c r="J9" s="21"/>
      <c r="K9" s="21"/>
      <c r="L9" s="22"/>
    </row>
    <row r="10" spans="1:12" ht="12.75">
      <c r="A10" t="s">
        <v>93</v>
      </c>
      <c r="B10" s="69">
        <v>5.75</v>
      </c>
      <c r="C10" s="5"/>
      <c r="D10" s="5"/>
      <c r="E10" s="5"/>
      <c r="F10" s="5">
        <f>SUM(B10:E10)</f>
        <v>5.75</v>
      </c>
      <c r="H10" s="80">
        <v>0</v>
      </c>
      <c r="I10" s="81">
        <v>0</v>
      </c>
      <c r="J10" s="21"/>
      <c r="K10" s="21"/>
      <c r="L10" s="24">
        <f>F10</f>
        <v>5.75</v>
      </c>
    </row>
    <row r="11" spans="1:12" ht="12.75">
      <c r="A11" t="s">
        <v>1</v>
      </c>
      <c r="B11" s="68">
        <v>5.926</v>
      </c>
      <c r="C11" s="68">
        <v>-0.068</v>
      </c>
      <c r="D11" s="68">
        <f>0.229+0.01</f>
        <v>0.239</v>
      </c>
      <c r="E11" s="68">
        <v>0.446</v>
      </c>
      <c r="F11" s="4">
        <f>SUM(B11:E11)</f>
        <v>6.543</v>
      </c>
      <c r="G11" s="4"/>
      <c r="H11" s="82">
        <v>1</v>
      </c>
      <c r="I11" s="83">
        <v>600</v>
      </c>
      <c r="J11" s="35">
        <f>F11/100</f>
        <v>0.06543</v>
      </c>
      <c r="K11" s="23"/>
      <c r="L11" s="24">
        <f>F10</f>
        <v>5.75</v>
      </c>
    </row>
    <row r="12" spans="1:12" ht="12.75">
      <c r="A12" t="s">
        <v>94</v>
      </c>
      <c r="B12" s="68">
        <v>6.895</v>
      </c>
      <c r="C12" s="73">
        <f>C$11</f>
        <v>-0.068</v>
      </c>
      <c r="D12" s="4">
        <f>D11</f>
        <v>0.239</v>
      </c>
      <c r="E12" s="68">
        <v>0.668</v>
      </c>
      <c r="F12" s="4">
        <f>SUM(B12:E12)</f>
        <v>7.734</v>
      </c>
      <c r="G12" s="4"/>
      <c r="H12" s="82">
        <v>601</v>
      </c>
      <c r="I12" s="84">
        <v>1300</v>
      </c>
      <c r="J12" s="25">
        <f>F12/100</f>
        <v>0.07734</v>
      </c>
      <c r="K12" s="23"/>
      <c r="L12" s="54">
        <f>((F11-F12)/100)*600+F10</f>
        <v>-1.396</v>
      </c>
    </row>
    <row r="13" spans="1:12" ht="12.75">
      <c r="A13" t="s">
        <v>95</v>
      </c>
      <c r="B13" s="68">
        <v>8.083</v>
      </c>
      <c r="C13" s="73">
        <f>C$11</f>
        <v>-0.068</v>
      </c>
      <c r="D13" s="4">
        <f>D12</f>
        <v>0.239</v>
      </c>
      <c r="E13" s="68">
        <v>0.938</v>
      </c>
      <c r="F13" s="4">
        <f>SUM(B13:E13)</f>
        <v>9.192</v>
      </c>
      <c r="G13" s="4"/>
      <c r="H13" s="82">
        <v>1301</v>
      </c>
      <c r="I13" s="84" t="s">
        <v>40</v>
      </c>
      <c r="J13" s="25">
        <f>F13/100</f>
        <v>0.09192</v>
      </c>
      <c r="K13" s="23"/>
      <c r="L13" s="54">
        <f>((F12-F13)/100)*700+((F11-F13)/100)*600+F10</f>
        <v>-20.35</v>
      </c>
    </row>
    <row r="14" spans="1:12" ht="12.75">
      <c r="A14" t="s">
        <v>106</v>
      </c>
      <c r="B14" s="69">
        <v>5.75</v>
      </c>
      <c r="C14" s="5"/>
      <c r="D14" s="5"/>
      <c r="E14" s="5"/>
      <c r="F14" s="5">
        <f>SUM(B14:E14)</f>
        <v>5.75</v>
      </c>
      <c r="G14" s="4"/>
      <c r="H14" s="82"/>
      <c r="I14" s="84"/>
      <c r="J14" s="25"/>
      <c r="K14" s="23"/>
      <c r="L14" s="54"/>
    </row>
    <row r="15" spans="3:12" ht="12.75">
      <c r="C15" s="4"/>
      <c r="D15" s="4"/>
      <c r="E15" s="4"/>
      <c r="H15" s="82"/>
      <c r="I15" s="83"/>
      <c r="J15" s="21"/>
      <c r="K15" s="21"/>
      <c r="L15" s="22"/>
    </row>
    <row r="16" spans="1:12" ht="12.75">
      <c r="A16" s="3" t="s">
        <v>131</v>
      </c>
      <c r="C16" s="4"/>
      <c r="D16" s="4"/>
      <c r="E16" s="4"/>
      <c r="H16" s="85" t="s">
        <v>42</v>
      </c>
      <c r="I16" s="86"/>
      <c r="J16" s="21"/>
      <c r="K16" s="21"/>
      <c r="L16" s="22"/>
    </row>
    <row r="17" spans="1:12" ht="12.75">
      <c r="A17" t="s">
        <v>2</v>
      </c>
      <c r="B17" s="69">
        <v>6.25</v>
      </c>
      <c r="C17" s="5"/>
      <c r="D17" s="5"/>
      <c r="E17" s="5"/>
      <c r="F17" s="5">
        <f aca="true" t="shared" si="0" ref="F17:F22">SUM(B17:E17)</f>
        <v>6.25</v>
      </c>
      <c r="G17" s="5"/>
      <c r="H17" s="87">
        <v>0</v>
      </c>
      <c r="I17" s="86">
        <v>0</v>
      </c>
      <c r="J17" s="70" t="s">
        <v>41</v>
      </c>
      <c r="K17" s="26"/>
      <c r="L17" s="24">
        <f>F17</f>
        <v>6.25</v>
      </c>
    </row>
    <row r="18" spans="1:12" ht="12.75">
      <c r="A18" t="s">
        <v>147</v>
      </c>
      <c r="B18" s="68">
        <v>9.385</v>
      </c>
      <c r="C18" s="68">
        <v>0</v>
      </c>
      <c r="D18" s="68">
        <f>0.324+0.013</f>
        <v>0.337</v>
      </c>
      <c r="E18" s="68">
        <v>0.867</v>
      </c>
      <c r="F18" s="4">
        <f>SUM(B18:E18)</f>
        <v>10.589</v>
      </c>
      <c r="G18" s="5"/>
      <c r="H18" s="87">
        <v>1</v>
      </c>
      <c r="I18" s="86">
        <v>3650</v>
      </c>
      <c r="J18" s="25">
        <f>F18/100</f>
        <v>0.10589</v>
      </c>
      <c r="K18" s="26"/>
      <c r="L18" s="27">
        <f>L17</f>
        <v>6.25</v>
      </c>
    </row>
    <row r="19" spans="1:12" ht="12.75">
      <c r="A19" t="s">
        <v>148</v>
      </c>
      <c r="B19" s="68">
        <v>8.787</v>
      </c>
      <c r="C19" s="68">
        <v>0</v>
      </c>
      <c r="D19" s="73">
        <f>D18</f>
        <v>0.337</v>
      </c>
      <c r="E19" s="73">
        <f>E18</f>
        <v>0.867</v>
      </c>
      <c r="F19" s="4">
        <f t="shared" si="0"/>
        <v>9.991</v>
      </c>
      <c r="G19" s="4"/>
      <c r="H19" s="87">
        <v>3651</v>
      </c>
      <c r="I19" s="88" t="s">
        <v>40</v>
      </c>
      <c r="J19" s="25">
        <f>F19/100</f>
        <v>0.09991</v>
      </c>
      <c r="K19" s="23"/>
      <c r="L19" s="27">
        <f>L17+(J18-J19)*I18</f>
        <v>28.08</v>
      </c>
    </row>
    <row r="20" spans="1:12" ht="12.75">
      <c r="A20" t="s">
        <v>3</v>
      </c>
      <c r="B20" s="69">
        <v>3.85</v>
      </c>
      <c r="C20" s="5"/>
      <c r="D20" s="5"/>
      <c r="E20" s="5"/>
      <c r="F20" s="5">
        <f t="shared" si="0"/>
        <v>3.85</v>
      </c>
      <c r="G20" s="5"/>
      <c r="H20" s="85" t="s">
        <v>43</v>
      </c>
      <c r="I20" s="86"/>
      <c r="J20" s="26"/>
      <c r="K20" s="26"/>
      <c r="L20" s="22"/>
    </row>
    <row r="21" spans="1:12" ht="12.75">
      <c r="A21" t="s">
        <v>4</v>
      </c>
      <c r="B21" s="69">
        <v>6.25</v>
      </c>
      <c r="C21" s="5"/>
      <c r="D21" s="5"/>
      <c r="E21" s="5"/>
      <c r="F21" s="5">
        <f t="shared" si="0"/>
        <v>6.25</v>
      </c>
      <c r="G21" s="5"/>
      <c r="H21" s="87">
        <v>1</v>
      </c>
      <c r="I21" s="86">
        <v>3650</v>
      </c>
      <c r="J21" s="65">
        <f>J18</f>
        <v>0.10589</v>
      </c>
      <c r="K21" s="29">
        <f>F20</f>
        <v>3.85</v>
      </c>
      <c r="L21" s="27">
        <f>-20*K21+L17</f>
        <v>-70.75</v>
      </c>
    </row>
    <row r="22" spans="1:12" ht="12.75">
      <c r="A22" t="s">
        <v>5</v>
      </c>
      <c r="B22" s="69">
        <v>13.1</v>
      </c>
      <c r="C22" s="5"/>
      <c r="D22" s="5"/>
      <c r="E22" s="5"/>
      <c r="F22" s="5">
        <f t="shared" si="0"/>
        <v>13.1</v>
      </c>
      <c r="G22" s="5"/>
      <c r="H22" s="87">
        <v>3651</v>
      </c>
      <c r="I22" s="88" t="s">
        <v>40</v>
      </c>
      <c r="J22" s="28">
        <f>J19</f>
        <v>0.09991</v>
      </c>
      <c r="K22" s="29">
        <f>F20</f>
        <v>3.85</v>
      </c>
      <c r="L22" s="30">
        <f>-20*K22+L17+(J21-J22)*I21</f>
        <v>-48.92</v>
      </c>
    </row>
    <row r="23" spans="2:12" ht="12.75">
      <c r="B23" s="5"/>
      <c r="C23" s="5"/>
      <c r="D23" s="5"/>
      <c r="E23" s="5"/>
      <c r="F23" s="5"/>
      <c r="G23" s="5"/>
      <c r="H23" s="87"/>
      <c r="I23" s="88"/>
      <c r="J23" s="28"/>
      <c r="K23" s="29"/>
      <c r="L23" s="30"/>
    </row>
    <row r="24" spans="1:12" ht="12.75">
      <c r="A24" s="3" t="s">
        <v>132</v>
      </c>
      <c r="C24" s="4"/>
      <c r="D24" s="4"/>
      <c r="E24" s="4"/>
      <c r="H24" s="85" t="s">
        <v>42</v>
      </c>
      <c r="I24" s="86"/>
      <c r="J24" s="21"/>
      <c r="K24" s="21"/>
      <c r="L24" s="22"/>
    </row>
    <row r="25" spans="1:12" ht="12.75">
      <c r="A25" t="s">
        <v>2</v>
      </c>
      <c r="B25" s="69">
        <v>6.25</v>
      </c>
      <c r="C25" s="5"/>
      <c r="D25" s="5"/>
      <c r="E25" s="5"/>
      <c r="F25" s="5">
        <f aca="true" t="shared" si="1" ref="F25:F30">SUM(B25:E25)</f>
        <v>6.25</v>
      </c>
      <c r="G25" s="5"/>
      <c r="H25" s="87">
        <v>0</v>
      </c>
      <c r="I25" s="86">
        <v>0</v>
      </c>
      <c r="J25" s="70" t="s">
        <v>41</v>
      </c>
      <c r="K25" s="26"/>
      <c r="L25" s="24">
        <f>F25</f>
        <v>6.25</v>
      </c>
    </row>
    <row r="26" spans="1:12" ht="12.75">
      <c r="A26" t="s">
        <v>142</v>
      </c>
      <c r="B26" s="73">
        <f>B18</f>
        <v>9.385</v>
      </c>
      <c r="C26" s="73">
        <f>C$11</f>
        <v>-0.068</v>
      </c>
      <c r="D26" s="73">
        <f>D18</f>
        <v>0.337</v>
      </c>
      <c r="E26" s="73">
        <f>E18</f>
        <v>0.867</v>
      </c>
      <c r="F26" s="4">
        <f t="shared" si="1"/>
        <v>10.521</v>
      </c>
      <c r="G26" s="5"/>
      <c r="H26" s="87">
        <v>1</v>
      </c>
      <c r="I26" s="86">
        <v>3650</v>
      </c>
      <c r="J26" s="25">
        <f>F26/100</f>
        <v>0.10521</v>
      </c>
      <c r="K26" s="26"/>
      <c r="L26" s="27">
        <f>L25</f>
        <v>6.25</v>
      </c>
    </row>
    <row r="27" spans="1:12" ht="12.75">
      <c r="A27" t="s">
        <v>143</v>
      </c>
      <c r="B27" s="73">
        <f>B19</f>
        <v>8.787</v>
      </c>
      <c r="C27" s="73">
        <f>C$11</f>
        <v>-0.068</v>
      </c>
      <c r="D27" s="73">
        <f>D26</f>
        <v>0.337</v>
      </c>
      <c r="E27" s="73">
        <f>E26</f>
        <v>0.867</v>
      </c>
      <c r="F27" s="4">
        <f t="shared" si="1"/>
        <v>9.923</v>
      </c>
      <c r="G27" s="4"/>
      <c r="H27" s="87">
        <v>3651</v>
      </c>
      <c r="I27" s="88" t="s">
        <v>40</v>
      </c>
      <c r="J27" s="25">
        <f>F27/100</f>
        <v>0.09923</v>
      </c>
      <c r="K27" s="23"/>
      <c r="L27" s="27">
        <f>L25+(J26-J27)*I26</f>
        <v>28.08</v>
      </c>
    </row>
    <row r="28" spans="1:12" ht="12.75">
      <c r="A28" t="s">
        <v>3</v>
      </c>
      <c r="B28" s="102">
        <f>B20</f>
        <v>3.85</v>
      </c>
      <c r="C28" s="5"/>
      <c r="D28" s="5"/>
      <c r="E28" s="5"/>
      <c r="F28" s="5">
        <f t="shared" si="1"/>
        <v>3.85</v>
      </c>
      <c r="G28" s="5"/>
      <c r="H28" s="85" t="s">
        <v>43</v>
      </c>
      <c r="I28" s="86"/>
      <c r="J28" s="26"/>
      <c r="K28" s="26"/>
      <c r="L28" s="22"/>
    </row>
    <row r="29" spans="1:12" ht="12.75">
      <c r="A29" t="s">
        <v>4</v>
      </c>
      <c r="B29" s="102">
        <f>B21</f>
        <v>6.25</v>
      </c>
      <c r="C29" s="5"/>
      <c r="D29" s="5"/>
      <c r="E29" s="5"/>
      <c r="F29" s="5">
        <f t="shared" si="1"/>
        <v>6.25</v>
      </c>
      <c r="G29" s="5"/>
      <c r="H29" s="87">
        <v>1</v>
      </c>
      <c r="I29" s="86">
        <v>3650</v>
      </c>
      <c r="J29" s="65">
        <f>J26</f>
        <v>0.10521</v>
      </c>
      <c r="K29" s="29">
        <f>F28</f>
        <v>3.85</v>
      </c>
      <c r="L29" s="27">
        <f>-20*K29+L25</f>
        <v>-70.75</v>
      </c>
    </row>
    <row r="30" spans="1:12" ht="12.75">
      <c r="A30" t="s">
        <v>5</v>
      </c>
      <c r="B30" s="102">
        <f>B22</f>
        <v>13.1</v>
      </c>
      <c r="C30" s="5"/>
      <c r="D30" s="5"/>
      <c r="E30" s="5"/>
      <c r="F30" s="5">
        <f t="shared" si="1"/>
        <v>13.1</v>
      </c>
      <c r="G30" s="5"/>
      <c r="H30" s="87">
        <v>3651</v>
      </c>
      <c r="I30" s="88" t="s">
        <v>40</v>
      </c>
      <c r="J30" s="28">
        <f>J27</f>
        <v>0.09923</v>
      </c>
      <c r="K30" s="29">
        <f>F28</f>
        <v>3.85</v>
      </c>
      <c r="L30" s="30">
        <f>-20*K30+L25+(J29-J30)*I29</f>
        <v>-48.92</v>
      </c>
    </row>
    <row r="31" spans="3:12" ht="12.75">
      <c r="C31" s="4"/>
      <c r="D31" s="4"/>
      <c r="E31" s="4"/>
      <c r="H31" s="87"/>
      <c r="I31" s="86"/>
      <c r="J31" s="21"/>
      <c r="K31" s="21"/>
      <c r="L31" s="22"/>
    </row>
    <row r="32" spans="1:12" ht="12.75">
      <c r="A32" s="3" t="s">
        <v>133</v>
      </c>
      <c r="C32" s="4"/>
      <c r="D32" s="4"/>
      <c r="E32" s="4"/>
      <c r="H32" s="85" t="s">
        <v>44</v>
      </c>
      <c r="I32" s="86"/>
      <c r="J32" s="21"/>
      <c r="K32" s="21"/>
      <c r="L32" s="22"/>
    </row>
    <row r="33" spans="1:12" ht="12.75">
      <c r="A33" t="s">
        <v>144</v>
      </c>
      <c r="B33" s="68">
        <v>6.233</v>
      </c>
      <c r="C33" s="68">
        <v>0</v>
      </c>
      <c r="D33" s="68">
        <f>0.239+0.01</f>
        <v>0.249</v>
      </c>
      <c r="E33" s="68">
        <v>0.604</v>
      </c>
      <c r="F33" s="4">
        <f>SUM(B33:E33)</f>
        <v>7.086</v>
      </c>
      <c r="G33" s="4"/>
      <c r="H33" s="87">
        <v>0</v>
      </c>
      <c r="I33" s="86">
        <v>0</v>
      </c>
      <c r="J33" s="71" t="s">
        <v>41</v>
      </c>
      <c r="K33" s="23"/>
      <c r="L33" s="24">
        <f>F35</f>
        <v>275</v>
      </c>
    </row>
    <row r="34" spans="1:12" ht="12.75">
      <c r="A34" t="s">
        <v>145</v>
      </c>
      <c r="B34" s="68">
        <v>5.57</v>
      </c>
      <c r="C34" s="68">
        <v>0</v>
      </c>
      <c r="D34" s="73">
        <f>D33</f>
        <v>0.249</v>
      </c>
      <c r="E34" s="73">
        <f>E33</f>
        <v>0.604</v>
      </c>
      <c r="F34" s="4">
        <f>SUM(B34:E34)</f>
        <v>6.423</v>
      </c>
      <c r="G34" s="4"/>
      <c r="H34" s="87">
        <v>0</v>
      </c>
      <c r="I34" s="86">
        <v>250000</v>
      </c>
      <c r="J34" s="65">
        <f>F33/100</f>
        <v>0.07086</v>
      </c>
      <c r="K34" s="23"/>
      <c r="L34" s="27">
        <f>L33</f>
        <v>275</v>
      </c>
    </row>
    <row r="35" spans="1:12" ht="12.75">
      <c r="A35" t="s">
        <v>6</v>
      </c>
      <c r="B35" s="69">
        <v>275</v>
      </c>
      <c r="C35" s="5"/>
      <c r="D35" s="5"/>
      <c r="E35" s="5"/>
      <c r="F35" s="5">
        <f>SUM(B35:E35)</f>
        <v>275</v>
      </c>
      <c r="G35" s="5"/>
      <c r="H35" s="87">
        <v>250001</v>
      </c>
      <c r="I35" s="88" t="s">
        <v>40</v>
      </c>
      <c r="J35" s="28">
        <f>F34/100</f>
        <v>0.06423</v>
      </c>
      <c r="K35" s="26"/>
      <c r="L35" s="27">
        <f>L33+(J34-J35)*I34</f>
        <v>1932.5</v>
      </c>
    </row>
    <row r="36" spans="1:12" ht="12.75">
      <c r="A36" t="s">
        <v>7</v>
      </c>
      <c r="B36" s="69">
        <v>3.3</v>
      </c>
      <c r="C36" s="5"/>
      <c r="D36" s="5"/>
      <c r="E36" s="5"/>
      <c r="F36" s="5">
        <f>SUM(B36:E36)</f>
        <v>3.3</v>
      </c>
      <c r="G36" s="5"/>
      <c r="H36" s="85" t="s">
        <v>45</v>
      </c>
      <c r="I36" s="86"/>
      <c r="J36" s="26"/>
      <c r="K36" s="26"/>
      <c r="L36" s="22"/>
    </row>
    <row r="37" spans="1:12" ht="12.75">
      <c r="A37" t="s">
        <v>8</v>
      </c>
      <c r="B37" s="69">
        <v>0.2</v>
      </c>
      <c r="C37" s="5"/>
      <c r="D37" s="5"/>
      <c r="E37" s="5"/>
      <c r="F37" s="5">
        <f>SUM(B37:E37)</f>
        <v>0.2</v>
      </c>
      <c r="G37" s="5"/>
      <c r="H37" s="87">
        <v>0</v>
      </c>
      <c r="I37" s="86">
        <v>250000</v>
      </c>
      <c r="J37" s="65">
        <f>J34</f>
        <v>0.07086</v>
      </c>
      <c r="K37" s="29">
        <f>F36</f>
        <v>3.3</v>
      </c>
      <c r="L37" s="30">
        <f>L33-K37*50</f>
        <v>110</v>
      </c>
    </row>
    <row r="38" spans="2:12" ht="12.75">
      <c r="B38" s="5"/>
      <c r="C38" s="5"/>
      <c r="D38" s="5"/>
      <c r="E38" s="5"/>
      <c r="F38" s="5"/>
      <c r="G38" s="5"/>
      <c r="H38" s="87">
        <v>250001</v>
      </c>
      <c r="I38" s="88" t="s">
        <v>40</v>
      </c>
      <c r="J38" s="28">
        <f>J35</f>
        <v>0.06423</v>
      </c>
      <c r="K38" s="104">
        <f>K37</f>
        <v>3.3</v>
      </c>
      <c r="L38" s="27">
        <f>L33-K38*50+(J37-J38)*I37</f>
        <v>1767.5</v>
      </c>
    </row>
    <row r="39" spans="3:12" ht="12.75">
      <c r="C39" s="4"/>
      <c r="D39" s="4"/>
      <c r="E39" s="4"/>
      <c r="H39" s="89"/>
      <c r="I39" s="90"/>
      <c r="J39" s="21"/>
      <c r="K39" s="21"/>
      <c r="L39" s="22"/>
    </row>
    <row r="40" spans="1:12" ht="12.75">
      <c r="A40" s="3" t="s">
        <v>149</v>
      </c>
      <c r="C40" s="4"/>
      <c r="D40" s="4"/>
      <c r="E40" s="4"/>
      <c r="H40" s="85" t="s">
        <v>44</v>
      </c>
      <c r="I40" s="86"/>
      <c r="J40" s="21"/>
      <c r="K40" s="21"/>
      <c r="L40" s="22"/>
    </row>
    <row r="41" spans="1:12" ht="12.75">
      <c r="A41" t="s">
        <v>144</v>
      </c>
      <c r="B41" s="73">
        <f>B33</f>
        <v>6.233</v>
      </c>
      <c r="C41" s="73">
        <f>C$11</f>
        <v>-0.068</v>
      </c>
      <c r="D41" s="73">
        <f>D33</f>
        <v>0.249</v>
      </c>
      <c r="E41" s="73">
        <f>E33</f>
        <v>0.604</v>
      </c>
      <c r="F41" s="4">
        <f>SUM(B41:E41)</f>
        <v>7.018</v>
      </c>
      <c r="G41" s="4"/>
      <c r="H41" s="87">
        <v>0</v>
      </c>
      <c r="I41" s="86">
        <v>0</v>
      </c>
      <c r="J41" s="71" t="s">
        <v>41</v>
      </c>
      <c r="K41" s="23"/>
      <c r="L41" s="24">
        <f>F43</f>
        <v>275</v>
      </c>
    </row>
    <row r="42" spans="1:12" ht="12.75">
      <c r="A42" t="s">
        <v>145</v>
      </c>
      <c r="B42" s="73">
        <f>B34</f>
        <v>5.57</v>
      </c>
      <c r="C42" s="73">
        <f>C$11</f>
        <v>-0.068</v>
      </c>
      <c r="D42" s="73">
        <f>D34</f>
        <v>0.249</v>
      </c>
      <c r="E42" s="73">
        <f>E34</f>
        <v>0.604</v>
      </c>
      <c r="F42" s="4">
        <f>SUM(B42:E42)</f>
        <v>6.355</v>
      </c>
      <c r="G42" s="4"/>
      <c r="H42" s="87">
        <v>0</v>
      </c>
      <c r="I42" s="86">
        <v>250000</v>
      </c>
      <c r="J42" s="65">
        <f>F41/100</f>
        <v>0.07018</v>
      </c>
      <c r="K42" s="23"/>
      <c r="L42" s="27">
        <f>L41</f>
        <v>275</v>
      </c>
    </row>
    <row r="43" spans="1:12" ht="12.75">
      <c r="A43" t="s">
        <v>6</v>
      </c>
      <c r="B43" s="102">
        <f>B35</f>
        <v>275</v>
      </c>
      <c r="C43" s="5"/>
      <c r="D43" s="5"/>
      <c r="E43" s="5"/>
      <c r="F43" s="5">
        <f>SUM(B43:E43)</f>
        <v>275</v>
      </c>
      <c r="G43" s="5"/>
      <c r="H43" s="87">
        <v>250001</v>
      </c>
      <c r="I43" s="88" t="s">
        <v>40</v>
      </c>
      <c r="J43" s="28">
        <f>F42/100</f>
        <v>0.06355</v>
      </c>
      <c r="K43" s="26"/>
      <c r="L43" s="27">
        <f>L41+(J42-J43)*I42</f>
        <v>1932.5</v>
      </c>
    </row>
    <row r="44" spans="1:12" ht="12.75">
      <c r="A44" t="s">
        <v>7</v>
      </c>
      <c r="B44" s="102">
        <f>B36</f>
        <v>3.3</v>
      </c>
      <c r="C44" s="5"/>
      <c r="D44" s="5"/>
      <c r="E44" s="5"/>
      <c r="F44" s="5">
        <f>SUM(B44:E44)</f>
        <v>3.3</v>
      </c>
      <c r="G44" s="5"/>
      <c r="H44" s="85" t="s">
        <v>45</v>
      </c>
      <c r="I44" s="86"/>
      <c r="J44" s="26"/>
      <c r="K44" s="26"/>
      <c r="L44" s="22"/>
    </row>
    <row r="45" spans="1:12" ht="12.75">
      <c r="A45" t="s">
        <v>8</v>
      </c>
      <c r="B45" s="102">
        <f>B37</f>
        <v>0.2</v>
      </c>
      <c r="C45" s="5"/>
      <c r="D45" s="5"/>
      <c r="E45" s="5"/>
      <c r="F45" s="5">
        <f>SUM(B45:E45)</f>
        <v>0.2</v>
      </c>
      <c r="G45" s="5"/>
      <c r="H45" s="87">
        <v>0</v>
      </c>
      <c r="I45" s="86">
        <v>250000</v>
      </c>
      <c r="J45" s="65">
        <f>J42</f>
        <v>0.07018</v>
      </c>
      <c r="K45" s="29">
        <f>F44</f>
        <v>3.3</v>
      </c>
      <c r="L45" s="30">
        <f>L41-K45*50</f>
        <v>110</v>
      </c>
    </row>
    <row r="46" spans="2:12" ht="12.75">
      <c r="B46" s="5"/>
      <c r="C46" s="5"/>
      <c r="D46" s="5"/>
      <c r="E46" s="5"/>
      <c r="F46" s="5"/>
      <c r="G46" s="5"/>
      <c r="H46" s="87">
        <v>250001</v>
      </c>
      <c r="I46" s="88" t="s">
        <v>40</v>
      </c>
      <c r="J46" s="28">
        <f>J43</f>
        <v>0.06355</v>
      </c>
      <c r="K46" s="104">
        <f>K45</f>
        <v>3.3</v>
      </c>
      <c r="L46" s="27">
        <f>L41-K46*50+(J45-J46)*I45</f>
        <v>1767.5</v>
      </c>
    </row>
    <row r="47" spans="3:12" ht="12.75">
      <c r="C47" s="4"/>
      <c r="D47" s="4"/>
      <c r="E47" s="4"/>
      <c r="H47" s="89"/>
      <c r="I47" s="90"/>
      <c r="J47" s="21"/>
      <c r="K47" s="21"/>
      <c r="L47" s="22"/>
    </row>
    <row r="48" spans="1:12" ht="12.75">
      <c r="A48" s="3" t="s">
        <v>9</v>
      </c>
      <c r="C48" s="4"/>
      <c r="D48" s="4"/>
      <c r="E48" s="4"/>
      <c r="H48" s="87"/>
      <c r="I48" s="86"/>
      <c r="J48" s="21"/>
      <c r="K48" s="21"/>
      <c r="L48" s="22"/>
    </row>
    <row r="49" spans="1:12" ht="12.75">
      <c r="A49" t="s">
        <v>146</v>
      </c>
      <c r="B49" s="68">
        <v>4.833</v>
      </c>
      <c r="C49" s="68">
        <v>0</v>
      </c>
      <c r="D49" s="68">
        <f>0.157+0.006</f>
        <v>0.163</v>
      </c>
      <c r="E49" s="68">
        <v>0.387</v>
      </c>
      <c r="F49" s="4">
        <f aca="true" t="shared" si="2" ref="F49:F56">SUM(B49:E49)</f>
        <v>5.383</v>
      </c>
      <c r="G49" s="4"/>
      <c r="H49" s="87"/>
      <c r="I49" s="86"/>
      <c r="J49" s="23"/>
      <c r="K49" s="23"/>
      <c r="L49" s="22"/>
    </row>
    <row r="50" spans="1:12" ht="12.75">
      <c r="A50" t="s">
        <v>157</v>
      </c>
      <c r="B50" s="68">
        <v>4.348</v>
      </c>
      <c r="C50" s="68">
        <v>0</v>
      </c>
      <c r="D50" s="73">
        <f>D49</f>
        <v>0.163</v>
      </c>
      <c r="E50" s="73">
        <f>E49</f>
        <v>0.387</v>
      </c>
      <c r="F50" s="4">
        <f>SUM(B50:E50)</f>
        <v>4.898</v>
      </c>
      <c r="G50" s="4"/>
      <c r="H50" s="87"/>
      <c r="I50" s="86"/>
      <c r="J50" s="23"/>
      <c r="K50" s="23"/>
      <c r="L50" s="22"/>
    </row>
    <row r="51" spans="1:12" ht="12.75">
      <c r="A51" t="s">
        <v>158</v>
      </c>
      <c r="B51" s="68">
        <v>4.117</v>
      </c>
      <c r="C51" s="68">
        <v>0</v>
      </c>
      <c r="D51" s="73">
        <f>D49</f>
        <v>0.163</v>
      </c>
      <c r="E51" s="73">
        <f>E49</f>
        <v>0.387</v>
      </c>
      <c r="F51" s="4">
        <f>SUM(B51:E51)</f>
        <v>4.667</v>
      </c>
      <c r="G51" s="4"/>
      <c r="H51" s="87"/>
      <c r="I51" s="86"/>
      <c r="J51" s="23"/>
      <c r="K51" s="23"/>
      <c r="L51" s="22"/>
    </row>
    <row r="52" spans="1:12" ht="12.75">
      <c r="A52" t="s">
        <v>10</v>
      </c>
      <c r="B52" s="72">
        <v>10000</v>
      </c>
      <c r="C52" s="5"/>
      <c r="D52" s="5"/>
      <c r="E52" s="5"/>
      <c r="F52" s="103">
        <f t="shared" si="2"/>
        <v>10000</v>
      </c>
      <c r="G52" s="5"/>
      <c r="H52" s="87"/>
      <c r="I52" s="86"/>
      <c r="J52" s="26"/>
      <c r="K52" s="26"/>
      <c r="L52" s="22"/>
    </row>
    <row r="53" spans="1:12" ht="12.75">
      <c r="A53" t="s">
        <v>11</v>
      </c>
      <c r="B53" s="69">
        <v>3</v>
      </c>
      <c r="C53" s="5"/>
      <c r="D53" s="5"/>
      <c r="E53" s="5"/>
      <c r="F53" s="5">
        <f t="shared" si="2"/>
        <v>3</v>
      </c>
      <c r="G53" s="5"/>
      <c r="H53" s="87"/>
      <c r="I53" s="86"/>
      <c r="J53" s="26"/>
      <c r="K53" s="26"/>
      <c r="L53" s="22"/>
    </row>
    <row r="54" spans="1:12" ht="12.75">
      <c r="A54" t="s">
        <v>139</v>
      </c>
      <c r="B54" s="69">
        <v>0.2</v>
      </c>
      <c r="C54" s="5"/>
      <c r="D54" s="5"/>
      <c r="E54" s="5"/>
      <c r="F54" s="5">
        <f t="shared" si="2"/>
        <v>0.2</v>
      </c>
      <c r="G54" s="5"/>
      <c r="H54" s="87"/>
      <c r="I54" s="86"/>
      <c r="J54" s="26"/>
      <c r="K54" s="26"/>
      <c r="L54" s="22"/>
    </row>
    <row r="55" spans="1:12" ht="12.75">
      <c r="A55" t="s">
        <v>138</v>
      </c>
      <c r="B55" s="69">
        <v>0.8</v>
      </c>
      <c r="C55" s="5"/>
      <c r="D55" s="5"/>
      <c r="E55" s="5"/>
      <c r="F55" s="5">
        <f t="shared" si="2"/>
        <v>0.8</v>
      </c>
      <c r="G55" s="5"/>
      <c r="H55" s="87"/>
      <c r="I55" s="86"/>
      <c r="J55" s="26"/>
      <c r="K55" s="26"/>
      <c r="L55" s="22"/>
    </row>
    <row r="56" spans="1:12" ht="12.75">
      <c r="A56" t="s">
        <v>137</v>
      </c>
      <c r="B56" s="69">
        <v>1</v>
      </c>
      <c r="C56" s="5"/>
      <c r="D56" s="5"/>
      <c r="E56" s="5"/>
      <c r="F56" s="5">
        <f t="shared" si="2"/>
        <v>1</v>
      </c>
      <c r="G56" s="5"/>
      <c r="H56" s="87"/>
      <c r="I56" s="86"/>
      <c r="J56" s="26"/>
      <c r="K56" s="26"/>
      <c r="L56" s="22"/>
    </row>
    <row r="57" spans="1:12" ht="12.75">
      <c r="A57" t="s">
        <v>150</v>
      </c>
      <c r="B57" s="5"/>
      <c r="C57" s="5"/>
      <c r="D57" s="5"/>
      <c r="E57" s="5"/>
      <c r="F57" s="72">
        <v>627380</v>
      </c>
      <c r="G57" s="5"/>
      <c r="H57" s="87"/>
      <c r="I57" s="86"/>
      <c r="J57" s="26"/>
      <c r="K57" s="26"/>
      <c r="L57" s="22"/>
    </row>
    <row r="58" spans="1:12" ht="12.75">
      <c r="A58" t="s">
        <v>125</v>
      </c>
      <c r="B58" s="68">
        <v>0</v>
      </c>
      <c r="C58" s="68">
        <v>0</v>
      </c>
      <c r="D58" s="73">
        <f>D49</f>
        <v>0.163</v>
      </c>
      <c r="E58" s="73">
        <f>E49</f>
        <v>0.387</v>
      </c>
      <c r="F58" s="4">
        <f>SUM(B58:E58)</f>
        <v>0.55</v>
      </c>
      <c r="G58" s="5"/>
      <c r="H58" s="87"/>
      <c r="I58" s="86"/>
      <c r="J58" s="26"/>
      <c r="K58" s="26"/>
      <c r="L58" s="22"/>
    </row>
    <row r="59" spans="2:12" ht="12.75">
      <c r="B59" s="4"/>
      <c r="C59" s="4"/>
      <c r="D59" s="4"/>
      <c r="E59" s="4"/>
      <c r="F59" s="4"/>
      <c r="G59" s="4"/>
      <c r="H59" s="87"/>
      <c r="I59" s="86"/>
      <c r="J59" s="23"/>
      <c r="K59" s="23"/>
      <c r="L59" s="22"/>
    </row>
    <row r="60" spans="1:12" ht="12.75">
      <c r="A60" s="3" t="s">
        <v>134</v>
      </c>
      <c r="B60" s="4"/>
      <c r="C60" s="4"/>
      <c r="D60" s="4"/>
      <c r="E60" s="4"/>
      <c r="F60" s="4"/>
      <c r="G60" s="4"/>
      <c r="H60" s="87"/>
      <c r="I60" s="86"/>
      <c r="J60" s="23"/>
      <c r="K60" s="23"/>
      <c r="L60" s="22"/>
    </row>
    <row r="61" spans="1:13" ht="12.75">
      <c r="A61" t="s">
        <v>2</v>
      </c>
      <c r="B61" s="69">
        <v>6.25</v>
      </c>
      <c r="C61" s="4"/>
      <c r="D61" s="4"/>
      <c r="E61" s="4"/>
      <c r="F61" s="5">
        <f aca="true" t="shared" si="3" ref="F61:F66">SUM(B61:E61)</f>
        <v>6.25</v>
      </c>
      <c r="H61" s="85" t="s">
        <v>46</v>
      </c>
      <c r="I61" s="86"/>
      <c r="J61" s="21"/>
      <c r="K61" s="21"/>
      <c r="L61" s="22"/>
      <c r="M61">
        <f>3000/80</f>
        <v>37.5</v>
      </c>
    </row>
    <row r="62" spans="1:12" ht="12.75">
      <c r="A62" t="s">
        <v>12</v>
      </c>
      <c r="B62" s="68">
        <v>7.872</v>
      </c>
      <c r="C62" s="68">
        <v>0</v>
      </c>
      <c r="D62" s="68">
        <f>0.211+0.01</f>
        <v>0.221</v>
      </c>
      <c r="E62" s="68">
        <v>0.534</v>
      </c>
      <c r="F62" s="4">
        <f t="shared" si="3"/>
        <v>8.627</v>
      </c>
      <c r="G62" s="4"/>
      <c r="H62" s="87">
        <v>0</v>
      </c>
      <c r="I62" s="88" t="s">
        <v>48</v>
      </c>
      <c r="J62" s="25">
        <f>F62/100</f>
        <v>0.08627</v>
      </c>
      <c r="K62" s="23"/>
      <c r="L62" s="55">
        <f>F61</f>
        <v>6.25</v>
      </c>
    </row>
    <row r="63" spans="1:12" ht="12.75">
      <c r="A63" t="s">
        <v>13</v>
      </c>
      <c r="B63" s="73">
        <f>B62</f>
        <v>7.872</v>
      </c>
      <c r="C63" s="4">
        <f>C62</f>
        <v>0</v>
      </c>
      <c r="D63" s="4">
        <f>D62</f>
        <v>0.221</v>
      </c>
      <c r="E63" s="4">
        <f>E62</f>
        <v>0.534</v>
      </c>
      <c r="F63" s="4">
        <f t="shared" si="3"/>
        <v>8.627</v>
      </c>
      <c r="G63" s="4"/>
      <c r="H63" s="89"/>
      <c r="I63" s="88" t="s">
        <v>49</v>
      </c>
      <c r="J63" s="25">
        <f>F64/100</f>
        <v>0.06378</v>
      </c>
      <c r="K63" s="21">
        <f>((F63-F64)/100)*165</f>
        <v>3.71085</v>
      </c>
      <c r="L63" s="55">
        <f>F61</f>
        <v>6.25</v>
      </c>
    </row>
    <row r="64" spans="1:12" ht="12.75">
      <c r="A64" t="s">
        <v>14</v>
      </c>
      <c r="B64" s="68">
        <v>5.623</v>
      </c>
      <c r="C64" s="4">
        <f>C62</f>
        <v>0</v>
      </c>
      <c r="D64" s="4">
        <f>D62</f>
        <v>0.221</v>
      </c>
      <c r="E64" s="4">
        <f>E62</f>
        <v>0.534</v>
      </c>
      <c r="F64" s="4">
        <f t="shared" si="3"/>
        <v>6.378</v>
      </c>
      <c r="G64" s="4"/>
      <c r="H64" s="85" t="s">
        <v>47</v>
      </c>
      <c r="I64" s="86"/>
      <c r="J64" s="23"/>
      <c r="K64" s="23"/>
      <c r="L64" s="22"/>
    </row>
    <row r="65" spans="1:12" ht="12.75">
      <c r="A65" t="s">
        <v>96</v>
      </c>
      <c r="B65" s="69">
        <v>10</v>
      </c>
      <c r="C65" s="5"/>
      <c r="D65" s="5"/>
      <c r="E65" s="5"/>
      <c r="F65" s="5">
        <f t="shared" si="3"/>
        <v>10</v>
      </c>
      <c r="G65" s="5"/>
      <c r="H65" s="87">
        <v>0</v>
      </c>
      <c r="I65" s="88" t="s">
        <v>50</v>
      </c>
      <c r="J65" s="25">
        <f>F62/100</f>
        <v>0.08627</v>
      </c>
      <c r="K65" s="26"/>
      <c r="L65" s="55">
        <f>F61</f>
        <v>6.25</v>
      </c>
    </row>
    <row r="66" spans="1:12" ht="12.75">
      <c r="A66" t="s">
        <v>125</v>
      </c>
      <c r="B66" s="68">
        <v>0</v>
      </c>
      <c r="C66" s="4">
        <f>C62</f>
        <v>0</v>
      </c>
      <c r="D66" s="4">
        <f>D62</f>
        <v>0.221</v>
      </c>
      <c r="E66" s="4">
        <f>E62</f>
        <v>0.534</v>
      </c>
      <c r="F66" s="4">
        <f t="shared" si="3"/>
        <v>0.755</v>
      </c>
      <c r="H66" s="89"/>
      <c r="I66" s="88" t="s">
        <v>51</v>
      </c>
      <c r="J66" s="25">
        <f>F63/100</f>
        <v>0.08627</v>
      </c>
      <c r="K66" s="21"/>
      <c r="L66" s="55">
        <f>F61</f>
        <v>6.25</v>
      </c>
    </row>
    <row r="67" spans="8:12" ht="12.75">
      <c r="H67" s="89"/>
      <c r="I67" s="88" t="s">
        <v>49</v>
      </c>
      <c r="J67" s="25">
        <f>F64/100</f>
        <v>0.06378</v>
      </c>
      <c r="K67" s="21">
        <f>85*((F63-F64)/100)</f>
        <v>1.91165</v>
      </c>
      <c r="L67" s="24">
        <f>3000*((F63-F64)/100)+F61</f>
        <v>73.72</v>
      </c>
    </row>
    <row r="68" spans="1:12" ht="12.75">
      <c r="A68" s="3" t="s">
        <v>135</v>
      </c>
      <c r="B68" s="4"/>
      <c r="C68" s="4"/>
      <c r="D68" s="4"/>
      <c r="E68" s="4"/>
      <c r="F68" s="4"/>
      <c r="G68" s="4"/>
      <c r="H68" s="87"/>
      <c r="I68" s="86"/>
      <c r="J68" s="23"/>
      <c r="K68" s="23"/>
      <c r="L68" s="22"/>
    </row>
    <row r="69" spans="1:13" ht="12.75">
      <c r="A69" t="s">
        <v>2</v>
      </c>
      <c r="B69" s="102">
        <f>B61</f>
        <v>6.25</v>
      </c>
      <c r="C69" s="4"/>
      <c r="D69" s="4"/>
      <c r="E69" s="4"/>
      <c r="F69" s="5">
        <f aca="true" t="shared" si="4" ref="F69:F74">SUM(B69:E69)</f>
        <v>6.25</v>
      </c>
      <c r="H69" s="85" t="s">
        <v>46</v>
      </c>
      <c r="I69" s="86"/>
      <c r="J69" s="21"/>
      <c r="K69" s="21"/>
      <c r="L69" s="22"/>
      <c r="M69">
        <f>3000/80</f>
        <v>37.5</v>
      </c>
    </row>
    <row r="70" spans="1:12" ht="12.75">
      <c r="A70" t="s">
        <v>12</v>
      </c>
      <c r="B70" s="73">
        <f>B62</f>
        <v>7.872</v>
      </c>
      <c r="C70" s="73">
        <f>C$11</f>
        <v>-0.068</v>
      </c>
      <c r="D70" s="73">
        <f>D62</f>
        <v>0.221</v>
      </c>
      <c r="E70" s="73">
        <f>E62</f>
        <v>0.534</v>
      </c>
      <c r="F70" s="4">
        <f t="shared" si="4"/>
        <v>8.559</v>
      </c>
      <c r="G70" s="4"/>
      <c r="H70" s="87">
        <v>0</v>
      </c>
      <c r="I70" s="88" t="s">
        <v>48</v>
      </c>
      <c r="J70" s="25">
        <f>F70/100</f>
        <v>0.08559</v>
      </c>
      <c r="K70" s="23"/>
      <c r="L70" s="55">
        <f>F69</f>
        <v>6.25</v>
      </c>
    </row>
    <row r="71" spans="1:12" ht="12.75">
      <c r="A71" t="s">
        <v>13</v>
      </c>
      <c r="B71" s="73">
        <f>B70</f>
        <v>7.872</v>
      </c>
      <c r="C71" s="73">
        <f>C$11</f>
        <v>-0.068</v>
      </c>
      <c r="D71" s="73">
        <f>D70</f>
        <v>0.221</v>
      </c>
      <c r="E71" s="73">
        <f>E70</f>
        <v>0.534</v>
      </c>
      <c r="F71" s="4">
        <f t="shared" si="4"/>
        <v>8.559</v>
      </c>
      <c r="G71" s="4"/>
      <c r="H71" s="89"/>
      <c r="I71" s="88" t="s">
        <v>49</v>
      </c>
      <c r="J71" s="25">
        <f>F72/100</f>
        <v>0.0631</v>
      </c>
      <c r="K71" s="21">
        <f>((F71-F72)/100)*165</f>
        <v>3.71085</v>
      </c>
      <c r="L71" s="55">
        <f>F69</f>
        <v>6.25</v>
      </c>
    </row>
    <row r="72" spans="1:12" ht="12.75">
      <c r="A72" t="s">
        <v>14</v>
      </c>
      <c r="B72" s="73">
        <f>B64</f>
        <v>5.623</v>
      </c>
      <c r="C72" s="73">
        <f>C$11</f>
        <v>-0.068</v>
      </c>
      <c r="D72" s="73">
        <f>D64</f>
        <v>0.221</v>
      </c>
      <c r="E72" s="73">
        <f>E64</f>
        <v>0.534</v>
      </c>
      <c r="F72" s="4">
        <f t="shared" si="4"/>
        <v>6.31</v>
      </c>
      <c r="G72" s="4"/>
      <c r="H72" s="85" t="s">
        <v>47</v>
      </c>
      <c r="I72" s="86"/>
      <c r="J72" s="23"/>
      <c r="K72" s="23"/>
      <c r="L72" s="22"/>
    </row>
    <row r="73" spans="1:12" ht="12.75">
      <c r="A73" t="s">
        <v>96</v>
      </c>
      <c r="B73" s="102">
        <f>B65</f>
        <v>10</v>
      </c>
      <c r="C73" s="5"/>
      <c r="D73" s="5"/>
      <c r="E73" s="5"/>
      <c r="F73" s="5">
        <f t="shared" si="4"/>
        <v>10</v>
      </c>
      <c r="G73" s="5"/>
      <c r="H73" s="87">
        <v>0</v>
      </c>
      <c r="I73" s="88" t="s">
        <v>50</v>
      </c>
      <c r="J73" s="25">
        <f>F70/100</f>
        <v>0.08559</v>
      </c>
      <c r="K73" s="26"/>
      <c r="L73" s="55">
        <f>F69</f>
        <v>6.25</v>
      </c>
    </row>
    <row r="74" spans="1:12" ht="12.75">
      <c r="A74" t="s">
        <v>125</v>
      </c>
      <c r="B74" s="73">
        <f>B66</f>
        <v>0</v>
      </c>
      <c r="C74" s="73">
        <f>C$11</f>
        <v>-0.068</v>
      </c>
      <c r="D74" s="4">
        <f>D70</f>
        <v>0.221</v>
      </c>
      <c r="E74" s="4">
        <f>E70</f>
        <v>0.534</v>
      </c>
      <c r="F74" s="4">
        <f t="shared" si="4"/>
        <v>0.687</v>
      </c>
      <c r="H74" s="89"/>
      <c r="I74" s="88" t="s">
        <v>51</v>
      </c>
      <c r="J74" s="25">
        <f>F71/100</f>
        <v>0.08559</v>
      </c>
      <c r="K74" s="21"/>
      <c r="L74" s="55">
        <f>F69</f>
        <v>6.25</v>
      </c>
    </row>
    <row r="75" spans="8:12" ht="12.75">
      <c r="H75" s="91"/>
      <c r="I75" s="92" t="s">
        <v>49</v>
      </c>
      <c r="J75" s="31">
        <f>F72/100</f>
        <v>0.0631</v>
      </c>
      <c r="K75" s="32">
        <f>85*((F71-F72)/100)</f>
        <v>1.91165</v>
      </c>
      <c r="L75" s="56">
        <f>3000*((F71-F72)/100)+F69</f>
        <v>73.72</v>
      </c>
    </row>
    <row r="76" spans="8:9" ht="12.75">
      <c r="H76" s="93"/>
      <c r="I76" s="93"/>
    </row>
    <row r="77" spans="8:9" ht="12.75">
      <c r="H77" s="93"/>
      <c r="I77" s="93"/>
    </row>
  </sheetData>
  <printOptions/>
  <pageMargins left="1" right="1" top="0.5" bottom="0.25" header="0.5" footer="0.5"/>
  <pageSetup fitToHeight="1" fitToWidth="1" horizontalDpi="600" verticalDpi="600" orientation="portrait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2"/>
  <sheetViews>
    <sheetView tabSelected="1" zoomScale="75" zoomScaleNormal="75" workbookViewId="0" topLeftCell="N1">
      <pane ySplit="5" topLeftCell="BM6" activePane="bottomLeft" state="frozen"/>
      <selection pane="topLeft" activeCell="A1" sqref="A1"/>
      <selection pane="bottomLeft" activeCell="T21" sqref="T21"/>
    </sheetView>
  </sheetViews>
  <sheetFormatPr defaultColWidth="9.140625" defaultRowHeight="12.75"/>
  <cols>
    <col min="1" max="1" width="30.8515625" style="0" customWidth="1"/>
    <col min="2" max="2" width="5.57421875" style="95" customWidth="1"/>
    <col min="3" max="3" width="6.421875" style="95" customWidth="1"/>
    <col min="4" max="4" width="5.57421875" style="95" customWidth="1"/>
    <col min="5" max="5" width="6.421875" style="95" customWidth="1"/>
    <col min="6" max="6" width="5.57421875" style="95" customWidth="1"/>
    <col min="7" max="7" width="6.421875" style="95" customWidth="1"/>
    <col min="8" max="8" width="5.57421875" style="95" customWidth="1"/>
    <col min="9" max="9" width="6.421875" style="95" customWidth="1"/>
    <col min="10" max="10" width="5.57421875" style="95" customWidth="1"/>
    <col min="11" max="11" width="6.421875" style="95" customWidth="1"/>
    <col min="13" max="13" width="12.421875" style="0" customWidth="1"/>
    <col min="14" max="14" width="10.57421875" style="0" bestFit="1" customWidth="1"/>
    <col min="15" max="17" width="10.8515625" style="0" bestFit="1" customWidth="1"/>
    <col min="18" max="18" width="10.7109375" style="0" bestFit="1" customWidth="1"/>
    <col min="21" max="27" width="5.7109375" style="0" customWidth="1"/>
    <col min="29" max="35" width="5.7109375" style="0" customWidth="1"/>
  </cols>
  <sheetData>
    <row r="1" spans="1:4" ht="12.75">
      <c r="A1" s="62" t="s">
        <v>155</v>
      </c>
      <c r="B1" s="74"/>
      <c r="C1" s="74"/>
      <c r="D1" s="49" t="str">
        <f>Sheet1!D1</f>
        <v>Includes effect of Schedules 59, 91 and 93.</v>
      </c>
    </row>
    <row r="2" spans="1:4" ht="12.75">
      <c r="A2" t="s">
        <v>156</v>
      </c>
      <c r="D2" s="49" t="str">
        <f>Sheet1!D2</f>
        <v>Excludes effect of Schedule 58.</v>
      </c>
    </row>
    <row r="3" ht="12.75">
      <c r="A3" s="64" t="s">
        <v>154</v>
      </c>
    </row>
    <row r="4" spans="1:29" ht="12.75">
      <c r="A4" s="49" t="str">
        <f>Sheet1!A4</f>
        <v>Effective January 1, 2009</v>
      </c>
      <c r="F4" s="49"/>
      <c r="U4" s="49" t="s">
        <v>160</v>
      </c>
      <c r="AC4" s="49" t="s">
        <v>161</v>
      </c>
    </row>
    <row r="5" spans="2:35" ht="12.75">
      <c r="B5"/>
      <c r="C5"/>
      <c r="D5"/>
      <c r="E5"/>
      <c r="F5"/>
      <c r="G5"/>
      <c r="H5"/>
      <c r="I5"/>
      <c r="J5"/>
      <c r="K5"/>
      <c r="U5" s="49">
        <v>41</v>
      </c>
      <c r="V5" s="49">
        <v>42</v>
      </c>
      <c r="W5" s="49">
        <v>44</v>
      </c>
      <c r="X5" s="49">
        <v>45</v>
      </c>
      <c r="Y5" s="49">
        <v>46</v>
      </c>
      <c r="Z5" s="49">
        <v>47</v>
      </c>
      <c r="AA5" s="49">
        <v>48</v>
      </c>
      <c r="AC5" s="49">
        <v>41</v>
      </c>
      <c r="AD5" s="49">
        <v>42</v>
      </c>
      <c r="AE5" s="49">
        <v>44</v>
      </c>
      <c r="AF5" s="49">
        <v>45</v>
      </c>
      <c r="AG5" s="49">
        <v>46</v>
      </c>
      <c r="AH5" s="49">
        <v>47</v>
      </c>
      <c r="AI5" s="49">
        <v>48</v>
      </c>
    </row>
    <row r="6" spans="1:35" ht="12.75">
      <c r="A6" s="7" t="s">
        <v>72</v>
      </c>
      <c r="T6" s="49">
        <v>214</v>
      </c>
      <c r="U6" s="105">
        <f>SUMIF($B$10:$B$14,$T6,$N$10:$N$14)+SUMIF($D$10:$D$14,$T6,$O$10:$O$14)+SUMIF($F$10:$F$14,$T6,$P$10:$P$14)+SUMIF($H$10:$H$14,$T6,$Q$10:$Q$14)+SUMIF($J$10:$J$14,$T6,$R$10:$R$14)</f>
        <v>11.27</v>
      </c>
      <c r="V6" s="105">
        <f>SUMIF($B$18:$B$34,$T6,$N$18:$N$34)+SUMIF($D$18:$D$34,$T6,$O$18:$O$34)+SUMIF($F$18:$F$34,$T6,$P$18:$P$34)+SUMIF($H$18:$H$34,$T6,$Q$18:$Q$34)+SUMIF($J$18:$J$34,$T6,$R$18:$R$34)</f>
        <v>0</v>
      </c>
      <c r="W6" s="105">
        <f>SUMIF($B$38:$B$50,$T6,$N$38:$N$50)+SUMIF($D$38:$D$50,$T6,$O$38:$O$50)+SUMIF($F$38:$F$50,$T6,$P$38:$P$50)+SUMIF($H$38:$H$50,$T6,$Q$38:$Q$50)+SUMIF($J$38:$J$50,$T6,$R$38:$R$50)</f>
        <v>0</v>
      </c>
      <c r="X6" s="105">
        <f>SUMIF(Sheet3!$B$9:$B$15,$T6,Sheet3!$J$9:$J$15)+SUMIF(Sheet3!$D$9:$D$15,$T6,Sheet3!$K$9:$K$15)+SUMIF(Sheet3!$F$9:$F$15,$T6,Sheet3!$L$9:$L$15)</f>
        <v>0</v>
      </c>
      <c r="Y6" s="105">
        <f>SUMIF(Sheet3!$B$20:$B$27,$T6,Sheet3!$J$20:$J$27)+SUMIF(Sheet3!$D$20:$D$27,$T6,Sheet3!$K$20:$K$27)+SUMIF(Sheet3!$F$20:$F$27,$T6,Sheet3!$L$20:$L$27)</f>
        <v>0</v>
      </c>
      <c r="Z6" s="105">
        <f>SUMIF(Sheet3!$B$29:$B$53,$T6,Sheet3!$J$29:$J$53)+SUMIF(Sheet3!$D$29:$D$53,$T6,Sheet3!$K$29:$K$53)+SUMIF(Sheet3!$F$29:$F$53,$T6,Sheet3!$L$29:$L$53)</f>
        <v>0</v>
      </c>
      <c r="AA6" s="105">
        <f>SUMIF(Sheet4!$B$8:$B$32,$T6,Sheet4!$J$8:$J$32)+SUMIF(Sheet4!$D$8:$D$32,$T6,Sheet4!$K$8:$K$32)+SUMIF(Sheet4!$F$8:$F$32,$T6,Sheet4!$L$8:$L$32)</f>
        <v>0</v>
      </c>
      <c r="AC6" s="105">
        <f>SUMIF($B$10:$B$14,$T6,$C$10:$C$14)+SUMIF($D$10:$D$14,$T6,$E$10:$E$14)+SUMIF($F$10:$F$14,$T6,$G$10:$G$14)+SUMIF($H$10:$H$14,$T6,$I$10:$I$14)+SUMIF($J$10:$J$14,$T6,$K$10:$K$14)</f>
        <v>12.69</v>
      </c>
      <c r="AD6" s="105">
        <f>SUMIF($B$18:$B$34,$T6,$C$18:$C$34)+SUMIF($D$18:$D$34,$T6,$E$18:$E$34)+SUMIF($F$18:$F$34,$T6,$G$18:$G$34)+SUMIF($H$18:$H$34,$T6,$I$18:$I$34)+SUMIF($J$18:$J$34,$T6,$K$18:$K$34)</f>
        <v>0</v>
      </c>
      <c r="AE6" s="105">
        <f>SUMIF($B$38:$B$50,$T6,$C$38:$C$50)+SUMIF($D$38:$D$50,$T6,$E$38:$E$50)+SUMIF($F$38:$F$50,$T6,$G$38:$G$50)+SUMIF($H$38:$H$50,$T6,$I$38:$I$50)+SUMIF($J$38:$J$50,$T6,$K$38:$K$50)</f>
        <v>0</v>
      </c>
      <c r="AF6" s="105">
        <f>SUMIF(Sheet3!$B$9:$B$15,$T6,Sheet3!$C$9:$C$15)+SUMIF(Sheet3!$D$9:$D$15,$T6,Sheet3!$E$9:$E$15)+SUMIF(Sheet3!$F$9:$F$15,$T6,Sheet3!$G$9:$G$15)</f>
        <v>0</v>
      </c>
      <c r="AG6" s="105">
        <f>SUMIF(Sheet3!$B$20:$B$27,$T6,Sheet3!$C$20:$C$27)+SUMIF(Sheet3!$D$20:$D$27,$T6,Sheet3!$E$20:$E$27)+SUMIF(Sheet3!$F$20:$F$27,$T6,Sheet3!$G$20:$G$27)</f>
        <v>0</v>
      </c>
      <c r="AH6" s="105">
        <f>SUMIF(Sheet3!$B$29:$B$53,$T6,Sheet3!$C$29:$C$53)+SUMIF(Sheet3!$D$29:$D$53,$T6,Sheet3!$E$29:$E$53)+SUMIF(Sheet3!$F$29:$F$53,$T6,Sheet3!$G$29:$G$53)</f>
        <v>0</v>
      </c>
      <c r="AI6" s="105">
        <f>SUMIF(Sheet4!$A$8:$A$32,$T6,Sheet4!$B$8:$B$32)+SUMIF(Sheet4!$B$8:$B$32,$T6,Sheet4!$C$8:$C$32)+SUMIF(Sheet4!$D$8:$D$32,$T6,Sheet4!$E$8:$E$32)+SUMIF(Sheet4!$F$8:$F$32,$T6,Sheet4!$G$8:$G$32)</f>
        <v>0</v>
      </c>
    </row>
    <row r="7" spans="1:35" ht="12.75">
      <c r="A7" s="50" t="s">
        <v>73</v>
      </c>
      <c r="B7" s="36" t="s">
        <v>16</v>
      </c>
      <c r="C7" s="75"/>
      <c r="D7" s="36" t="s">
        <v>17</v>
      </c>
      <c r="E7" s="75"/>
      <c r="F7" s="36" t="s">
        <v>18</v>
      </c>
      <c r="G7" s="75"/>
      <c r="H7" s="36" t="s">
        <v>19</v>
      </c>
      <c r="I7" s="75"/>
      <c r="J7" s="36" t="s">
        <v>20</v>
      </c>
      <c r="K7" s="75"/>
      <c r="M7" s="7" t="s">
        <v>15</v>
      </c>
      <c r="N7" s="2" t="s">
        <v>16</v>
      </c>
      <c r="O7" s="2" t="s">
        <v>17</v>
      </c>
      <c r="P7" s="2" t="s">
        <v>18</v>
      </c>
      <c r="Q7" s="2" t="s">
        <v>19</v>
      </c>
      <c r="R7" s="2" t="s">
        <v>20</v>
      </c>
      <c r="T7" s="49">
        <v>234</v>
      </c>
      <c r="U7" s="105">
        <f aca="true" t="shared" si="0" ref="U7:U102">SUMIF($B$10:$B$14,$T7,$N$10:$N$14)+SUMIF($D$10:$D$14,$T7,$O$10:$O$14)+SUMIF($F$10:$F$14,$T7,$P$10:$P$14)+SUMIF($H$10:$H$14,$T7,$Q$10:$Q$14)+SUMIF($J$10:$J$14,$T7,$R$10:$R$14)</f>
        <v>0</v>
      </c>
      <c r="V7" s="105">
        <f aca="true" t="shared" si="1" ref="V7:V102">SUMIF($B$18:$B$34,$T7,$N$18:$N$34)+SUMIF($D$18:$D$34,$T7,$O$18:$O$34)+SUMIF($F$18:$F$34,$T7,$P$18:$P$34)+SUMIF($H$18:$H$34,$T7,$Q$18:$Q$34)+SUMIF($J$18:$J$34,$T7,$R$18:$R$34)</f>
        <v>10.58</v>
      </c>
      <c r="W7" s="105">
        <f aca="true" t="shared" si="2" ref="W7:W102">SUMIF($B$38:$B$50,$T7,$N$38:$N$50)+SUMIF($D$38:$D$50,$T7,$O$38:$O$50)+SUMIF($F$38:$F$50,$T7,$P$38:$P$50)+SUMIF($H$38:$H$50,$T7,$Q$38:$Q$50)+SUMIF($J$38:$J$50,$T7,$R$38:$R$50)</f>
        <v>0</v>
      </c>
      <c r="X7" s="105">
        <f>SUMIF(Sheet3!$B$9:$B$15,$T7,Sheet3!$J$9:$J$15)+SUMIF(Sheet3!$D$9:$D$15,$T7,Sheet3!$K$9:$K$15)+SUMIF(Sheet3!$F$9:$F$15,$T7,Sheet3!$L$9:$L$15)</f>
        <v>0</v>
      </c>
      <c r="Y7" s="105">
        <f>SUMIF(Sheet3!$B$20:$B$27,$T7,Sheet3!$J$20:$J$27)+SUMIF(Sheet3!$D$20:$D$27,$T7,Sheet3!$K$20:$K$27)+SUMIF(Sheet3!$F$20:$F$27,$T7,Sheet3!$L$20:$L$27)</f>
        <v>0</v>
      </c>
      <c r="Z7" s="105">
        <f>SUMIF(Sheet3!$B$29:$B$53,$T7,Sheet3!$J$29:$J$53)+SUMIF(Sheet3!$D$29:$D$53,$T7,Sheet3!$K$29:$K$53)+SUMIF(Sheet3!$F$29:$F$53,$T7,Sheet3!$L$29:$L$53)</f>
        <v>0</v>
      </c>
      <c r="AA7" s="105">
        <f>SUMIF(Sheet4!$B$8:$B$32,$T7,Sheet4!$J$8:$J$32)+SUMIF(Sheet4!$D$8:$D$32,$T7,Sheet4!$K$8:$K$32)+SUMIF(Sheet4!$F$8:$F$32,$T7,Sheet4!$L$8:$L$32)</f>
        <v>0</v>
      </c>
      <c r="AC7" s="105">
        <f aca="true" t="shared" si="3" ref="AC7:AC70">SUMIF($B$10:$B$14,$T7,$C$10:$C$14)+SUMIF($D$10:$D$14,$T7,$E$10:$E$14)+SUMIF($F$10:$F$14,$T7,$G$10:$G$14)+SUMIF($H$10:$H$14,$T7,$I$10:$I$14)+SUMIF($J$10:$J$14,$T7,$K$10:$K$14)</f>
        <v>0</v>
      </c>
      <c r="AD7" s="105">
        <f aca="true" t="shared" si="4" ref="AD7:AD70">SUMIF($B$18:$B$34,$T7,$C$18:$C$34)+SUMIF($D$18:$D$34,$T7,$E$18:$E$34)+SUMIF($F$18:$F$34,$T7,$G$18:$G$34)+SUMIF($H$18:$H$34,$T7,$I$18:$I$34)+SUMIF($J$18:$J$34,$T7,$K$18:$K$34)</f>
        <v>11.92</v>
      </c>
      <c r="AE7" s="105">
        <f aca="true" t="shared" si="5" ref="AE7:AE70">SUMIF($B$38:$B$50,$T7,$C$38:$C$50)+SUMIF($D$38:$D$50,$T7,$E$38:$E$50)+SUMIF($F$38:$F$50,$T7,$G$38:$G$50)+SUMIF($H$38:$H$50,$T7,$I$38:$I$50)+SUMIF($J$38:$J$50,$T7,$K$38:$K$50)</f>
        <v>0</v>
      </c>
      <c r="AF7" s="105">
        <f>SUMIF(Sheet3!$B$9:$B$15,$T7,Sheet3!$C$9:$C$15)+SUMIF(Sheet3!$D$9:$D$15,$T7,Sheet3!$E$9:$E$15)+SUMIF(Sheet3!$F$9:$F$15,$T7,Sheet3!$G$9:$G$15)</f>
        <v>0</v>
      </c>
      <c r="AG7" s="105">
        <f>SUMIF(Sheet3!$B$20:$B$27,$T7,Sheet3!$C$20:$C$27)+SUMIF(Sheet3!$D$20:$D$27,$T7,Sheet3!$E$20:$E$27)+SUMIF(Sheet3!$F$20:$F$27,$T7,Sheet3!$G$20:$G$27)</f>
        <v>0</v>
      </c>
      <c r="AH7" s="105">
        <f>SUMIF(Sheet3!$B$29:$B$53,$T7,Sheet3!$C$29:$C$53)+SUMIF(Sheet3!$D$29:$D$53,$T7,Sheet3!$E$29:$E$53)+SUMIF(Sheet3!$F$29:$F$53,$T7,Sheet3!$G$29:$G$53)</f>
        <v>0</v>
      </c>
      <c r="AI7" s="105">
        <f>SUMIF(Sheet4!$A$8:$A$32,$T7,Sheet4!$B$8:$B$32)+SUMIF(Sheet4!$B$8:$B$32,$T7,Sheet4!$C$8:$C$32)+SUMIF(Sheet4!$D$8:$D$32,$T7,Sheet4!$E$8:$E$32)+SUMIF(Sheet4!$F$8:$F$32,$T7,Sheet4!$G$8:$G$32)</f>
        <v>0</v>
      </c>
    </row>
    <row r="8" spans="1:35" ht="12.75">
      <c r="A8" s="100">
        <f>1+0.036+0.0902</f>
        <v>1.1262</v>
      </c>
      <c r="B8" s="2" t="s">
        <v>53</v>
      </c>
      <c r="C8" s="2" t="s">
        <v>32</v>
      </c>
      <c r="D8" s="2" t="s">
        <v>53</v>
      </c>
      <c r="E8" s="2" t="s">
        <v>32</v>
      </c>
      <c r="F8" s="2" t="s">
        <v>53</v>
      </c>
      <c r="G8" s="2" t="s">
        <v>32</v>
      </c>
      <c r="H8" s="2" t="s">
        <v>53</v>
      </c>
      <c r="I8" s="2" t="s">
        <v>32</v>
      </c>
      <c r="J8" s="2" t="s">
        <v>53</v>
      </c>
      <c r="K8" s="2" t="s">
        <v>32</v>
      </c>
      <c r="M8" s="7"/>
      <c r="N8" s="2"/>
      <c r="O8" s="2"/>
      <c r="P8" s="2"/>
      <c r="Q8" s="2"/>
      <c r="R8" s="2"/>
      <c r="T8" s="49">
        <v>335</v>
      </c>
      <c r="U8" s="105">
        <f t="shared" si="0"/>
        <v>0</v>
      </c>
      <c r="V8" s="105">
        <f t="shared" si="1"/>
        <v>0</v>
      </c>
      <c r="W8" s="105">
        <f t="shared" si="2"/>
        <v>0</v>
      </c>
      <c r="X8" s="105">
        <f>SUMIF(Sheet3!$B$9:$B$15,$T8,Sheet3!$J$9:$J$15)+SUMIF(Sheet3!$D$9:$D$15,$T8,Sheet3!$K$9:$K$15)+SUMIF(Sheet3!$F$9:$F$15,$T8,Sheet3!$L$9:$L$15)</f>
        <v>0</v>
      </c>
      <c r="Y8" s="105">
        <f>SUMIF(Sheet3!$B$20:$B$27,$T8,Sheet3!$J$20:$J$27)+SUMIF(Sheet3!$D$20:$D$27,$T8,Sheet3!$K$20:$K$27)+SUMIF(Sheet3!$F$20:$F$27,$T8,Sheet3!$L$20:$L$27)</f>
        <v>2.73</v>
      </c>
      <c r="Z8" s="105">
        <f>SUMIF(Sheet3!$B$29:$B$53,$T8,Sheet3!$J$29:$J$53)+SUMIF(Sheet3!$D$29:$D$53,$T8,Sheet3!$K$29:$K$53)+SUMIF(Sheet3!$F$29:$F$53,$T8,Sheet3!$L$29:$L$53)</f>
        <v>0</v>
      </c>
      <c r="AA8" s="105">
        <f>SUMIF(Sheet4!$B$8:$B$32,$T8,Sheet4!$J$8:$J$32)+SUMIF(Sheet4!$D$8:$D$32,$T8,Sheet4!$K$8:$K$32)+SUMIF(Sheet4!$F$8:$F$32,$T8,Sheet4!$L$8:$L$32)</f>
        <v>0</v>
      </c>
      <c r="AC8" s="105">
        <f t="shared" si="3"/>
        <v>0</v>
      </c>
      <c r="AD8" s="105">
        <f t="shared" si="4"/>
        <v>0</v>
      </c>
      <c r="AE8" s="105">
        <f t="shared" si="5"/>
        <v>0</v>
      </c>
      <c r="AF8" s="105">
        <f>SUMIF(Sheet3!$B$9:$B$15,$T8,Sheet3!$C$9:$C$15)+SUMIF(Sheet3!$D$9:$D$15,$T8,Sheet3!$E$9:$E$15)+SUMIF(Sheet3!$F$9:$F$15,$T8,Sheet3!$G$9:$G$15)</f>
        <v>0</v>
      </c>
      <c r="AG8" s="105">
        <f>SUMIF(Sheet3!$B$20:$B$27,$T8,Sheet3!$C$20:$C$27)+SUMIF(Sheet3!$D$20:$D$27,$T8,Sheet3!$E$20:$E$27)+SUMIF(Sheet3!$F$20:$F$27,$T8,Sheet3!$G$20:$G$27)</f>
        <v>3.07</v>
      </c>
      <c r="AH8" s="105">
        <f>SUMIF(Sheet3!$B$29:$B$53,$T8,Sheet3!$C$29:$C$53)+SUMIF(Sheet3!$D$29:$D$53,$T8,Sheet3!$E$29:$E$53)+SUMIF(Sheet3!$F$29:$F$53,$T8,Sheet3!$G$29:$G$53)</f>
        <v>0</v>
      </c>
      <c r="AI8" s="105">
        <f>SUMIF(Sheet4!$A$8:$A$32,$T8,Sheet4!$B$8:$B$32)+SUMIF(Sheet4!$B$8:$B$32,$T8,Sheet4!$C$8:$C$32)+SUMIF(Sheet4!$D$8:$D$32,$T8,Sheet4!$E$8:$E$32)+SUMIF(Sheet4!$F$8:$F$32,$T8,Sheet4!$G$8:$G$32)</f>
        <v>0</v>
      </c>
    </row>
    <row r="9" spans="1:35" ht="12.75">
      <c r="A9" s="37" t="s">
        <v>54</v>
      </c>
      <c r="C9" s="9"/>
      <c r="D9" s="9"/>
      <c r="E9" s="9"/>
      <c r="F9" s="9"/>
      <c r="G9" s="9"/>
      <c r="H9" s="9"/>
      <c r="I9" s="9"/>
      <c r="J9" s="9"/>
      <c r="K9" s="9"/>
      <c r="M9" t="s">
        <v>21</v>
      </c>
      <c r="N9" s="6"/>
      <c r="O9" s="6"/>
      <c r="P9" s="6"/>
      <c r="Q9" s="6"/>
      <c r="R9" s="6"/>
      <c r="T9" s="49">
        <v>411</v>
      </c>
      <c r="U9" s="105">
        <f t="shared" si="0"/>
        <v>12.22</v>
      </c>
      <c r="V9" s="105">
        <f t="shared" si="1"/>
        <v>0</v>
      </c>
      <c r="W9" s="105">
        <f t="shared" si="2"/>
        <v>0</v>
      </c>
      <c r="X9" s="105">
        <f>SUMIF(Sheet3!$B$9:$B$15,$T9,Sheet3!$J$9:$J$15)+SUMIF(Sheet3!$D$9:$D$15,$T9,Sheet3!$K$9:$K$15)+SUMIF(Sheet3!$F$9:$F$15,$T9,Sheet3!$L$9:$L$15)</f>
        <v>0</v>
      </c>
      <c r="Y9" s="105">
        <f>SUMIF(Sheet3!$B$20:$B$27,$T9,Sheet3!$J$20:$J$27)+SUMIF(Sheet3!$D$20:$D$27,$T9,Sheet3!$K$20:$K$27)+SUMIF(Sheet3!$F$20:$F$27,$T9,Sheet3!$L$20:$L$27)</f>
        <v>0</v>
      </c>
      <c r="Z9" s="105">
        <f>SUMIF(Sheet3!$B$29:$B$53,$T9,Sheet3!$J$29:$J$53)+SUMIF(Sheet3!$D$29:$D$53,$T9,Sheet3!$K$29:$K$53)+SUMIF(Sheet3!$F$29:$F$53,$T9,Sheet3!$L$29:$L$53)</f>
        <v>0</v>
      </c>
      <c r="AA9" s="105">
        <f>SUMIF(Sheet4!$B$8:$B$32,$T9,Sheet4!$J$8:$J$32)+SUMIF(Sheet4!$D$8:$D$32,$T9,Sheet4!$K$8:$K$32)+SUMIF(Sheet4!$F$8:$F$32,$T9,Sheet4!$L$8:$L$32)</f>
        <v>0</v>
      </c>
      <c r="AC9" s="105">
        <f t="shared" si="3"/>
        <v>13.76</v>
      </c>
      <c r="AD9" s="105">
        <f t="shared" si="4"/>
        <v>0</v>
      </c>
      <c r="AE9" s="105">
        <f t="shared" si="5"/>
        <v>0</v>
      </c>
      <c r="AF9" s="105">
        <f>SUMIF(Sheet3!$B$9:$B$15,$T9,Sheet3!$C$9:$C$15)+SUMIF(Sheet3!$D$9:$D$15,$T9,Sheet3!$E$9:$E$15)+SUMIF(Sheet3!$F$9:$F$15,$T9,Sheet3!$G$9:$G$15)</f>
        <v>0</v>
      </c>
      <c r="AG9" s="105">
        <f>SUMIF(Sheet3!$B$20:$B$27,$T9,Sheet3!$C$20:$C$27)+SUMIF(Sheet3!$D$20:$D$27,$T9,Sheet3!$E$20:$E$27)+SUMIF(Sheet3!$F$20:$F$27,$T9,Sheet3!$G$20:$G$27)</f>
        <v>0</v>
      </c>
      <c r="AH9" s="105">
        <f>SUMIF(Sheet3!$B$29:$B$53,$T9,Sheet3!$C$29:$C$53)+SUMIF(Sheet3!$D$29:$D$53,$T9,Sheet3!$E$29:$E$53)+SUMIF(Sheet3!$F$29:$F$53,$T9,Sheet3!$G$29:$G$53)</f>
        <v>0</v>
      </c>
      <c r="AI9" s="105">
        <f>SUMIF(Sheet4!$A$8:$A$32,$T9,Sheet4!$B$8:$B$32)+SUMIF(Sheet4!$B$8:$B$32,$T9,Sheet4!$C$8:$C$32)+SUMIF(Sheet4!$D$8:$D$32,$T9,Sheet4!$E$8:$E$32)+SUMIF(Sheet4!$F$8:$F$32,$T9,Sheet4!$G$8:$G$32)</f>
        <v>0</v>
      </c>
    </row>
    <row r="10" spans="1:35" ht="12.75">
      <c r="A10">
        <v>4000</v>
      </c>
      <c r="C10" s="9"/>
      <c r="D10" s="9"/>
      <c r="E10" s="9"/>
      <c r="F10" s="9"/>
      <c r="G10" s="9"/>
      <c r="H10" s="38">
        <v>214</v>
      </c>
      <c r="I10" s="9">
        <f>Q10*$A$8</f>
        <v>12.69</v>
      </c>
      <c r="J10" s="9"/>
      <c r="K10" s="9"/>
      <c r="M10">
        <v>4000</v>
      </c>
      <c r="N10" s="6"/>
      <c r="O10" s="6"/>
      <c r="P10" s="6"/>
      <c r="Q10" s="98">
        <v>11.27</v>
      </c>
      <c r="R10" s="6"/>
      <c r="T10" s="49">
        <v>415</v>
      </c>
      <c r="U10" s="105">
        <f t="shared" si="0"/>
        <v>0</v>
      </c>
      <c r="V10" s="105">
        <f t="shared" si="1"/>
        <v>0</v>
      </c>
      <c r="W10" s="105">
        <f t="shared" si="2"/>
        <v>0</v>
      </c>
      <c r="X10" s="105">
        <f>SUMIF(Sheet3!$B$9:$B$15,$T10,Sheet3!$J$9:$J$15)+SUMIF(Sheet3!$D$9:$D$15,$T10,Sheet3!$K$9:$K$15)+SUMIF(Sheet3!$F$9:$F$15,$T10,Sheet3!$L$9:$L$15)</f>
        <v>5.37</v>
      </c>
      <c r="Y10" s="105">
        <f>SUMIF(Sheet3!$B$20:$B$27,$T10,Sheet3!$J$20:$J$27)+SUMIF(Sheet3!$D$20:$D$27,$T10,Sheet3!$K$20:$K$27)+SUMIF(Sheet3!$F$20:$F$27,$T10,Sheet3!$L$20:$L$27)</f>
        <v>0</v>
      </c>
      <c r="Z10" s="105">
        <f>SUMIF(Sheet3!$B$29:$B$53,$T10,Sheet3!$J$29:$J$53)+SUMIF(Sheet3!$D$29:$D$53,$T10,Sheet3!$K$29:$K$53)+SUMIF(Sheet3!$F$29:$F$53,$T10,Sheet3!$L$29:$L$53)</f>
        <v>0</v>
      </c>
      <c r="AA10" s="105">
        <f>SUMIF(Sheet4!$B$8:$B$32,$T10,Sheet4!$J$8:$J$32)+SUMIF(Sheet4!$D$8:$D$32,$T10,Sheet4!$K$8:$K$32)+SUMIF(Sheet4!$F$8:$F$32,$T10,Sheet4!$L$8:$L$32)</f>
        <v>0</v>
      </c>
      <c r="AC10" s="105">
        <f t="shared" si="3"/>
        <v>0</v>
      </c>
      <c r="AD10" s="105">
        <f t="shared" si="4"/>
        <v>0</v>
      </c>
      <c r="AE10" s="105">
        <f t="shared" si="5"/>
        <v>0</v>
      </c>
      <c r="AF10" s="105">
        <f>SUMIF(Sheet3!$B$9:$B$15,$T10,Sheet3!$C$9:$C$15)+SUMIF(Sheet3!$D$9:$D$15,$T10,Sheet3!$E$9:$E$15)+SUMIF(Sheet3!$F$9:$F$15,$T10,Sheet3!$G$9:$G$15)</f>
        <v>6.05</v>
      </c>
      <c r="AG10" s="105">
        <f>SUMIF(Sheet3!$B$20:$B$27,$T10,Sheet3!$C$20:$C$27)+SUMIF(Sheet3!$D$20:$D$27,$T10,Sheet3!$E$20:$E$27)+SUMIF(Sheet3!$F$20:$F$27,$T10,Sheet3!$G$20:$G$27)</f>
        <v>0</v>
      </c>
      <c r="AH10" s="105">
        <f>SUMIF(Sheet3!$B$29:$B$53,$T10,Sheet3!$C$29:$C$53)+SUMIF(Sheet3!$D$29:$D$53,$T10,Sheet3!$E$29:$E$53)+SUMIF(Sheet3!$F$29:$F$53,$T10,Sheet3!$G$29:$G$53)</f>
        <v>0</v>
      </c>
      <c r="AI10" s="105">
        <f>SUMIF(Sheet4!$A$8:$A$32,$T10,Sheet4!$B$8:$B$32)+SUMIF(Sheet4!$B$8:$B$32,$T10,Sheet4!$C$8:$C$32)+SUMIF(Sheet4!$D$8:$D$32,$T10,Sheet4!$E$8:$E$32)+SUMIF(Sheet4!$F$8:$F$32,$T10,Sheet4!$G$8:$G$32)</f>
        <v>0</v>
      </c>
    </row>
    <row r="11" spans="1:35" ht="12.75">
      <c r="A11">
        <v>7000</v>
      </c>
      <c r="B11" s="42"/>
      <c r="C11" s="9"/>
      <c r="D11" s="38">
        <v>411</v>
      </c>
      <c r="E11" s="9">
        <f>O11*$A$8</f>
        <v>13.76</v>
      </c>
      <c r="F11" s="38"/>
      <c r="G11" s="9"/>
      <c r="H11" s="38"/>
      <c r="I11" s="9"/>
      <c r="J11" s="38"/>
      <c r="K11" s="9"/>
      <c r="M11">
        <v>7000</v>
      </c>
      <c r="N11" s="6"/>
      <c r="O11" s="98">
        <v>12.22</v>
      </c>
      <c r="P11" s="6"/>
      <c r="Q11" s="6"/>
      <c r="R11" s="6"/>
      <c r="T11" s="49">
        <v>419</v>
      </c>
      <c r="U11" s="105">
        <f t="shared" si="0"/>
        <v>0</v>
      </c>
      <c r="V11" s="105">
        <f t="shared" si="1"/>
        <v>0</v>
      </c>
      <c r="W11" s="105">
        <f t="shared" si="2"/>
        <v>0</v>
      </c>
      <c r="X11" s="105">
        <f>SUMIF(Sheet3!$B$9:$B$15,$T11,Sheet3!$J$9:$J$15)+SUMIF(Sheet3!$D$9:$D$15,$T11,Sheet3!$K$9:$K$15)+SUMIF(Sheet3!$F$9:$F$15,$T11,Sheet3!$L$9:$L$15)</f>
        <v>3.62</v>
      </c>
      <c r="Y11" s="105">
        <f>SUMIF(Sheet3!$B$20:$B$27,$T11,Sheet3!$J$20:$J$27)+SUMIF(Sheet3!$D$20:$D$27,$T11,Sheet3!$K$20:$K$27)+SUMIF(Sheet3!$F$20:$F$27,$T11,Sheet3!$L$20:$L$27)</f>
        <v>0</v>
      </c>
      <c r="Z11" s="105">
        <f>SUMIF(Sheet3!$B$29:$B$53,$T11,Sheet3!$J$29:$J$53)+SUMIF(Sheet3!$D$29:$D$53,$T11,Sheet3!$K$29:$K$53)+SUMIF(Sheet3!$F$29:$F$53,$T11,Sheet3!$L$29:$L$53)</f>
        <v>0</v>
      </c>
      <c r="AA11" s="105">
        <f>SUMIF(Sheet4!$B$8:$B$32,$T11,Sheet4!$J$8:$J$32)+SUMIF(Sheet4!$D$8:$D$32,$T11,Sheet4!$K$8:$K$32)+SUMIF(Sheet4!$F$8:$F$32,$T11,Sheet4!$L$8:$L$32)</f>
        <v>0</v>
      </c>
      <c r="AC11" s="105">
        <f t="shared" si="3"/>
        <v>0</v>
      </c>
      <c r="AD11" s="105">
        <f t="shared" si="4"/>
        <v>0</v>
      </c>
      <c r="AE11" s="105">
        <f t="shared" si="5"/>
        <v>0</v>
      </c>
      <c r="AF11" s="105">
        <f>SUMIF(Sheet3!$B$9:$B$15,$T11,Sheet3!$C$9:$C$15)+SUMIF(Sheet3!$D$9:$D$15,$T11,Sheet3!$E$9:$E$15)+SUMIF(Sheet3!$F$9:$F$15,$T11,Sheet3!$G$9:$G$15)</f>
        <v>4.08</v>
      </c>
      <c r="AG11" s="105">
        <f>SUMIF(Sheet3!$B$20:$B$27,$T11,Sheet3!$C$20:$C$27)+SUMIF(Sheet3!$D$20:$D$27,$T11,Sheet3!$E$20:$E$27)+SUMIF(Sheet3!$F$20:$F$27,$T11,Sheet3!$G$20:$G$27)</f>
        <v>0</v>
      </c>
      <c r="AH11" s="105">
        <f>SUMIF(Sheet3!$B$29:$B$53,$T11,Sheet3!$C$29:$C$53)+SUMIF(Sheet3!$D$29:$D$53,$T11,Sheet3!$E$29:$E$53)+SUMIF(Sheet3!$F$29:$F$53,$T11,Sheet3!$G$29:$G$53)</f>
        <v>0</v>
      </c>
      <c r="AI11" s="105">
        <f>SUMIF(Sheet4!$A$8:$A$32,$T11,Sheet4!$B$8:$B$32)+SUMIF(Sheet4!$B$8:$B$32,$T11,Sheet4!$C$8:$C$32)+SUMIF(Sheet4!$D$8:$D$32,$T11,Sheet4!$E$8:$E$32)+SUMIF(Sheet4!$F$8:$F$32,$T11,Sheet4!$G$8:$G$32)</f>
        <v>0</v>
      </c>
    </row>
    <row r="12" spans="1:35" ht="12.75">
      <c r="A12">
        <v>10000</v>
      </c>
      <c r="B12" s="42"/>
      <c r="C12" s="9"/>
      <c r="D12" s="38">
        <v>511</v>
      </c>
      <c r="E12" s="9">
        <f>O12*$A$8</f>
        <v>16.83</v>
      </c>
      <c r="F12" s="38"/>
      <c r="G12" s="9"/>
      <c r="H12" s="38"/>
      <c r="I12" s="9"/>
      <c r="J12" s="38"/>
      <c r="K12" s="9"/>
      <c r="M12">
        <v>10000</v>
      </c>
      <c r="N12" s="6"/>
      <c r="O12" s="98">
        <v>14.94</v>
      </c>
      <c r="P12" s="6"/>
      <c r="Q12" s="6"/>
      <c r="R12" s="6"/>
      <c r="T12" s="49">
        <v>421</v>
      </c>
      <c r="U12" s="105">
        <f t="shared" si="0"/>
        <v>0</v>
      </c>
      <c r="V12" s="105">
        <f t="shared" si="1"/>
        <v>20.08</v>
      </c>
      <c r="W12" s="105">
        <f t="shared" si="2"/>
        <v>0</v>
      </c>
      <c r="X12" s="105">
        <f>SUMIF(Sheet3!$B$9:$B$15,$T12,Sheet3!$J$9:$J$15)+SUMIF(Sheet3!$D$9:$D$15,$T12,Sheet3!$K$9:$K$15)+SUMIF(Sheet3!$F$9:$F$15,$T12,Sheet3!$L$9:$L$15)</f>
        <v>0</v>
      </c>
      <c r="Y12" s="105">
        <f>SUMIF(Sheet3!$B$20:$B$27,$T12,Sheet3!$J$20:$J$27)+SUMIF(Sheet3!$D$20:$D$27,$T12,Sheet3!$K$20:$K$27)+SUMIF(Sheet3!$F$20:$F$27,$T12,Sheet3!$L$20:$L$27)</f>
        <v>0</v>
      </c>
      <c r="Z12" s="105">
        <f>SUMIF(Sheet3!$B$29:$B$53,$T12,Sheet3!$J$29:$J$53)+SUMIF(Sheet3!$D$29:$D$53,$T12,Sheet3!$K$29:$K$53)+SUMIF(Sheet3!$F$29:$F$53,$T12,Sheet3!$L$29:$L$53)</f>
        <v>0</v>
      </c>
      <c r="AA12" s="105">
        <f>SUMIF(Sheet4!$B$8:$B$32,$T12,Sheet4!$J$8:$J$32)+SUMIF(Sheet4!$D$8:$D$32,$T12,Sheet4!$K$8:$K$32)+SUMIF(Sheet4!$F$8:$F$32,$T12,Sheet4!$L$8:$L$32)</f>
        <v>0</v>
      </c>
      <c r="AC12" s="105">
        <f t="shared" si="3"/>
        <v>0</v>
      </c>
      <c r="AD12" s="105">
        <f t="shared" si="4"/>
        <v>22.61</v>
      </c>
      <c r="AE12" s="105">
        <f t="shared" si="5"/>
        <v>0</v>
      </c>
      <c r="AF12" s="105">
        <f>SUMIF(Sheet3!$B$9:$B$15,$T12,Sheet3!$C$9:$C$15)+SUMIF(Sheet3!$D$9:$D$15,$T12,Sheet3!$E$9:$E$15)+SUMIF(Sheet3!$F$9:$F$15,$T12,Sheet3!$G$9:$G$15)</f>
        <v>0</v>
      </c>
      <c r="AG12" s="105">
        <f>SUMIF(Sheet3!$B$20:$B$27,$T12,Sheet3!$C$20:$C$27)+SUMIF(Sheet3!$D$20:$D$27,$T12,Sheet3!$E$20:$E$27)+SUMIF(Sheet3!$F$20:$F$27,$T12,Sheet3!$G$20:$G$27)</f>
        <v>0</v>
      </c>
      <c r="AH12" s="105">
        <f>SUMIF(Sheet3!$B$29:$B$53,$T12,Sheet3!$C$29:$C$53)+SUMIF(Sheet3!$D$29:$D$53,$T12,Sheet3!$E$29:$E$53)+SUMIF(Sheet3!$F$29:$F$53,$T12,Sheet3!$G$29:$G$53)</f>
        <v>0</v>
      </c>
      <c r="AI12" s="105">
        <f>SUMIF(Sheet4!$A$8:$A$32,$T12,Sheet4!$B$8:$B$32)+SUMIF(Sheet4!$B$8:$B$32,$T12,Sheet4!$C$8:$C$32)+SUMIF(Sheet4!$D$8:$D$32,$T12,Sheet4!$E$8:$E$32)+SUMIF(Sheet4!$F$8:$F$32,$T12,Sheet4!$G$8:$G$32)</f>
        <v>0</v>
      </c>
    </row>
    <row r="13" spans="1:35" ht="12.75">
      <c r="A13">
        <v>20000</v>
      </c>
      <c r="B13" s="42"/>
      <c r="C13" s="9"/>
      <c r="D13" s="38">
        <v>611</v>
      </c>
      <c r="E13" s="9">
        <f>O13*$A$8</f>
        <v>23.84</v>
      </c>
      <c r="F13" s="38"/>
      <c r="G13" s="9"/>
      <c r="H13" s="38"/>
      <c r="I13" s="9"/>
      <c r="J13" s="38"/>
      <c r="K13" s="9"/>
      <c r="M13">
        <v>20000</v>
      </c>
      <c r="N13" s="6"/>
      <c r="O13" s="101">
        <v>21.17</v>
      </c>
      <c r="P13" s="6"/>
      <c r="Q13" s="6"/>
      <c r="R13" s="6"/>
      <c r="T13" s="49">
        <v>431</v>
      </c>
      <c r="U13" s="105">
        <f t="shared" si="0"/>
        <v>0</v>
      </c>
      <c r="V13" s="105">
        <f t="shared" si="1"/>
        <v>11.33</v>
      </c>
      <c r="W13" s="105">
        <f t="shared" si="2"/>
        <v>5.76</v>
      </c>
      <c r="X13" s="105">
        <f>SUMIF(Sheet3!$B$9:$B$15,$T13,Sheet3!$J$9:$J$15)+SUMIF(Sheet3!$D$9:$D$15,$T13,Sheet3!$K$9:$K$15)+SUMIF(Sheet3!$F$9:$F$15,$T13,Sheet3!$L$9:$L$15)</f>
        <v>0</v>
      </c>
      <c r="Y13" s="105">
        <f>SUMIF(Sheet3!$B$20:$B$27,$T13,Sheet3!$J$20:$J$27)+SUMIF(Sheet3!$D$20:$D$27,$T13,Sheet3!$K$20:$K$27)+SUMIF(Sheet3!$F$20:$F$27,$T13,Sheet3!$L$20:$L$27)</f>
        <v>0</v>
      </c>
      <c r="Z13" s="105">
        <f>SUMIF(Sheet3!$B$29:$B$53,$T13,Sheet3!$J$29:$J$53)+SUMIF(Sheet3!$D$29:$D$53,$T13,Sheet3!$K$29:$K$53)+SUMIF(Sheet3!$F$29:$F$53,$T13,Sheet3!$L$29:$L$53)</f>
        <v>0</v>
      </c>
      <c r="AA13" s="105">
        <f>SUMIF(Sheet4!$B$8:$B$32,$T13,Sheet4!$J$8:$J$32)+SUMIF(Sheet4!$D$8:$D$32,$T13,Sheet4!$K$8:$K$32)+SUMIF(Sheet4!$F$8:$F$32,$T13,Sheet4!$L$8:$L$32)</f>
        <v>0</v>
      </c>
      <c r="AC13" s="105">
        <f t="shared" si="3"/>
        <v>0</v>
      </c>
      <c r="AD13" s="105">
        <f t="shared" si="4"/>
        <v>12.76</v>
      </c>
      <c r="AE13" s="105">
        <f t="shared" si="5"/>
        <v>6.49</v>
      </c>
      <c r="AF13" s="105">
        <f>SUMIF(Sheet3!$B$9:$B$15,$T13,Sheet3!$C$9:$C$15)+SUMIF(Sheet3!$D$9:$D$15,$T13,Sheet3!$E$9:$E$15)+SUMIF(Sheet3!$F$9:$F$15,$T13,Sheet3!$G$9:$G$15)</f>
        <v>0</v>
      </c>
      <c r="AG13" s="105">
        <f>SUMIF(Sheet3!$B$20:$B$27,$T13,Sheet3!$C$20:$C$27)+SUMIF(Sheet3!$D$20:$D$27,$T13,Sheet3!$E$20:$E$27)+SUMIF(Sheet3!$F$20:$F$27,$T13,Sheet3!$G$20:$G$27)</f>
        <v>0</v>
      </c>
      <c r="AH13" s="105">
        <f>SUMIF(Sheet3!$B$29:$B$53,$T13,Sheet3!$C$29:$C$53)+SUMIF(Sheet3!$D$29:$D$53,$T13,Sheet3!$E$29:$E$53)+SUMIF(Sheet3!$F$29:$F$53,$T13,Sheet3!$G$29:$G$53)</f>
        <v>0</v>
      </c>
      <c r="AI13" s="105">
        <f>SUMIF(Sheet4!$A$8:$A$32,$T13,Sheet4!$B$8:$B$32)+SUMIF(Sheet4!$B$8:$B$32,$T13,Sheet4!$C$8:$C$32)+SUMIF(Sheet4!$D$8:$D$32,$T13,Sheet4!$E$8:$E$32)+SUMIF(Sheet4!$F$8:$F$32,$T13,Sheet4!$G$8:$G$32)</f>
        <v>0</v>
      </c>
    </row>
    <row r="14" spans="3:35" ht="12" customHeight="1">
      <c r="C14" s="9"/>
      <c r="D14" s="38"/>
      <c r="E14" s="9"/>
      <c r="F14" s="9"/>
      <c r="G14" s="9"/>
      <c r="H14" s="9"/>
      <c r="I14" s="9"/>
      <c r="J14" s="9"/>
      <c r="K14" s="9"/>
      <c r="N14" s="6"/>
      <c r="O14" s="6"/>
      <c r="P14" s="6"/>
      <c r="Q14" s="6"/>
      <c r="R14" s="6"/>
      <c r="T14" s="49">
        <v>432</v>
      </c>
      <c r="U14" s="105">
        <f t="shared" si="0"/>
        <v>0</v>
      </c>
      <c r="V14" s="105">
        <f t="shared" si="1"/>
        <v>20.08</v>
      </c>
      <c r="W14" s="105">
        <f t="shared" si="2"/>
        <v>5.76</v>
      </c>
      <c r="X14" s="105">
        <f>SUMIF(Sheet3!$B$9:$B$15,$T14,Sheet3!$J$9:$J$15)+SUMIF(Sheet3!$D$9:$D$15,$T14,Sheet3!$K$9:$K$15)+SUMIF(Sheet3!$F$9:$F$15,$T14,Sheet3!$L$9:$L$15)</f>
        <v>0</v>
      </c>
      <c r="Y14" s="105">
        <f>SUMIF(Sheet3!$B$20:$B$27,$T14,Sheet3!$J$20:$J$27)+SUMIF(Sheet3!$D$20:$D$27,$T14,Sheet3!$K$20:$K$27)+SUMIF(Sheet3!$F$20:$F$27,$T14,Sheet3!$L$20:$L$27)</f>
        <v>0</v>
      </c>
      <c r="Z14" s="105">
        <f>SUMIF(Sheet3!$B$29:$B$53,$T14,Sheet3!$J$29:$J$53)+SUMIF(Sheet3!$D$29:$D$53,$T14,Sheet3!$K$29:$K$53)+SUMIF(Sheet3!$F$29:$F$53,$T14,Sheet3!$L$29:$L$53)</f>
        <v>0</v>
      </c>
      <c r="AA14" s="105">
        <f>SUMIF(Sheet4!$B$8:$B$32,$T14,Sheet4!$J$8:$J$32)+SUMIF(Sheet4!$D$8:$D$32,$T14,Sheet4!$K$8:$K$32)+SUMIF(Sheet4!$F$8:$F$32,$T14,Sheet4!$L$8:$L$32)</f>
        <v>0</v>
      </c>
      <c r="AC14" s="105">
        <f t="shared" si="3"/>
        <v>0</v>
      </c>
      <c r="AD14" s="105">
        <f t="shared" si="4"/>
        <v>22.61</v>
      </c>
      <c r="AE14" s="105">
        <f t="shared" si="5"/>
        <v>6.49</v>
      </c>
      <c r="AF14" s="105">
        <f>SUMIF(Sheet3!$B$9:$B$15,$T14,Sheet3!$C$9:$C$15)+SUMIF(Sheet3!$D$9:$D$15,$T14,Sheet3!$E$9:$E$15)+SUMIF(Sheet3!$F$9:$F$15,$T14,Sheet3!$G$9:$G$15)</f>
        <v>0</v>
      </c>
      <c r="AG14" s="105">
        <f>SUMIF(Sheet3!$B$20:$B$27,$T14,Sheet3!$C$20:$C$27)+SUMIF(Sheet3!$D$20:$D$27,$T14,Sheet3!$E$20:$E$27)+SUMIF(Sheet3!$F$20:$F$27,$T14,Sheet3!$G$20:$G$27)</f>
        <v>0</v>
      </c>
      <c r="AH14" s="105">
        <f>SUMIF(Sheet3!$B$29:$B$53,$T14,Sheet3!$C$29:$C$53)+SUMIF(Sheet3!$D$29:$D$53,$T14,Sheet3!$E$29:$E$53)+SUMIF(Sheet3!$F$29:$F$53,$T14,Sheet3!$G$29:$G$53)</f>
        <v>0</v>
      </c>
      <c r="AI14" s="105">
        <f>SUMIF(Sheet4!$A$8:$A$32,$T14,Sheet4!$B$8:$B$32)+SUMIF(Sheet4!$B$8:$B$32,$T14,Sheet4!$C$8:$C$32)+SUMIF(Sheet4!$D$8:$D$32,$T14,Sheet4!$E$8:$E$32)+SUMIF(Sheet4!$F$8:$F$32,$T14,Sheet4!$G$8:$G$32)</f>
        <v>0</v>
      </c>
    </row>
    <row r="15" spans="1:35" ht="12.75">
      <c r="A15" s="7" t="s">
        <v>74</v>
      </c>
      <c r="T15" s="49">
        <v>433</v>
      </c>
      <c r="U15" s="105">
        <f t="shared" si="0"/>
        <v>0</v>
      </c>
      <c r="V15" s="105">
        <f t="shared" si="1"/>
        <v>20.08</v>
      </c>
      <c r="W15" s="105">
        <f t="shared" si="2"/>
        <v>5.76</v>
      </c>
      <c r="X15" s="105">
        <f>SUMIF(Sheet3!$B$9:$B$15,$T15,Sheet3!$J$9:$J$15)+SUMIF(Sheet3!$D$9:$D$15,$T15,Sheet3!$K$9:$K$15)+SUMIF(Sheet3!$F$9:$F$15,$T15,Sheet3!$L$9:$L$15)</f>
        <v>0</v>
      </c>
      <c r="Y15" s="105">
        <f>SUMIF(Sheet3!$B$20:$B$27,$T15,Sheet3!$J$20:$J$27)+SUMIF(Sheet3!$D$20:$D$27,$T15,Sheet3!$K$20:$K$27)+SUMIF(Sheet3!$F$20:$F$27,$T15,Sheet3!$L$20:$L$27)</f>
        <v>0</v>
      </c>
      <c r="Z15" s="105">
        <f>SUMIF(Sheet3!$B$29:$B$53,$T15,Sheet3!$J$29:$J$53)+SUMIF(Sheet3!$D$29:$D$53,$T15,Sheet3!$K$29:$K$53)+SUMIF(Sheet3!$F$29:$F$53,$T15,Sheet3!$L$29:$L$53)</f>
        <v>0</v>
      </c>
      <c r="AA15" s="105">
        <f>SUMIF(Sheet4!$B$8:$B$32,$T15,Sheet4!$J$8:$J$32)+SUMIF(Sheet4!$D$8:$D$32,$T15,Sheet4!$K$8:$K$32)+SUMIF(Sheet4!$F$8:$F$32,$T15,Sheet4!$L$8:$L$32)</f>
        <v>0</v>
      </c>
      <c r="AC15" s="105">
        <f t="shared" si="3"/>
        <v>0</v>
      </c>
      <c r="AD15" s="105">
        <f t="shared" si="4"/>
        <v>22.61</v>
      </c>
      <c r="AE15" s="105">
        <f t="shared" si="5"/>
        <v>6.49</v>
      </c>
      <c r="AF15" s="105">
        <f>SUMIF(Sheet3!$B$9:$B$15,$T15,Sheet3!$C$9:$C$15)+SUMIF(Sheet3!$D$9:$D$15,$T15,Sheet3!$E$9:$E$15)+SUMIF(Sheet3!$F$9:$F$15,$T15,Sheet3!$G$9:$G$15)</f>
        <v>0</v>
      </c>
      <c r="AG15" s="105">
        <f>SUMIF(Sheet3!$B$20:$B$27,$T15,Sheet3!$C$20:$C$27)+SUMIF(Sheet3!$D$20:$D$27,$T15,Sheet3!$E$20:$E$27)+SUMIF(Sheet3!$F$20:$F$27,$T15,Sheet3!$G$20:$G$27)</f>
        <v>0</v>
      </c>
      <c r="AH15" s="105">
        <f>SUMIF(Sheet3!$B$29:$B$53,$T15,Sheet3!$C$29:$C$53)+SUMIF(Sheet3!$D$29:$D$53,$T15,Sheet3!$E$29:$E$53)+SUMIF(Sheet3!$F$29:$F$53,$T15,Sheet3!$G$29:$G$53)</f>
        <v>0</v>
      </c>
      <c r="AI15" s="105">
        <f>SUMIF(Sheet4!$A$8:$A$32,$T15,Sheet4!$B$8:$B$32)+SUMIF(Sheet4!$B$8:$B$32,$T15,Sheet4!$C$8:$C$32)+SUMIF(Sheet4!$D$8:$D$32,$T15,Sheet4!$E$8:$E$32)+SUMIF(Sheet4!$F$8:$F$32,$T15,Sheet4!$G$8:$G$32)</f>
        <v>0</v>
      </c>
    </row>
    <row r="16" spans="1:35" ht="12.75">
      <c r="A16" s="7" t="s">
        <v>73</v>
      </c>
      <c r="B16" s="36" t="s">
        <v>16</v>
      </c>
      <c r="C16" s="75"/>
      <c r="D16" s="36" t="s">
        <v>17</v>
      </c>
      <c r="E16" s="75"/>
      <c r="F16" s="36" t="s">
        <v>18</v>
      </c>
      <c r="G16" s="75"/>
      <c r="H16" s="36" t="s">
        <v>19</v>
      </c>
      <c r="I16" s="75"/>
      <c r="J16" s="36" t="s">
        <v>20</v>
      </c>
      <c r="K16" s="75"/>
      <c r="M16" s="7" t="s">
        <v>22</v>
      </c>
      <c r="N16" s="2" t="s">
        <v>16</v>
      </c>
      <c r="O16" s="2" t="s">
        <v>17</v>
      </c>
      <c r="P16" s="2" t="s">
        <v>18</v>
      </c>
      <c r="Q16" s="2" t="s">
        <v>19</v>
      </c>
      <c r="R16" s="2" t="s">
        <v>20</v>
      </c>
      <c r="T16" s="49">
        <v>434</v>
      </c>
      <c r="U16" s="105">
        <f t="shared" si="0"/>
        <v>0</v>
      </c>
      <c r="V16" s="105">
        <f t="shared" si="1"/>
        <v>11.33</v>
      </c>
      <c r="W16" s="105">
        <f t="shared" si="2"/>
        <v>0</v>
      </c>
      <c r="X16" s="105">
        <f>SUMIF(Sheet3!$B$9:$B$15,$T16,Sheet3!$J$9:$J$15)+SUMIF(Sheet3!$D$9:$D$15,$T16,Sheet3!$K$9:$K$15)+SUMIF(Sheet3!$F$9:$F$15,$T16,Sheet3!$L$9:$L$15)</f>
        <v>0</v>
      </c>
      <c r="Y16" s="105">
        <f>SUMIF(Sheet3!$B$20:$B$27,$T16,Sheet3!$J$20:$J$27)+SUMIF(Sheet3!$D$20:$D$27,$T16,Sheet3!$K$20:$K$27)+SUMIF(Sheet3!$F$20:$F$27,$T16,Sheet3!$L$20:$L$27)</f>
        <v>0</v>
      </c>
      <c r="Z16" s="105">
        <f>SUMIF(Sheet3!$B$29:$B$53,$T16,Sheet3!$J$29:$J$53)+SUMIF(Sheet3!$D$29:$D$53,$T16,Sheet3!$K$29:$K$53)+SUMIF(Sheet3!$F$29:$F$53,$T16,Sheet3!$L$29:$L$53)</f>
        <v>0</v>
      </c>
      <c r="AA16" s="105">
        <f>SUMIF(Sheet4!$B$8:$B$32,$T16,Sheet4!$J$8:$J$32)+SUMIF(Sheet4!$D$8:$D$32,$T16,Sheet4!$K$8:$K$32)+SUMIF(Sheet4!$F$8:$F$32,$T16,Sheet4!$L$8:$L$32)</f>
        <v>0</v>
      </c>
      <c r="AC16" s="105">
        <f t="shared" si="3"/>
        <v>0</v>
      </c>
      <c r="AD16" s="105">
        <f t="shared" si="4"/>
        <v>12.76</v>
      </c>
      <c r="AE16" s="105">
        <f t="shared" si="5"/>
        <v>0</v>
      </c>
      <c r="AF16" s="105">
        <f>SUMIF(Sheet3!$B$9:$B$15,$T16,Sheet3!$C$9:$C$15)+SUMIF(Sheet3!$D$9:$D$15,$T16,Sheet3!$E$9:$E$15)+SUMIF(Sheet3!$F$9:$F$15,$T16,Sheet3!$G$9:$G$15)</f>
        <v>0</v>
      </c>
      <c r="AG16" s="105">
        <f>SUMIF(Sheet3!$B$20:$B$27,$T16,Sheet3!$C$20:$C$27)+SUMIF(Sheet3!$D$20:$D$27,$T16,Sheet3!$E$20:$E$27)+SUMIF(Sheet3!$F$20:$F$27,$T16,Sheet3!$G$20:$G$27)</f>
        <v>0</v>
      </c>
      <c r="AH16" s="105">
        <f>SUMIF(Sheet3!$B$29:$B$53,$T16,Sheet3!$C$29:$C$53)+SUMIF(Sheet3!$D$29:$D$53,$T16,Sheet3!$E$29:$E$53)+SUMIF(Sheet3!$F$29:$F$53,$T16,Sheet3!$G$29:$G$53)</f>
        <v>0</v>
      </c>
      <c r="AI16" s="105">
        <f>SUMIF(Sheet4!$A$8:$A$32,$T16,Sheet4!$B$8:$B$32)+SUMIF(Sheet4!$B$8:$B$32,$T16,Sheet4!$C$8:$C$32)+SUMIF(Sheet4!$D$8:$D$32,$T16,Sheet4!$E$8:$E$32)+SUMIF(Sheet4!$F$8:$F$32,$T16,Sheet4!$G$8:$G$32)</f>
        <v>0</v>
      </c>
    </row>
    <row r="17" spans="1:35" ht="12.75">
      <c r="A17" s="47">
        <f>A8</f>
        <v>1.1262</v>
      </c>
      <c r="B17" s="2" t="s">
        <v>53</v>
      </c>
      <c r="C17" s="2" t="s">
        <v>32</v>
      </c>
      <c r="D17" s="2" t="s">
        <v>53</v>
      </c>
      <c r="E17" s="2" t="s">
        <v>32</v>
      </c>
      <c r="F17" s="2" t="s">
        <v>53</v>
      </c>
      <c r="G17" s="2" t="s">
        <v>32</v>
      </c>
      <c r="H17" s="2" t="s">
        <v>53</v>
      </c>
      <c r="I17" s="2" t="s">
        <v>32</v>
      </c>
      <c r="J17" s="2" t="s">
        <v>53</v>
      </c>
      <c r="K17" s="2" t="s">
        <v>32</v>
      </c>
      <c r="M17" t="s">
        <v>21</v>
      </c>
      <c r="N17" s="2"/>
      <c r="O17" s="2"/>
      <c r="P17" s="2"/>
      <c r="Q17" s="2"/>
      <c r="R17" s="2"/>
      <c r="T17" s="49">
        <v>435</v>
      </c>
      <c r="U17" s="105">
        <f t="shared" si="0"/>
        <v>0</v>
      </c>
      <c r="V17" s="105">
        <f t="shared" si="1"/>
        <v>10.73</v>
      </c>
      <c r="W17" s="105">
        <f t="shared" si="2"/>
        <v>5.76</v>
      </c>
      <c r="X17" s="105">
        <f>SUMIF(Sheet3!$B$9:$B$15,$T17,Sheet3!$J$9:$J$15)+SUMIF(Sheet3!$D$9:$D$15,$T17,Sheet3!$K$9:$K$15)+SUMIF(Sheet3!$F$9:$F$15,$T17,Sheet3!$L$9:$L$15)</f>
        <v>0</v>
      </c>
      <c r="Y17" s="105">
        <f>SUMIF(Sheet3!$B$20:$B$27,$T17,Sheet3!$J$20:$J$27)+SUMIF(Sheet3!$D$20:$D$27,$T17,Sheet3!$K$20:$K$27)+SUMIF(Sheet3!$F$20:$F$27,$T17,Sheet3!$L$20:$L$27)</f>
        <v>3.85</v>
      </c>
      <c r="Z17" s="105">
        <f>SUMIF(Sheet3!$B$29:$B$53,$T17,Sheet3!$J$29:$J$53)+SUMIF(Sheet3!$D$29:$D$53,$T17,Sheet3!$K$29:$K$53)+SUMIF(Sheet3!$F$29:$F$53,$T17,Sheet3!$L$29:$L$53)</f>
        <v>0</v>
      </c>
      <c r="AA17" s="105">
        <f>SUMIF(Sheet4!$B$8:$B$32,$T17,Sheet4!$J$8:$J$32)+SUMIF(Sheet4!$D$8:$D$32,$T17,Sheet4!$K$8:$K$32)+SUMIF(Sheet4!$F$8:$F$32,$T17,Sheet4!$L$8:$L$32)</f>
        <v>0</v>
      </c>
      <c r="AC17" s="105">
        <f t="shared" si="3"/>
        <v>0</v>
      </c>
      <c r="AD17" s="105">
        <f t="shared" si="4"/>
        <v>12.08</v>
      </c>
      <c r="AE17" s="105">
        <f t="shared" si="5"/>
        <v>6.49</v>
      </c>
      <c r="AF17" s="105">
        <f>SUMIF(Sheet3!$B$9:$B$15,$T17,Sheet3!$C$9:$C$15)+SUMIF(Sheet3!$D$9:$D$15,$T17,Sheet3!$E$9:$E$15)+SUMIF(Sheet3!$F$9:$F$15,$T17,Sheet3!$G$9:$G$15)</f>
        <v>0</v>
      </c>
      <c r="AG17" s="105">
        <f>SUMIF(Sheet3!$B$20:$B$27,$T17,Sheet3!$C$20:$C$27)+SUMIF(Sheet3!$D$20:$D$27,$T17,Sheet3!$E$20:$E$27)+SUMIF(Sheet3!$F$20:$F$27,$T17,Sheet3!$G$20:$G$27)</f>
        <v>4.34</v>
      </c>
      <c r="AH17" s="105">
        <f>SUMIF(Sheet3!$B$29:$B$53,$T17,Sheet3!$C$29:$C$53)+SUMIF(Sheet3!$D$29:$D$53,$T17,Sheet3!$E$29:$E$53)+SUMIF(Sheet3!$F$29:$F$53,$T17,Sheet3!$G$29:$G$53)</f>
        <v>0</v>
      </c>
      <c r="AI17" s="105">
        <f>SUMIF(Sheet4!$A$8:$A$32,$T17,Sheet4!$B$8:$B$32)+SUMIF(Sheet4!$B$8:$B$32,$T17,Sheet4!$C$8:$C$32)+SUMIF(Sheet4!$D$8:$D$32,$T17,Sheet4!$E$8:$E$32)+SUMIF(Sheet4!$F$8:$F$32,$T17,Sheet4!$G$8:$G$32)</f>
        <v>0</v>
      </c>
    </row>
    <row r="18" spans="1:35" ht="12.75">
      <c r="A18" s="40" t="s">
        <v>60</v>
      </c>
      <c r="B18" s="2"/>
      <c r="C18" s="2"/>
      <c r="D18" s="2"/>
      <c r="E18" s="2"/>
      <c r="F18" s="2"/>
      <c r="G18" s="2"/>
      <c r="H18" s="2"/>
      <c r="I18" s="2"/>
      <c r="J18" s="2"/>
      <c r="K18" s="2"/>
      <c r="N18" s="2"/>
      <c r="O18" s="2"/>
      <c r="P18" s="2"/>
      <c r="Q18" s="2"/>
      <c r="R18" s="2"/>
      <c r="T18" s="49">
        <v>436</v>
      </c>
      <c r="U18" s="105">
        <f t="shared" si="0"/>
        <v>0</v>
      </c>
      <c r="V18" s="105">
        <f t="shared" si="1"/>
        <v>11.33</v>
      </c>
      <c r="W18" s="105">
        <f t="shared" si="2"/>
        <v>0</v>
      </c>
      <c r="X18" s="105">
        <f>SUMIF(Sheet3!$B$9:$B$15,$T18,Sheet3!$J$9:$J$15)+SUMIF(Sheet3!$D$9:$D$15,$T18,Sheet3!$K$9:$K$15)+SUMIF(Sheet3!$F$9:$F$15,$T18,Sheet3!$L$9:$L$15)</f>
        <v>0</v>
      </c>
      <c r="Y18" s="105">
        <f>SUMIF(Sheet3!$B$20:$B$27,$T18,Sheet3!$J$20:$J$27)+SUMIF(Sheet3!$D$20:$D$27,$T18,Sheet3!$K$20:$K$27)+SUMIF(Sheet3!$F$20:$F$27,$T18,Sheet3!$L$20:$L$27)</f>
        <v>0</v>
      </c>
      <c r="Z18" s="105">
        <f>SUMIF(Sheet3!$B$29:$B$53,$T18,Sheet3!$J$29:$J$53)+SUMIF(Sheet3!$D$29:$D$53,$T18,Sheet3!$K$29:$K$53)+SUMIF(Sheet3!$F$29:$F$53,$T18,Sheet3!$L$29:$L$53)</f>
        <v>0</v>
      </c>
      <c r="AA18" s="105">
        <f>SUMIF(Sheet4!$B$8:$B$32,$T18,Sheet4!$J$8:$J$32)+SUMIF(Sheet4!$D$8:$D$32,$T18,Sheet4!$K$8:$K$32)+SUMIF(Sheet4!$F$8:$F$32,$T18,Sheet4!$L$8:$L$32)</f>
        <v>0</v>
      </c>
      <c r="AC18" s="105">
        <f t="shared" si="3"/>
        <v>0</v>
      </c>
      <c r="AD18" s="105">
        <f t="shared" si="4"/>
        <v>12.76</v>
      </c>
      <c r="AE18" s="105">
        <f t="shared" si="5"/>
        <v>0</v>
      </c>
      <c r="AF18" s="105">
        <f>SUMIF(Sheet3!$B$9:$B$15,$T18,Sheet3!$C$9:$C$15)+SUMIF(Sheet3!$D$9:$D$15,$T18,Sheet3!$E$9:$E$15)+SUMIF(Sheet3!$F$9:$F$15,$T18,Sheet3!$G$9:$G$15)</f>
        <v>0</v>
      </c>
      <c r="AG18" s="105">
        <f>SUMIF(Sheet3!$B$20:$B$27,$T18,Sheet3!$C$20:$C$27)+SUMIF(Sheet3!$D$20:$D$27,$T18,Sheet3!$E$20:$E$27)+SUMIF(Sheet3!$F$20:$F$27,$T18,Sheet3!$G$20:$G$27)</f>
        <v>0</v>
      </c>
      <c r="AH18" s="105">
        <f>SUMIF(Sheet3!$B$29:$B$53,$T18,Sheet3!$C$29:$C$53)+SUMIF(Sheet3!$D$29:$D$53,$T18,Sheet3!$E$29:$E$53)+SUMIF(Sheet3!$F$29:$F$53,$T18,Sheet3!$G$29:$G$53)</f>
        <v>0</v>
      </c>
      <c r="AI18" s="105">
        <f>SUMIF(Sheet4!$A$8:$A$32,$T18,Sheet4!$B$8:$B$32)+SUMIF(Sheet4!$B$8:$B$32,$T18,Sheet4!$C$8:$C$32)+SUMIF(Sheet4!$D$8:$D$32,$T18,Sheet4!$E$8:$E$32)+SUMIF(Sheet4!$F$8:$F$32,$T18,Sheet4!$G$8:$G$32)</f>
        <v>0</v>
      </c>
    </row>
    <row r="19" spans="1:35" ht="12.75">
      <c r="A19" s="39" t="s">
        <v>55</v>
      </c>
      <c r="C19" s="9"/>
      <c r="D19" s="9"/>
      <c r="E19" s="9"/>
      <c r="F19" s="9"/>
      <c r="G19" s="9"/>
      <c r="H19" s="38">
        <v>234</v>
      </c>
      <c r="I19" s="9">
        <f aca="true" t="shared" si="6" ref="I19:I24">Q19*$A$17</f>
        <v>11.92</v>
      </c>
      <c r="J19" s="38"/>
      <c r="K19" s="9"/>
      <c r="M19">
        <v>50</v>
      </c>
      <c r="N19" s="6"/>
      <c r="O19" s="6"/>
      <c r="P19" s="6"/>
      <c r="Q19" s="98">
        <v>10.58</v>
      </c>
      <c r="R19" s="6"/>
      <c r="T19" s="49">
        <v>438</v>
      </c>
      <c r="U19" s="105">
        <f t="shared" si="0"/>
        <v>0</v>
      </c>
      <c r="V19" s="105">
        <f t="shared" si="1"/>
        <v>11.33</v>
      </c>
      <c r="W19" s="105">
        <f t="shared" si="2"/>
        <v>0</v>
      </c>
      <c r="X19" s="105">
        <f>SUMIF(Sheet3!$B$9:$B$15,$T19,Sheet3!$J$9:$J$15)+SUMIF(Sheet3!$D$9:$D$15,$T19,Sheet3!$K$9:$K$15)+SUMIF(Sheet3!$F$9:$F$15,$T19,Sheet3!$L$9:$L$15)</f>
        <v>0</v>
      </c>
      <c r="Y19" s="105">
        <f>SUMIF(Sheet3!$B$20:$B$27,$T19,Sheet3!$J$20:$J$27)+SUMIF(Sheet3!$D$20:$D$27,$T19,Sheet3!$K$20:$K$27)+SUMIF(Sheet3!$F$20:$F$27,$T19,Sheet3!$L$20:$L$27)</f>
        <v>0</v>
      </c>
      <c r="Z19" s="105">
        <f>SUMIF(Sheet3!$B$29:$B$53,$T19,Sheet3!$J$29:$J$53)+SUMIF(Sheet3!$D$29:$D$53,$T19,Sheet3!$K$29:$K$53)+SUMIF(Sheet3!$F$29:$F$53,$T19,Sheet3!$L$29:$L$53)</f>
        <v>0</v>
      </c>
      <c r="AA19" s="105">
        <f>SUMIF(Sheet4!$B$8:$B$32,$T19,Sheet4!$J$8:$J$32)+SUMIF(Sheet4!$D$8:$D$32,$T19,Sheet4!$K$8:$K$32)+SUMIF(Sheet4!$F$8:$F$32,$T19,Sheet4!$L$8:$L$32)</f>
        <v>0</v>
      </c>
      <c r="AC19" s="105">
        <f t="shared" si="3"/>
        <v>0</v>
      </c>
      <c r="AD19" s="105">
        <f t="shared" si="4"/>
        <v>12.76</v>
      </c>
      <c r="AE19" s="105">
        <f t="shared" si="5"/>
        <v>0</v>
      </c>
      <c r="AF19" s="105">
        <f>SUMIF(Sheet3!$B$9:$B$15,$T19,Sheet3!$C$9:$C$15)+SUMIF(Sheet3!$D$9:$D$15,$T19,Sheet3!$E$9:$E$15)+SUMIF(Sheet3!$F$9:$F$15,$T19,Sheet3!$G$9:$G$15)</f>
        <v>0</v>
      </c>
      <c r="AG19" s="105">
        <f>SUMIF(Sheet3!$B$20:$B$27,$T19,Sheet3!$C$20:$C$27)+SUMIF(Sheet3!$D$20:$D$27,$T19,Sheet3!$E$20:$E$27)+SUMIF(Sheet3!$F$20:$F$27,$T19,Sheet3!$G$20:$G$27)</f>
        <v>0</v>
      </c>
      <c r="AH19" s="105">
        <f>SUMIF(Sheet3!$B$29:$B$53,$T19,Sheet3!$C$29:$C$53)+SUMIF(Sheet3!$D$29:$D$53,$T19,Sheet3!$E$29:$E$53)+SUMIF(Sheet3!$F$29:$F$53,$T19,Sheet3!$G$29:$G$53)</f>
        <v>0</v>
      </c>
      <c r="AI19" s="105">
        <f>SUMIF(Sheet4!$A$8:$A$32,$T19,Sheet4!$B$8:$B$32)+SUMIF(Sheet4!$B$8:$B$32,$T19,Sheet4!$C$8:$C$32)+SUMIF(Sheet4!$D$8:$D$32,$T19,Sheet4!$E$8:$E$32)+SUMIF(Sheet4!$F$8:$F$32,$T19,Sheet4!$G$8:$G$32)</f>
        <v>0</v>
      </c>
    </row>
    <row r="20" spans="1:35" ht="12.75">
      <c r="A20" s="39" t="s">
        <v>56</v>
      </c>
      <c r="B20" s="95">
        <v>435</v>
      </c>
      <c r="C20" s="9">
        <f>N20*$A$17</f>
        <v>12.08</v>
      </c>
      <c r="D20" s="38">
        <v>431</v>
      </c>
      <c r="E20" s="9">
        <f>O20*$A$17</f>
        <v>12.76</v>
      </c>
      <c r="F20" s="38">
        <v>432</v>
      </c>
      <c r="G20" s="9">
        <f>P20*$A$17</f>
        <v>22.61</v>
      </c>
      <c r="H20" s="38">
        <v>433</v>
      </c>
      <c r="I20" s="9">
        <f t="shared" si="6"/>
        <v>22.61</v>
      </c>
      <c r="J20" s="38">
        <v>436</v>
      </c>
      <c r="K20" s="9">
        <f>R20*$A$17</f>
        <v>12.76</v>
      </c>
      <c r="M20">
        <v>100</v>
      </c>
      <c r="N20" s="98">
        <v>10.73</v>
      </c>
      <c r="O20" s="98">
        <v>11.33</v>
      </c>
      <c r="P20" s="98">
        <v>20.08</v>
      </c>
      <c r="Q20" s="98">
        <v>20.08</v>
      </c>
      <c r="R20" s="101">
        <v>11.33</v>
      </c>
      <c r="T20" s="49">
        <v>441</v>
      </c>
      <c r="U20" s="105">
        <f t="shared" si="0"/>
        <v>0</v>
      </c>
      <c r="V20" s="105">
        <f t="shared" si="1"/>
        <v>22.07</v>
      </c>
      <c r="W20" s="105">
        <f t="shared" si="2"/>
        <v>10.1</v>
      </c>
      <c r="X20" s="105">
        <f>SUMIF(Sheet3!$B$9:$B$15,$T20,Sheet3!$J$9:$J$15)+SUMIF(Sheet3!$D$9:$D$15,$T20,Sheet3!$K$9:$K$15)+SUMIF(Sheet3!$F$9:$F$15,$T20,Sheet3!$L$9:$L$15)</f>
        <v>0</v>
      </c>
      <c r="Y20" s="105">
        <f>SUMIF(Sheet3!$B$20:$B$27,$T20,Sheet3!$J$20:$J$27)+SUMIF(Sheet3!$D$20:$D$27,$T20,Sheet3!$K$20:$K$27)+SUMIF(Sheet3!$F$20:$F$27,$T20,Sheet3!$L$20:$L$27)</f>
        <v>0</v>
      </c>
      <c r="Z20" s="105">
        <f>SUMIF(Sheet3!$B$29:$B$53,$T20,Sheet3!$J$29:$J$53)+SUMIF(Sheet3!$D$29:$D$53,$T20,Sheet3!$K$29:$K$53)+SUMIF(Sheet3!$F$29:$F$53,$T20,Sheet3!$L$29:$L$53)</f>
        <v>0</v>
      </c>
      <c r="AA20" s="105">
        <f>SUMIF(Sheet4!$B$8:$B$32,$T20,Sheet4!$J$8:$J$32)+SUMIF(Sheet4!$D$8:$D$32,$T20,Sheet4!$K$8:$K$32)+SUMIF(Sheet4!$F$8:$F$32,$T20,Sheet4!$L$8:$L$32)</f>
        <v>0</v>
      </c>
      <c r="AC20" s="105">
        <f t="shared" si="3"/>
        <v>0</v>
      </c>
      <c r="AD20" s="105">
        <f t="shared" si="4"/>
        <v>24.86</v>
      </c>
      <c r="AE20" s="105">
        <f t="shared" si="5"/>
        <v>11.37</v>
      </c>
      <c r="AF20" s="105">
        <f>SUMIF(Sheet3!$B$9:$B$15,$T20,Sheet3!$C$9:$C$15)+SUMIF(Sheet3!$D$9:$D$15,$T20,Sheet3!$E$9:$E$15)+SUMIF(Sheet3!$F$9:$F$15,$T20,Sheet3!$G$9:$G$15)</f>
        <v>0</v>
      </c>
      <c r="AG20" s="105">
        <f>SUMIF(Sheet3!$B$20:$B$27,$T20,Sheet3!$C$20:$C$27)+SUMIF(Sheet3!$D$20:$D$27,$T20,Sheet3!$E$20:$E$27)+SUMIF(Sheet3!$F$20:$F$27,$T20,Sheet3!$G$20:$G$27)</f>
        <v>0</v>
      </c>
      <c r="AH20" s="105">
        <f>SUMIF(Sheet3!$B$29:$B$53,$T20,Sheet3!$C$29:$C$53)+SUMIF(Sheet3!$D$29:$D$53,$T20,Sheet3!$E$29:$E$53)+SUMIF(Sheet3!$F$29:$F$53,$T20,Sheet3!$G$29:$G$53)</f>
        <v>0</v>
      </c>
      <c r="AI20" s="105">
        <f>SUMIF(Sheet4!$A$8:$A$32,$T20,Sheet4!$B$8:$B$32)+SUMIF(Sheet4!$B$8:$B$32,$T20,Sheet4!$C$8:$C$32)+SUMIF(Sheet4!$D$8:$D$32,$T20,Sheet4!$E$8:$E$32)+SUMIF(Sheet4!$F$8:$F$32,$T20,Sheet4!$G$8:$G$32)</f>
        <v>0</v>
      </c>
    </row>
    <row r="21" spans="1:35" ht="12.75">
      <c r="A21" s="39" t="s">
        <v>56</v>
      </c>
      <c r="C21" s="9"/>
      <c r="D21" s="38">
        <v>421</v>
      </c>
      <c r="E21" s="9">
        <f>O21*$A$17</f>
        <v>22.61</v>
      </c>
      <c r="F21" s="38"/>
      <c r="G21" s="9"/>
      <c r="H21" s="38">
        <v>434</v>
      </c>
      <c r="I21" s="9">
        <f>Q21*$A$17</f>
        <v>12.76</v>
      </c>
      <c r="J21" s="38"/>
      <c r="K21" s="9"/>
      <c r="M21">
        <v>100</v>
      </c>
      <c r="N21" s="6"/>
      <c r="O21" s="98">
        <v>20.08</v>
      </c>
      <c r="P21" s="6"/>
      <c r="Q21" s="98">
        <v>11.33</v>
      </c>
      <c r="R21" s="6"/>
      <c r="T21" s="106">
        <v>474</v>
      </c>
      <c r="U21" s="105">
        <f t="shared" si="0"/>
        <v>0</v>
      </c>
      <c r="V21" s="105">
        <f t="shared" si="1"/>
        <v>19.73</v>
      </c>
      <c r="W21" s="105">
        <f t="shared" si="2"/>
        <v>0</v>
      </c>
      <c r="X21" s="105">
        <f>SUMIF(Sheet3!$B$9:$B$15,$T21,Sheet3!$J$9:$J$15)+SUMIF(Sheet3!$D$9:$D$15,$T21,Sheet3!$K$9:$K$15)+SUMIF(Sheet3!$F$9:$F$15,$T21,Sheet3!$L$9:$L$15)</f>
        <v>0</v>
      </c>
      <c r="Y21" s="105">
        <f>SUMIF(Sheet3!$B$20:$B$27,$T21,Sheet3!$J$20:$J$27)+SUMIF(Sheet3!$D$20:$D$27,$T21,Sheet3!$K$20:$K$27)+SUMIF(Sheet3!$F$20:$F$27,$T21,Sheet3!$L$20:$L$27)</f>
        <v>0</v>
      </c>
      <c r="Z21" s="105">
        <f>SUMIF(Sheet3!$B$29:$B$53,$T21,Sheet3!$J$29:$J$53)+SUMIF(Sheet3!$D$29:$D$53,$T21,Sheet3!$K$29:$K$53)+SUMIF(Sheet3!$F$29:$F$53,$T21,Sheet3!$L$29:$L$53)</f>
        <v>0</v>
      </c>
      <c r="AA21" s="105">
        <f>SUMIF(Sheet4!$B$8:$B$32,$T21,Sheet4!$J$8:$J$32)+SUMIF(Sheet4!$D$8:$D$32,$T21,Sheet4!$K$8:$K$32)+SUMIF(Sheet4!$F$8:$F$32,$T21,Sheet4!$L$8:$L$32)</f>
        <v>0</v>
      </c>
      <c r="AC21" s="105">
        <f t="shared" si="3"/>
        <v>0</v>
      </c>
      <c r="AD21" s="105">
        <f t="shared" si="4"/>
        <v>22.22</v>
      </c>
      <c r="AE21" s="105">
        <f t="shared" si="5"/>
        <v>0</v>
      </c>
      <c r="AF21" s="105">
        <f>SUMIF(Sheet3!$B$9:$B$15,$T21,Sheet3!$C$9:$C$15)+SUMIF(Sheet3!$D$9:$D$15,$T21,Sheet3!$E$9:$E$15)+SUMIF(Sheet3!$F$9:$F$15,$T21,Sheet3!$G$9:$G$15)</f>
        <v>0</v>
      </c>
      <c r="AG21" s="105">
        <f>SUMIF(Sheet3!$B$20:$B$27,$T21,Sheet3!$C$20:$C$27)+SUMIF(Sheet3!$D$20:$D$27,$T21,Sheet3!$E$20:$E$27)+SUMIF(Sheet3!$F$20:$F$27,$T21,Sheet3!$G$20:$G$27)</f>
        <v>0</v>
      </c>
      <c r="AH21" s="105">
        <f>SUMIF(Sheet3!$B$29:$B$53,$T21,Sheet3!$C$29:$C$53)+SUMIF(Sheet3!$D$29:$D$53,$T21,Sheet3!$E$29:$E$53)+SUMIF(Sheet3!$F$29:$F$53,$T21,Sheet3!$G$29:$G$53)</f>
        <v>0</v>
      </c>
      <c r="AI21" s="105">
        <f>SUMIF(Sheet4!$A$8:$A$32,$T21,Sheet4!$B$8:$B$32)+SUMIF(Sheet4!$B$8:$B$32,$T21,Sheet4!$C$8:$C$32)+SUMIF(Sheet4!$D$8:$D$32,$T21,Sheet4!$E$8:$E$32)+SUMIF(Sheet4!$F$8:$F$32,$T21,Sheet4!$G$8:$G$32)</f>
        <v>0</v>
      </c>
    </row>
    <row r="22" spans="1:35" ht="12.75">
      <c r="A22" s="39" t="s">
        <v>57</v>
      </c>
      <c r="B22" s="95">
        <v>535</v>
      </c>
      <c r="C22" s="9">
        <f>N22*$A$17</f>
        <v>19.73</v>
      </c>
      <c r="D22" s="38">
        <v>531</v>
      </c>
      <c r="E22" s="9">
        <f>O22*$A$17</f>
        <v>20.44</v>
      </c>
      <c r="F22" s="38">
        <v>532</v>
      </c>
      <c r="G22" s="9">
        <f>P22*$A$17</f>
        <v>30.27</v>
      </c>
      <c r="H22" s="38">
        <v>533</v>
      </c>
      <c r="I22" s="9">
        <f t="shared" si="6"/>
        <v>30.27</v>
      </c>
      <c r="J22" s="38">
        <v>536</v>
      </c>
      <c r="K22" s="9">
        <f>R22*$A$17</f>
        <v>20.44</v>
      </c>
      <c r="M22">
        <v>200</v>
      </c>
      <c r="N22" s="98">
        <v>17.52</v>
      </c>
      <c r="O22" s="98">
        <v>18.15</v>
      </c>
      <c r="P22" s="98">
        <v>26.88</v>
      </c>
      <c r="Q22" s="98">
        <v>26.88</v>
      </c>
      <c r="R22" s="98">
        <v>18.15</v>
      </c>
      <c r="T22" s="106">
        <v>484</v>
      </c>
      <c r="U22" s="105">
        <f t="shared" si="0"/>
        <v>0</v>
      </c>
      <c r="V22" s="105">
        <f t="shared" si="1"/>
        <v>18.78</v>
      </c>
      <c r="W22" s="105">
        <f t="shared" si="2"/>
        <v>0</v>
      </c>
      <c r="X22" s="105">
        <f>SUMIF(Sheet3!$B$9:$B$15,$T22,Sheet3!$J$9:$J$15)+SUMIF(Sheet3!$D$9:$D$15,$T22,Sheet3!$K$9:$K$15)+SUMIF(Sheet3!$F$9:$F$15,$T22,Sheet3!$L$9:$L$15)</f>
        <v>0</v>
      </c>
      <c r="Y22" s="105">
        <f>SUMIF(Sheet3!$B$20:$B$27,$T22,Sheet3!$J$20:$J$27)+SUMIF(Sheet3!$D$20:$D$27,$T22,Sheet3!$K$20:$K$27)+SUMIF(Sheet3!$F$20:$F$27,$T22,Sheet3!$L$20:$L$27)</f>
        <v>0</v>
      </c>
      <c r="Z22" s="105">
        <f>SUMIF(Sheet3!$B$29:$B$53,$T22,Sheet3!$J$29:$J$53)+SUMIF(Sheet3!$D$29:$D$53,$T22,Sheet3!$K$29:$K$53)+SUMIF(Sheet3!$F$29:$F$53,$T22,Sheet3!$L$29:$L$53)</f>
        <v>0</v>
      </c>
      <c r="AA22" s="105">
        <f>SUMIF(Sheet4!$B$8:$B$32,$T22,Sheet4!$J$8:$J$32)+SUMIF(Sheet4!$D$8:$D$32,$T22,Sheet4!$K$8:$K$32)+SUMIF(Sheet4!$F$8:$F$32,$T22,Sheet4!$L$8:$L$32)</f>
        <v>0</v>
      </c>
      <c r="AC22" s="105">
        <f t="shared" si="3"/>
        <v>0</v>
      </c>
      <c r="AD22" s="105">
        <f t="shared" si="4"/>
        <v>21.15</v>
      </c>
      <c r="AE22" s="105">
        <f t="shared" si="5"/>
        <v>0</v>
      </c>
      <c r="AF22" s="105">
        <f>SUMIF(Sheet3!$B$9:$B$15,$T22,Sheet3!$C$9:$C$15)+SUMIF(Sheet3!$D$9:$D$15,$T22,Sheet3!$E$9:$E$15)+SUMIF(Sheet3!$F$9:$F$15,$T22,Sheet3!$G$9:$G$15)</f>
        <v>0</v>
      </c>
      <c r="AG22" s="105">
        <f>SUMIF(Sheet3!$B$20:$B$27,$T22,Sheet3!$C$20:$C$27)+SUMIF(Sheet3!$D$20:$D$27,$T22,Sheet3!$E$20:$E$27)+SUMIF(Sheet3!$F$20:$F$27,$T22,Sheet3!$G$20:$G$27)</f>
        <v>0</v>
      </c>
      <c r="AH22" s="105">
        <f>SUMIF(Sheet3!$B$29:$B$53,$T22,Sheet3!$C$29:$C$53)+SUMIF(Sheet3!$D$29:$D$53,$T22,Sheet3!$E$29:$E$53)+SUMIF(Sheet3!$F$29:$F$53,$T22,Sheet3!$G$29:$G$53)</f>
        <v>0</v>
      </c>
      <c r="AI22" s="105">
        <f>SUMIF(Sheet4!$A$8:$A$32,$T22,Sheet4!$B$8:$B$32)+SUMIF(Sheet4!$B$8:$B$32,$T22,Sheet4!$C$8:$C$32)+SUMIF(Sheet4!$D$8:$D$32,$T22,Sheet4!$E$8:$E$32)+SUMIF(Sheet4!$F$8:$F$32,$T22,Sheet4!$G$8:$G$32)</f>
        <v>0</v>
      </c>
    </row>
    <row r="23" spans="1:35" ht="12.75">
      <c r="A23" s="39" t="s">
        <v>57</v>
      </c>
      <c r="C23" s="9"/>
      <c r="D23" s="38"/>
      <c r="E23" s="9"/>
      <c r="F23" s="38">
        <v>522</v>
      </c>
      <c r="G23" s="9">
        <f>P23*$A$17</f>
        <v>51.28</v>
      </c>
      <c r="H23" s="38"/>
      <c r="I23" s="9"/>
      <c r="J23" s="38"/>
      <c r="K23" s="9"/>
      <c r="M23">
        <v>200</v>
      </c>
      <c r="N23" s="6"/>
      <c r="O23" s="6"/>
      <c r="P23" s="98">
        <v>45.53</v>
      </c>
      <c r="Q23" s="6"/>
      <c r="R23" s="6"/>
      <c r="T23" s="49">
        <v>511</v>
      </c>
      <c r="U23" s="105">
        <f t="shared" si="0"/>
        <v>14.94</v>
      </c>
      <c r="V23" s="105">
        <f t="shared" si="1"/>
        <v>0</v>
      </c>
      <c r="W23" s="105">
        <f t="shared" si="2"/>
        <v>0</v>
      </c>
      <c r="X23" s="105">
        <f>SUMIF(Sheet3!$B$9:$B$15,$T23,Sheet3!$J$9:$J$15)+SUMIF(Sheet3!$D$9:$D$15,$T23,Sheet3!$K$9:$K$15)+SUMIF(Sheet3!$F$9:$F$15,$T23,Sheet3!$L$9:$L$15)</f>
        <v>0</v>
      </c>
      <c r="Y23" s="105">
        <f>SUMIF(Sheet3!$B$20:$B$27,$T23,Sheet3!$J$20:$J$27)+SUMIF(Sheet3!$D$20:$D$27,$T23,Sheet3!$K$20:$K$27)+SUMIF(Sheet3!$F$20:$F$27,$T23,Sheet3!$L$20:$L$27)</f>
        <v>0</v>
      </c>
      <c r="Z23" s="105">
        <f>SUMIF(Sheet3!$B$29:$B$53,$T23,Sheet3!$J$29:$J$53)+SUMIF(Sheet3!$D$29:$D$53,$T23,Sheet3!$K$29:$K$53)+SUMIF(Sheet3!$F$29:$F$53,$T23,Sheet3!$L$29:$L$53)</f>
        <v>0</v>
      </c>
      <c r="AA23" s="105">
        <f>SUMIF(Sheet4!$B$8:$B$32,$T23,Sheet4!$J$8:$J$32)+SUMIF(Sheet4!$D$8:$D$32,$T23,Sheet4!$K$8:$K$32)+SUMIF(Sheet4!$F$8:$F$32,$T23,Sheet4!$L$8:$L$32)</f>
        <v>0</v>
      </c>
      <c r="AC23" s="105">
        <f t="shared" si="3"/>
        <v>16.83</v>
      </c>
      <c r="AD23" s="105">
        <f t="shared" si="4"/>
        <v>0</v>
      </c>
      <c r="AE23" s="105">
        <f t="shared" si="5"/>
        <v>0</v>
      </c>
      <c r="AF23" s="105">
        <f>SUMIF(Sheet3!$B$9:$B$15,$T23,Sheet3!$C$9:$C$15)+SUMIF(Sheet3!$D$9:$D$15,$T23,Sheet3!$E$9:$E$15)+SUMIF(Sheet3!$F$9:$F$15,$T23,Sheet3!$G$9:$G$15)</f>
        <v>0</v>
      </c>
      <c r="AG23" s="105">
        <f>SUMIF(Sheet3!$B$20:$B$27,$T23,Sheet3!$C$20:$C$27)+SUMIF(Sheet3!$D$20:$D$27,$T23,Sheet3!$E$20:$E$27)+SUMIF(Sheet3!$F$20:$F$27,$T23,Sheet3!$G$20:$G$27)</f>
        <v>0</v>
      </c>
      <c r="AH23" s="105">
        <f>SUMIF(Sheet3!$B$29:$B$53,$T23,Sheet3!$C$29:$C$53)+SUMIF(Sheet3!$D$29:$D$53,$T23,Sheet3!$E$29:$E$53)+SUMIF(Sheet3!$F$29:$F$53,$T23,Sheet3!$G$29:$G$53)</f>
        <v>0</v>
      </c>
      <c r="AI23" s="105">
        <f>SUMIF(Sheet4!$A$8:$A$32,$T23,Sheet4!$B$8:$B$32)+SUMIF(Sheet4!$B$8:$B$32,$T23,Sheet4!$C$8:$C$32)+SUMIF(Sheet4!$D$8:$D$32,$T23,Sheet4!$E$8:$E$32)+SUMIF(Sheet4!$F$8:$F$32,$T23,Sheet4!$G$8:$G$32)</f>
        <v>0</v>
      </c>
    </row>
    <row r="24" spans="1:35" ht="12.75">
      <c r="A24" s="39" t="s">
        <v>58</v>
      </c>
      <c r="C24" s="9"/>
      <c r="D24" s="38">
        <v>631</v>
      </c>
      <c r="E24" s="9">
        <f>O24*$A$17</f>
        <v>24.09</v>
      </c>
      <c r="F24" s="38">
        <v>632</v>
      </c>
      <c r="G24" s="9">
        <f>P24*$A$17</f>
        <v>33.93</v>
      </c>
      <c r="H24" s="38">
        <v>633</v>
      </c>
      <c r="I24" s="9">
        <f t="shared" si="6"/>
        <v>33.93</v>
      </c>
      <c r="J24" s="38">
        <v>636</v>
      </c>
      <c r="K24" s="9">
        <f>R24*$A$17</f>
        <v>24.09</v>
      </c>
      <c r="M24">
        <v>250</v>
      </c>
      <c r="N24" s="6"/>
      <c r="O24" s="98">
        <v>21.39</v>
      </c>
      <c r="P24" s="98">
        <v>30.13</v>
      </c>
      <c r="Q24" s="98">
        <v>30.13</v>
      </c>
      <c r="R24" s="98">
        <v>21.39</v>
      </c>
      <c r="T24" s="49">
        <v>515</v>
      </c>
      <c r="U24" s="105">
        <f t="shared" si="0"/>
        <v>0</v>
      </c>
      <c r="V24" s="105">
        <f t="shared" si="1"/>
        <v>0</v>
      </c>
      <c r="W24" s="105">
        <f t="shared" si="2"/>
        <v>0</v>
      </c>
      <c r="X24" s="105">
        <f>SUMIF(Sheet3!$B$9:$B$15,$T24,Sheet3!$J$9:$J$15)+SUMIF(Sheet3!$D$9:$D$15,$T24,Sheet3!$K$9:$K$15)+SUMIF(Sheet3!$F$9:$F$15,$T24,Sheet3!$L$9:$L$15)</f>
        <v>7.41</v>
      </c>
      <c r="Y24" s="105">
        <f>SUMIF(Sheet3!$B$20:$B$27,$T24,Sheet3!$J$20:$J$27)+SUMIF(Sheet3!$D$20:$D$27,$T24,Sheet3!$K$20:$K$27)+SUMIF(Sheet3!$F$20:$F$27,$T24,Sheet3!$L$20:$L$27)</f>
        <v>0</v>
      </c>
      <c r="Z24" s="105">
        <f>SUMIF(Sheet3!$B$29:$B$53,$T24,Sheet3!$J$29:$J$53)+SUMIF(Sheet3!$D$29:$D$53,$T24,Sheet3!$K$29:$K$53)+SUMIF(Sheet3!$F$29:$F$53,$T24,Sheet3!$L$29:$L$53)</f>
        <v>0</v>
      </c>
      <c r="AA24" s="105">
        <f>SUMIF(Sheet4!$B$8:$B$32,$T24,Sheet4!$J$8:$J$32)+SUMIF(Sheet4!$D$8:$D$32,$T24,Sheet4!$K$8:$K$32)+SUMIF(Sheet4!$F$8:$F$32,$T24,Sheet4!$L$8:$L$32)</f>
        <v>0</v>
      </c>
      <c r="AC24" s="105">
        <f t="shared" si="3"/>
        <v>0</v>
      </c>
      <c r="AD24" s="105">
        <f t="shared" si="4"/>
        <v>0</v>
      </c>
      <c r="AE24" s="105">
        <f t="shared" si="5"/>
        <v>0</v>
      </c>
      <c r="AF24" s="105">
        <f>SUMIF(Sheet3!$B$9:$B$15,$T24,Sheet3!$C$9:$C$15)+SUMIF(Sheet3!$D$9:$D$15,$T24,Sheet3!$E$9:$E$15)+SUMIF(Sheet3!$F$9:$F$15,$T24,Sheet3!$G$9:$G$15)</f>
        <v>8.35</v>
      </c>
      <c r="AG24" s="105">
        <f>SUMIF(Sheet3!$B$20:$B$27,$T24,Sheet3!$C$20:$C$27)+SUMIF(Sheet3!$D$20:$D$27,$T24,Sheet3!$E$20:$E$27)+SUMIF(Sheet3!$F$20:$F$27,$T24,Sheet3!$G$20:$G$27)</f>
        <v>0</v>
      </c>
      <c r="AH24" s="105">
        <f>SUMIF(Sheet3!$B$29:$B$53,$T24,Sheet3!$C$29:$C$53)+SUMIF(Sheet3!$D$29:$D$53,$T24,Sheet3!$E$29:$E$53)+SUMIF(Sheet3!$F$29:$F$53,$T24,Sheet3!$G$29:$G$53)</f>
        <v>0</v>
      </c>
      <c r="AI24" s="105">
        <f>SUMIF(Sheet4!$A$8:$A$32,$T24,Sheet4!$B$8:$B$32)+SUMIF(Sheet4!$B$8:$B$32,$T24,Sheet4!$C$8:$C$32)+SUMIF(Sheet4!$D$8:$D$32,$T24,Sheet4!$E$8:$E$32)+SUMIF(Sheet4!$F$8:$F$32,$T24,Sheet4!$G$8:$G$32)</f>
        <v>0</v>
      </c>
    </row>
    <row r="25" spans="1:35" ht="12.75">
      <c r="A25" s="39" t="s">
        <v>59</v>
      </c>
      <c r="B25" s="95">
        <v>835</v>
      </c>
      <c r="C25" s="9">
        <f>N25*$A$17</f>
        <v>29.72</v>
      </c>
      <c r="D25" s="38">
        <v>831</v>
      </c>
      <c r="E25" s="9">
        <f>O25*$A$17</f>
        <v>35.4</v>
      </c>
      <c r="F25" s="38">
        <v>832</v>
      </c>
      <c r="G25" s="9">
        <f>P25*$A$17</f>
        <v>45.26</v>
      </c>
      <c r="H25" s="38"/>
      <c r="I25" s="9"/>
      <c r="J25" s="38">
        <v>836</v>
      </c>
      <c r="K25" s="9">
        <f>R25*$A$17</f>
        <v>35.4</v>
      </c>
      <c r="M25">
        <v>400</v>
      </c>
      <c r="N25" s="98">
        <v>26.39</v>
      </c>
      <c r="O25" s="98">
        <v>31.43</v>
      </c>
      <c r="P25" s="98">
        <v>40.19</v>
      </c>
      <c r="Q25" s="6"/>
      <c r="R25" s="98">
        <v>31.43</v>
      </c>
      <c r="T25" s="49">
        <v>522</v>
      </c>
      <c r="U25" s="105">
        <f t="shared" si="0"/>
        <v>0</v>
      </c>
      <c r="V25" s="105">
        <f t="shared" si="1"/>
        <v>45.53</v>
      </c>
      <c r="W25" s="105">
        <f t="shared" si="2"/>
        <v>0</v>
      </c>
      <c r="X25" s="105">
        <f>SUMIF(Sheet3!$B$9:$B$15,$T25,Sheet3!$J$9:$J$15)+SUMIF(Sheet3!$D$9:$D$15,$T25,Sheet3!$K$9:$K$15)+SUMIF(Sheet3!$F$9:$F$15,$T25,Sheet3!$L$9:$L$15)</f>
        <v>0</v>
      </c>
      <c r="Y25" s="105">
        <f>SUMIF(Sheet3!$B$20:$B$27,$T25,Sheet3!$J$20:$J$27)+SUMIF(Sheet3!$D$20:$D$27,$T25,Sheet3!$K$20:$K$27)+SUMIF(Sheet3!$F$20:$F$27,$T25,Sheet3!$L$20:$L$27)</f>
        <v>0</v>
      </c>
      <c r="Z25" s="105">
        <f>SUMIF(Sheet3!$B$29:$B$53,$T25,Sheet3!$J$29:$J$53)+SUMIF(Sheet3!$D$29:$D$53,$T25,Sheet3!$K$29:$K$53)+SUMIF(Sheet3!$F$29:$F$53,$T25,Sheet3!$L$29:$L$53)</f>
        <v>0</v>
      </c>
      <c r="AA25" s="105">
        <f>SUMIF(Sheet4!$B$8:$B$32,$T25,Sheet4!$J$8:$J$32)+SUMIF(Sheet4!$D$8:$D$32,$T25,Sheet4!$K$8:$K$32)+SUMIF(Sheet4!$F$8:$F$32,$T25,Sheet4!$L$8:$L$32)</f>
        <v>0</v>
      </c>
      <c r="AC25" s="105">
        <f t="shared" si="3"/>
        <v>0</v>
      </c>
      <c r="AD25" s="105">
        <f t="shared" si="4"/>
        <v>51.28</v>
      </c>
      <c r="AE25" s="105">
        <f t="shared" si="5"/>
        <v>0</v>
      </c>
      <c r="AF25" s="105">
        <f>SUMIF(Sheet3!$B$9:$B$15,$T25,Sheet3!$C$9:$C$15)+SUMIF(Sheet3!$D$9:$D$15,$T25,Sheet3!$E$9:$E$15)+SUMIF(Sheet3!$F$9:$F$15,$T25,Sheet3!$G$9:$G$15)</f>
        <v>0</v>
      </c>
      <c r="AG25" s="105">
        <f>SUMIF(Sheet3!$B$20:$B$27,$T25,Sheet3!$C$20:$C$27)+SUMIF(Sheet3!$D$20:$D$27,$T25,Sheet3!$E$20:$E$27)+SUMIF(Sheet3!$F$20:$F$27,$T25,Sheet3!$G$20:$G$27)</f>
        <v>0</v>
      </c>
      <c r="AH25" s="105">
        <f>SUMIF(Sheet3!$B$29:$B$53,$T25,Sheet3!$C$29:$C$53)+SUMIF(Sheet3!$D$29:$D$53,$T25,Sheet3!$E$29:$E$53)+SUMIF(Sheet3!$F$29:$F$53,$T25,Sheet3!$G$29:$G$53)</f>
        <v>0</v>
      </c>
      <c r="AI25" s="105">
        <f>SUMIF(Sheet4!$A$8:$A$32,$T25,Sheet4!$B$8:$B$32)+SUMIF(Sheet4!$B$8:$B$32,$T25,Sheet4!$C$8:$C$32)+SUMIF(Sheet4!$D$8:$D$32,$T25,Sheet4!$E$8:$E$32)+SUMIF(Sheet4!$F$8:$F$32,$T25,Sheet4!$G$8:$G$32)</f>
        <v>0</v>
      </c>
    </row>
    <row r="26" spans="1:35" ht="12.75">
      <c r="A26" s="41" t="s">
        <v>61</v>
      </c>
      <c r="C26" s="9"/>
      <c r="D26" s="38"/>
      <c r="E26" s="9"/>
      <c r="F26" s="38"/>
      <c r="G26" s="9"/>
      <c r="H26" s="9"/>
      <c r="I26" s="9"/>
      <c r="J26" s="38"/>
      <c r="K26" s="9"/>
      <c r="N26" s="6"/>
      <c r="O26" s="6"/>
      <c r="P26" s="6"/>
      <c r="Q26" s="6"/>
      <c r="R26" s="6"/>
      <c r="T26" s="49">
        <v>531</v>
      </c>
      <c r="U26" s="105">
        <f t="shared" si="0"/>
        <v>0</v>
      </c>
      <c r="V26" s="105">
        <f t="shared" si="1"/>
        <v>18.15</v>
      </c>
      <c r="W26" s="105">
        <f t="shared" si="2"/>
        <v>8.98</v>
      </c>
      <c r="X26" s="105">
        <f>SUMIF(Sheet3!$B$9:$B$15,$T26,Sheet3!$J$9:$J$15)+SUMIF(Sheet3!$D$9:$D$15,$T26,Sheet3!$K$9:$K$15)+SUMIF(Sheet3!$F$9:$F$15,$T26,Sheet3!$L$9:$L$15)</f>
        <v>0</v>
      </c>
      <c r="Y26" s="105">
        <f>SUMIF(Sheet3!$B$20:$B$27,$T26,Sheet3!$J$20:$J$27)+SUMIF(Sheet3!$D$20:$D$27,$T26,Sheet3!$K$20:$K$27)+SUMIF(Sheet3!$F$20:$F$27,$T26,Sheet3!$L$20:$L$27)</f>
        <v>0</v>
      </c>
      <c r="Z26" s="105">
        <f>SUMIF(Sheet3!$B$29:$B$53,$T26,Sheet3!$J$29:$J$53)+SUMIF(Sheet3!$D$29:$D$53,$T26,Sheet3!$K$29:$K$53)+SUMIF(Sheet3!$F$29:$F$53,$T26,Sheet3!$L$29:$L$53)</f>
        <v>0</v>
      </c>
      <c r="AA26" s="105">
        <f>SUMIF(Sheet4!$B$8:$B$32,$T26,Sheet4!$J$8:$J$32)+SUMIF(Sheet4!$D$8:$D$32,$T26,Sheet4!$K$8:$K$32)+SUMIF(Sheet4!$F$8:$F$32,$T26,Sheet4!$L$8:$L$32)</f>
        <v>0</v>
      </c>
      <c r="AC26" s="105">
        <f t="shared" si="3"/>
        <v>0</v>
      </c>
      <c r="AD26" s="105">
        <f t="shared" si="4"/>
        <v>20.44</v>
      </c>
      <c r="AE26" s="105">
        <f t="shared" si="5"/>
        <v>10.11</v>
      </c>
      <c r="AF26" s="105">
        <f>SUMIF(Sheet3!$B$9:$B$15,$T26,Sheet3!$C$9:$C$15)+SUMIF(Sheet3!$D$9:$D$15,$T26,Sheet3!$E$9:$E$15)+SUMIF(Sheet3!$F$9:$F$15,$T26,Sheet3!$G$9:$G$15)</f>
        <v>0</v>
      </c>
      <c r="AG26" s="105">
        <f>SUMIF(Sheet3!$B$20:$B$27,$T26,Sheet3!$C$20:$C$27)+SUMIF(Sheet3!$D$20:$D$27,$T26,Sheet3!$E$20:$E$27)+SUMIF(Sheet3!$F$20:$F$27,$T26,Sheet3!$G$20:$G$27)</f>
        <v>0</v>
      </c>
      <c r="AH26" s="105">
        <f>SUMIF(Sheet3!$B$29:$B$53,$T26,Sheet3!$C$29:$C$53)+SUMIF(Sheet3!$D$29:$D$53,$T26,Sheet3!$E$29:$E$53)+SUMIF(Sheet3!$F$29:$F$53,$T26,Sheet3!$G$29:$G$53)</f>
        <v>0</v>
      </c>
      <c r="AI26" s="105">
        <f>SUMIF(Sheet4!$A$8:$A$32,$T26,Sheet4!$B$8:$B$32)+SUMIF(Sheet4!$B$8:$B$32,$T26,Sheet4!$C$8:$C$32)+SUMIF(Sheet4!$D$8:$D$32,$T26,Sheet4!$E$8:$E$32)+SUMIF(Sheet4!$F$8:$F$32,$T26,Sheet4!$G$8:$G$32)</f>
        <v>0</v>
      </c>
    </row>
    <row r="27" spans="1:35" ht="12.75">
      <c r="A27" s="39" t="s">
        <v>56</v>
      </c>
      <c r="C27" s="9"/>
      <c r="D27" s="38">
        <v>441</v>
      </c>
      <c r="E27" s="9">
        <f>O27*$A$17</f>
        <v>24.86</v>
      </c>
      <c r="F27" s="38">
        <v>442</v>
      </c>
      <c r="G27" s="9">
        <f>P27*$A$17</f>
        <v>35.21</v>
      </c>
      <c r="H27" s="9"/>
      <c r="I27" s="9"/>
      <c r="J27" s="38">
        <v>446</v>
      </c>
      <c r="K27" s="9">
        <f>R27*$A$17</f>
        <v>24.86</v>
      </c>
      <c r="M27">
        <v>100</v>
      </c>
      <c r="N27" s="6"/>
      <c r="O27" s="98">
        <v>22.07</v>
      </c>
      <c r="P27" s="98">
        <v>31.26</v>
      </c>
      <c r="Q27" s="6"/>
      <c r="R27" s="98">
        <v>22.07</v>
      </c>
      <c r="T27" s="49">
        <v>532</v>
      </c>
      <c r="U27" s="105">
        <f t="shared" si="0"/>
        <v>0</v>
      </c>
      <c r="V27" s="105">
        <f t="shared" si="1"/>
        <v>26.88</v>
      </c>
      <c r="W27" s="105">
        <f t="shared" si="2"/>
        <v>8.98</v>
      </c>
      <c r="X27" s="105">
        <f>SUMIF(Sheet3!$B$9:$B$15,$T27,Sheet3!$J$9:$J$15)+SUMIF(Sheet3!$D$9:$D$15,$T27,Sheet3!$K$9:$K$15)+SUMIF(Sheet3!$F$9:$F$15,$T27,Sheet3!$L$9:$L$15)</f>
        <v>0</v>
      </c>
      <c r="Y27" s="105">
        <f>SUMIF(Sheet3!$B$20:$B$27,$T27,Sheet3!$J$20:$J$27)+SUMIF(Sheet3!$D$20:$D$27,$T27,Sheet3!$K$20:$K$27)+SUMIF(Sheet3!$F$20:$F$27,$T27,Sheet3!$L$20:$L$27)</f>
        <v>0</v>
      </c>
      <c r="Z27" s="105">
        <f>SUMIF(Sheet3!$B$29:$B$53,$T27,Sheet3!$J$29:$J$53)+SUMIF(Sheet3!$D$29:$D$53,$T27,Sheet3!$K$29:$K$53)+SUMIF(Sheet3!$F$29:$F$53,$T27,Sheet3!$L$29:$L$53)</f>
        <v>0</v>
      </c>
      <c r="AA27" s="105">
        <f>SUMIF(Sheet4!$B$8:$B$32,$T27,Sheet4!$J$8:$J$32)+SUMIF(Sheet4!$D$8:$D$32,$T27,Sheet4!$K$8:$K$32)+SUMIF(Sheet4!$F$8:$F$32,$T27,Sheet4!$L$8:$L$32)</f>
        <v>0</v>
      </c>
      <c r="AC27" s="105">
        <f t="shared" si="3"/>
        <v>0</v>
      </c>
      <c r="AD27" s="105">
        <f t="shared" si="4"/>
        <v>30.27</v>
      </c>
      <c r="AE27" s="105">
        <f t="shared" si="5"/>
        <v>10.11</v>
      </c>
      <c r="AF27" s="105">
        <f>SUMIF(Sheet3!$B$9:$B$15,$T27,Sheet3!$C$9:$C$15)+SUMIF(Sheet3!$D$9:$D$15,$T27,Sheet3!$E$9:$E$15)+SUMIF(Sheet3!$F$9:$F$15,$T27,Sheet3!$G$9:$G$15)</f>
        <v>0</v>
      </c>
      <c r="AG27" s="105">
        <f>SUMIF(Sheet3!$B$20:$B$27,$T27,Sheet3!$C$20:$C$27)+SUMIF(Sheet3!$D$20:$D$27,$T27,Sheet3!$E$20:$E$27)+SUMIF(Sheet3!$F$20:$F$27,$T27,Sheet3!$G$20:$G$27)</f>
        <v>0</v>
      </c>
      <c r="AH27" s="105">
        <f>SUMIF(Sheet3!$B$29:$B$53,$T27,Sheet3!$C$29:$C$53)+SUMIF(Sheet3!$D$29:$D$53,$T27,Sheet3!$E$29:$E$53)+SUMIF(Sheet3!$F$29:$F$53,$T27,Sheet3!$G$29:$G$53)</f>
        <v>0</v>
      </c>
      <c r="AI27" s="105">
        <f>SUMIF(Sheet4!$A$8:$A$32,$T27,Sheet4!$B$8:$B$32)+SUMIF(Sheet4!$B$8:$B$32,$T27,Sheet4!$C$8:$C$32)+SUMIF(Sheet4!$D$8:$D$32,$T27,Sheet4!$E$8:$E$32)+SUMIF(Sheet4!$F$8:$F$32,$T27,Sheet4!$G$8:$G$32)</f>
        <v>0</v>
      </c>
    </row>
    <row r="28" spans="1:35" ht="12.75">
      <c r="A28" s="39" t="s">
        <v>57</v>
      </c>
      <c r="C28" s="9"/>
      <c r="D28" s="38">
        <v>541</v>
      </c>
      <c r="E28" s="9">
        <f>O28*$A$17</f>
        <v>40.89</v>
      </c>
      <c r="F28" s="38">
        <v>542</v>
      </c>
      <c r="G28" s="9">
        <f>P28*$A$17</f>
        <v>51.28</v>
      </c>
      <c r="H28" s="9"/>
      <c r="I28" s="9"/>
      <c r="J28" s="9"/>
      <c r="K28" s="9"/>
      <c r="M28">
        <v>200</v>
      </c>
      <c r="N28" s="6"/>
      <c r="O28" s="98">
        <v>36.31</v>
      </c>
      <c r="P28" s="98">
        <v>45.53</v>
      </c>
      <c r="Q28" s="6"/>
      <c r="R28" s="6"/>
      <c r="T28" s="49">
        <v>533</v>
      </c>
      <c r="U28" s="105">
        <f t="shared" si="0"/>
        <v>0</v>
      </c>
      <c r="V28" s="105">
        <f t="shared" si="1"/>
        <v>26.88</v>
      </c>
      <c r="W28" s="105">
        <f t="shared" si="2"/>
        <v>8.98</v>
      </c>
      <c r="X28" s="105">
        <f>SUMIF(Sheet3!$B$9:$B$15,$T28,Sheet3!$J$9:$J$15)+SUMIF(Sheet3!$D$9:$D$15,$T28,Sheet3!$K$9:$K$15)+SUMIF(Sheet3!$F$9:$F$15,$T28,Sheet3!$L$9:$L$15)</f>
        <v>0</v>
      </c>
      <c r="Y28" s="105">
        <f>SUMIF(Sheet3!$B$20:$B$27,$T28,Sheet3!$J$20:$J$27)+SUMIF(Sheet3!$D$20:$D$27,$T28,Sheet3!$K$20:$K$27)+SUMIF(Sheet3!$F$20:$F$27,$T28,Sheet3!$L$20:$L$27)</f>
        <v>0</v>
      </c>
      <c r="Z28" s="105">
        <f>SUMIF(Sheet3!$B$29:$B$53,$T28,Sheet3!$J$29:$J$53)+SUMIF(Sheet3!$D$29:$D$53,$T28,Sheet3!$K$29:$K$53)+SUMIF(Sheet3!$F$29:$F$53,$T28,Sheet3!$L$29:$L$53)</f>
        <v>0</v>
      </c>
      <c r="AA28" s="105">
        <f>SUMIF(Sheet4!$B$8:$B$32,$T28,Sheet4!$J$8:$J$32)+SUMIF(Sheet4!$D$8:$D$32,$T28,Sheet4!$K$8:$K$32)+SUMIF(Sheet4!$F$8:$F$32,$T28,Sheet4!$L$8:$L$32)</f>
        <v>0</v>
      </c>
      <c r="AC28" s="105">
        <f t="shared" si="3"/>
        <v>0</v>
      </c>
      <c r="AD28" s="105">
        <f t="shared" si="4"/>
        <v>30.27</v>
      </c>
      <c r="AE28" s="105">
        <f t="shared" si="5"/>
        <v>10.11</v>
      </c>
      <c r="AF28" s="105">
        <f>SUMIF(Sheet3!$B$9:$B$15,$T28,Sheet3!$C$9:$C$15)+SUMIF(Sheet3!$D$9:$D$15,$T28,Sheet3!$E$9:$E$15)+SUMIF(Sheet3!$F$9:$F$15,$T28,Sheet3!$G$9:$G$15)</f>
        <v>0</v>
      </c>
      <c r="AG28" s="105">
        <f>SUMIF(Sheet3!$B$20:$B$27,$T28,Sheet3!$C$20:$C$27)+SUMIF(Sheet3!$D$20:$D$27,$T28,Sheet3!$E$20:$E$27)+SUMIF(Sheet3!$F$20:$F$27,$T28,Sheet3!$G$20:$G$27)</f>
        <v>0</v>
      </c>
      <c r="AH28" s="105">
        <f>SUMIF(Sheet3!$B$29:$B$53,$T28,Sheet3!$C$29:$C$53)+SUMIF(Sheet3!$D$29:$D$53,$T28,Sheet3!$E$29:$E$53)+SUMIF(Sheet3!$F$29:$F$53,$T28,Sheet3!$G$29:$G$53)</f>
        <v>0</v>
      </c>
      <c r="AI28" s="105">
        <f>SUMIF(Sheet4!$A$8:$A$32,$T28,Sheet4!$B$8:$B$32)+SUMIF(Sheet4!$B$8:$B$32,$T28,Sheet4!$C$8:$C$32)+SUMIF(Sheet4!$D$8:$D$32,$T28,Sheet4!$E$8:$E$32)+SUMIF(Sheet4!$F$8:$F$32,$T28,Sheet4!$G$8:$G$32)</f>
        <v>0</v>
      </c>
    </row>
    <row r="29" spans="1:35" ht="12.75">
      <c r="A29" s="39" t="s">
        <v>59</v>
      </c>
      <c r="C29" s="9"/>
      <c r="D29" s="9"/>
      <c r="E29" s="9"/>
      <c r="F29" s="38">
        <v>842</v>
      </c>
      <c r="G29" s="9">
        <f>P29*$A$17</f>
        <v>80.02</v>
      </c>
      <c r="H29" s="9"/>
      <c r="I29" s="9"/>
      <c r="J29" s="9"/>
      <c r="K29" s="9"/>
      <c r="M29">
        <v>400</v>
      </c>
      <c r="N29" s="6"/>
      <c r="O29" s="6"/>
      <c r="P29" s="98">
        <v>71.05</v>
      </c>
      <c r="Q29" s="6"/>
      <c r="R29" s="6"/>
      <c r="T29" s="49">
        <v>535</v>
      </c>
      <c r="U29" s="105">
        <f t="shared" si="0"/>
        <v>0</v>
      </c>
      <c r="V29" s="105">
        <f t="shared" si="1"/>
        <v>17.52</v>
      </c>
      <c r="W29" s="105">
        <f t="shared" si="2"/>
        <v>8.98</v>
      </c>
      <c r="X29" s="105">
        <f>SUMIF(Sheet3!$B$9:$B$15,$T29,Sheet3!$J$9:$J$15)+SUMIF(Sheet3!$D$9:$D$15,$T29,Sheet3!$K$9:$K$15)+SUMIF(Sheet3!$F$9:$F$15,$T29,Sheet3!$L$9:$L$15)</f>
        <v>0</v>
      </c>
      <c r="Y29" s="105">
        <f>SUMIF(Sheet3!$B$20:$B$27,$T29,Sheet3!$J$20:$J$27)+SUMIF(Sheet3!$D$20:$D$27,$T29,Sheet3!$K$20:$K$27)+SUMIF(Sheet3!$F$20:$F$27,$T29,Sheet3!$L$20:$L$27)</f>
        <v>7.09</v>
      </c>
      <c r="Z29" s="105">
        <f>SUMIF(Sheet3!$B$29:$B$53,$T29,Sheet3!$J$29:$J$53)+SUMIF(Sheet3!$D$29:$D$53,$T29,Sheet3!$K$29:$K$53)+SUMIF(Sheet3!$F$29:$F$53,$T29,Sheet3!$L$29:$L$53)</f>
        <v>0</v>
      </c>
      <c r="AA29" s="105">
        <f>SUMIF(Sheet4!$B$8:$B$32,$T29,Sheet4!$J$8:$J$32)+SUMIF(Sheet4!$D$8:$D$32,$T29,Sheet4!$K$8:$K$32)+SUMIF(Sheet4!$F$8:$F$32,$T29,Sheet4!$L$8:$L$32)</f>
        <v>0</v>
      </c>
      <c r="AC29" s="105">
        <f t="shared" si="3"/>
        <v>0</v>
      </c>
      <c r="AD29" s="105">
        <f t="shared" si="4"/>
        <v>19.73</v>
      </c>
      <c r="AE29" s="105">
        <f t="shared" si="5"/>
        <v>10.11</v>
      </c>
      <c r="AF29" s="105">
        <f>SUMIF(Sheet3!$B$9:$B$15,$T29,Sheet3!$C$9:$C$15)+SUMIF(Sheet3!$D$9:$D$15,$T29,Sheet3!$E$9:$E$15)+SUMIF(Sheet3!$F$9:$F$15,$T29,Sheet3!$G$9:$G$15)</f>
        <v>0</v>
      </c>
      <c r="AG29" s="105">
        <f>SUMIF(Sheet3!$B$20:$B$27,$T29,Sheet3!$C$20:$C$27)+SUMIF(Sheet3!$D$20:$D$27,$T29,Sheet3!$E$20:$E$27)+SUMIF(Sheet3!$F$20:$F$27,$T29,Sheet3!$G$20:$G$27)</f>
        <v>7.98</v>
      </c>
      <c r="AH29" s="105">
        <f>SUMIF(Sheet3!$B$29:$B$53,$T29,Sheet3!$C$29:$C$53)+SUMIF(Sheet3!$D$29:$D$53,$T29,Sheet3!$E$29:$E$53)+SUMIF(Sheet3!$F$29:$F$53,$T29,Sheet3!$G$29:$G$53)</f>
        <v>0</v>
      </c>
      <c r="AI29" s="105">
        <f>SUMIF(Sheet4!$A$8:$A$32,$T29,Sheet4!$B$8:$B$32)+SUMIF(Sheet4!$B$8:$B$32,$T29,Sheet4!$C$8:$C$32)+SUMIF(Sheet4!$D$8:$D$32,$T29,Sheet4!$E$8:$E$32)+SUMIF(Sheet4!$F$8:$F$32,$T29,Sheet4!$G$8:$G$32)</f>
        <v>0</v>
      </c>
    </row>
    <row r="30" spans="1:35" ht="12.75">
      <c r="A30" s="41" t="s">
        <v>117</v>
      </c>
      <c r="C30" s="9"/>
      <c r="D30" s="9"/>
      <c r="E30" s="9"/>
      <c r="F30" s="38"/>
      <c r="G30" s="9"/>
      <c r="H30" s="9"/>
      <c r="I30" s="9"/>
      <c r="J30" s="9"/>
      <c r="K30" s="9"/>
      <c r="N30" s="6"/>
      <c r="O30" s="6"/>
      <c r="P30" s="6"/>
      <c r="Q30" s="6"/>
      <c r="R30" s="6"/>
      <c r="T30" s="49">
        <v>536</v>
      </c>
      <c r="U30" s="105">
        <f t="shared" si="0"/>
        <v>0</v>
      </c>
      <c r="V30" s="105">
        <f t="shared" si="1"/>
        <v>18.15</v>
      </c>
      <c r="W30" s="105">
        <f t="shared" si="2"/>
        <v>0</v>
      </c>
      <c r="X30" s="105">
        <f>SUMIF(Sheet3!$B$9:$B$15,$T30,Sheet3!$J$9:$J$15)+SUMIF(Sheet3!$D$9:$D$15,$T30,Sheet3!$K$9:$K$15)+SUMIF(Sheet3!$F$9:$F$15,$T30,Sheet3!$L$9:$L$15)</f>
        <v>0</v>
      </c>
      <c r="Y30" s="105">
        <f>SUMIF(Sheet3!$B$20:$B$27,$T30,Sheet3!$J$20:$J$27)+SUMIF(Sheet3!$D$20:$D$27,$T30,Sheet3!$K$20:$K$27)+SUMIF(Sheet3!$F$20:$F$27,$T30,Sheet3!$L$20:$L$27)</f>
        <v>0</v>
      </c>
      <c r="Z30" s="105">
        <f>SUMIF(Sheet3!$B$29:$B$53,$T30,Sheet3!$J$29:$J$53)+SUMIF(Sheet3!$D$29:$D$53,$T30,Sheet3!$K$29:$K$53)+SUMIF(Sheet3!$F$29:$F$53,$T30,Sheet3!$L$29:$L$53)</f>
        <v>0</v>
      </c>
      <c r="AA30" s="105">
        <f>SUMIF(Sheet4!$B$8:$B$32,$T30,Sheet4!$J$8:$J$32)+SUMIF(Sheet4!$D$8:$D$32,$T30,Sheet4!$K$8:$K$32)+SUMIF(Sheet4!$F$8:$F$32,$T30,Sheet4!$L$8:$L$32)</f>
        <v>0</v>
      </c>
      <c r="AC30" s="105">
        <f t="shared" si="3"/>
        <v>0</v>
      </c>
      <c r="AD30" s="105">
        <f t="shared" si="4"/>
        <v>20.44</v>
      </c>
      <c r="AE30" s="105">
        <f t="shared" si="5"/>
        <v>0</v>
      </c>
      <c r="AF30" s="105">
        <f>SUMIF(Sheet3!$B$9:$B$15,$T30,Sheet3!$C$9:$C$15)+SUMIF(Sheet3!$D$9:$D$15,$T30,Sheet3!$E$9:$E$15)+SUMIF(Sheet3!$F$9:$F$15,$T30,Sheet3!$G$9:$G$15)</f>
        <v>0</v>
      </c>
      <c r="AG30" s="105">
        <f>SUMIF(Sheet3!$B$20:$B$27,$T30,Sheet3!$C$20:$C$27)+SUMIF(Sheet3!$D$20:$D$27,$T30,Sheet3!$E$20:$E$27)+SUMIF(Sheet3!$F$20:$F$27,$T30,Sheet3!$G$20:$G$27)</f>
        <v>0</v>
      </c>
      <c r="AH30" s="105">
        <f>SUMIF(Sheet3!$B$29:$B$53,$T30,Sheet3!$C$29:$C$53)+SUMIF(Sheet3!$D$29:$D$53,$T30,Sheet3!$E$29:$E$53)+SUMIF(Sheet3!$F$29:$F$53,$T30,Sheet3!$G$29:$G$53)</f>
        <v>0</v>
      </c>
      <c r="AI30" s="105">
        <f>SUMIF(Sheet4!$A$8:$A$32,$T30,Sheet4!$B$8:$B$32)+SUMIF(Sheet4!$B$8:$B$32,$T30,Sheet4!$C$8:$C$32)+SUMIF(Sheet4!$D$8:$D$32,$T30,Sheet4!$E$8:$E$32)+SUMIF(Sheet4!$F$8:$F$32,$T30,Sheet4!$G$8:$G$32)</f>
        <v>0</v>
      </c>
    </row>
    <row r="31" spans="1:35" ht="12.75">
      <c r="A31" s="39" t="s">
        <v>118</v>
      </c>
      <c r="B31" s="95">
        <v>475</v>
      </c>
      <c r="C31" s="9">
        <f>N31*$A$17</f>
        <v>17.06</v>
      </c>
      <c r="D31" s="9"/>
      <c r="E31" s="9"/>
      <c r="F31" s="38"/>
      <c r="G31" s="9"/>
      <c r="H31" s="107">
        <v>474</v>
      </c>
      <c r="I31" s="9">
        <f>Q31*$A$17</f>
        <v>22.22</v>
      </c>
      <c r="J31" s="9"/>
      <c r="K31" s="9"/>
      <c r="M31" s="39" t="s">
        <v>118</v>
      </c>
      <c r="N31" s="98">
        <v>15.15</v>
      </c>
      <c r="O31" s="6"/>
      <c r="P31" s="6"/>
      <c r="Q31" s="98">
        <v>19.73</v>
      </c>
      <c r="R31" s="6"/>
      <c r="T31" s="49">
        <v>541</v>
      </c>
      <c r="U31" s="105">
        <f t="shared" si="0"/>
        <v>0</v>
      </c>
      <c r="V31" s="105">
        <f t="shared" si="1"/>
        <v>36.31</v>
      </c>
      <c r="W31" s="105">
        <f t="shared" si="2"/>
        <v>0</v>
      </c>
      <c r="X31" s="105">
        <f>SUMIF(Sheet3!$B$9:$B$15,$T31,Sheet3!$J$9:$J$15)+SUMIF(Sheet3!$D$9:$D$15,$T31,Sheet3!$K$9:$K$15)+SUMIF(Sheet3!$F$9:$F$15,$T31,Sheet3!$L$9:$L$15)</f>
        <v>0</v>
      </c>
      <c r="Y31" s="105">
        <f>SUMIF(Sheet3!$B$20:$B$27,$T31,Sheet3!$J$20:$J$27)+SUMIF(Sheet3!$D$20:$D$27,$T31,Sheet3!$K$20:$K$27)+SUMIF(Sheet3!$F$20:$F$27,$T31,Sheet3!$L$20:$L$27)</f>
        <v>0</v>
      </c>
      <c r="Z31" s="105">
        <f>SUMIF(Sheet3!$B$29:$B$53,$T31,Sheet3!$J$29:$J$53)+SUMIF(Sheet3!$D$29:$D$53,$T31,Sheet3!$K$29:$K$53)+SUMIF(Sheet3!$F$29:$F$53,$T31,Sheet3!$L$29:$L$53)</f>
        <v>0</v>
      </c>
      <c r="AA31" s="105">
        <f>SUMIF(Sheet4!$B$8:$B$32,$T31,Sheet4!$J$8:$J$32)+SUMIF(Sheet4!$D$8:$D$32,$T31,Sheet4!$K$8:$K$32)+SUMIF(Sheet4!$F$8:$F$32,$T31,Sheet4!$L$8:$L$32)</f>
        <v>0</v>
      </c>
      <c r="AC31" s="105">
        <f t="shared" si="3"/>
        <v>0</v>
      </c>
      <c r="AD31" s="105">
        <f t="shared" si="4"/>
        <v>40.89</v>
      </c>
      <c r="AE31" s="105">
        <f t="shared" si="5"/>
        <v>0</v>
      </c>
      <c r="AF31" s="105">
        <f>SUMIF(Sheet3!$B$9:$B$15,$T31,Sheet3!$C$9:$C$15)+SUMIF(Sheet3!$D$9:$D$15,$T31,Sheet3!$E$9:$E$15)+SUMIF(Sheet3!$F$9:$F$15,$T31,Sheet3!$G$9:$G$15)</f>
        <v>0</v>
      </c>
      <c r="AG31" s="105">
        <f>SUMIF(Sheet3!$B$20:$B$27,$T31,Sheet3!$C$20:$C$27)+SUMIF(Sheet3!$D$20:$D$27,$T31,Sheet3!$E$20:$E$27)+SUMIF(Sheet3!$F$20:$F$27,$T31,Sheet3!$G$20:$G$27)</f>
        <v>0</v>
      </c>
      <c r="AH31" s="105">
        <f>SUMIF(Sheet3!$B$29:$B$53,$T31,Sheet3!$C$29:$C$53)+SUMIF(Sheet3!$D$29:$D$53,$T31,Sheet3!$E$29:$E$53)+SUMIF(Sheet3!$F$29:$F$53,$T31,Sheet3!$G$29:$G$53)</f>
        <v>0</v>
      </c>
      <c r="AI31" s="105">
        <f>SUMIF(Sheet4!$A$8:$A$32,$T31,Sheet4!$B$8:$B$32)+SUMIF(Sheet4!$B$8:$B$32,$T31,Sheet4!$C$8:$C$32)+SUMIF(Sheet4!$D$8:$D$32,$T31,Sheet4!$E$8:$E$32)+SUMIF(Sheet4!$F$8:$F$32,$T31,Sheet4!$G$8:$G$32)</f>
        <v>0</v>
      </c>
    </row>
    <row r="32" spans="1:35" ht="12.75">
      <c r="A32" s="39" t="s">
        <v>124</v>
      </c>
      <c r="C32" s="9"/>
      <c r="D32" s="9"/>
      <c r="E32" s="9"/>
      <c r="F32" s="38"/>
      <c r="G32" s="9"/>
      <c r="H32" s="107">
        <v>484</v>
      </c>
      <c r="I32" s="9">
        <f>Q32*$A$17</f>
        <v>21.15</v>
      </c>
      <c r="J32" s="9"/>
      <c r="K32" s="9"/>
      <c r="M32" s="39" t="s">
        <v>124</v>
      </c>
      <c r="N32" s="6"/>
      <c r="O32" s="6"/>
      <c r="P32" s="6"/>
      <c r="Q32" s="98">
        <v>18.78</v>
      </c>
      <c r="R32" s="6"/>
      <c r="T32" s="49">
        <v>542</v>
      </c>
      <c r="U32" s="105">
        <f t="shared" si="0"/>
        <v>0</v>
      </c>
      <c r="V32" s="105">
        <f t="shared" si="1"/>
        <v>45.53</v>
      </c>
      <c r="W32" s="105">
        <f t="shared" si="2"/>
        <v>16.5</v>
      </c>
      <c r="X32" s="105">
        <f>SUMIF(Sheet3!$B$9:$B$15,$T32,Sheet3!$J$9:$J$15)+SUMIF(Sheet3!$D$9:$D$15,$T32,Sheet3!$K$9:$K$15)+SUMIF(Sheet3!$F$9:$F$15,$T32,Sheet3!$L$9:$L$15)</f>
        <v>0</v>
      </c>
      <c r="Y32" s="105">
        <f>SUMIF(Sheet3!$B$20:$B$27,$T32,Sheet3!$J$20:$J$27)+SUMIF(Sheet3!$D$20:$D$27,$T32,Sheet3!$K$20:$K$27)+SUMIF(Sheet3!$F$20:$F$27,$T32,Sheet3!$L$20:$L$27)</f>
        <v>0</v>
      </c>
      <c r="Z32" s="105">
        <f>SUMIF(Sheet3!$B$29:$B$53,$T32,Sheet3!$J$29:$J$53)+SUMIF(Sheet3!$D$29:$D$53,$T32,Sheet3!$K$29:$K$53)+SUMIF(Sheet3!$F$29:$F$53,$T32,Sheet3!$L$29:$L$53)</f>
        <v>0</v>
      </c>
      <c r="AA32" s="105">
        <f>SUMIF(Sheet4!$B$8:$B$32,$T32,Sheet4!$J$8:$J$32)+SUMIF(Sheet4!$D$8:$D$32,$T32,Sheet4!$K$8:$K$32)+SUMIF(Sheet4!$F$8:$F$32,$T32,Sheet4!$L$8:$L$32)</f>
        <v>0</v>
      </c>
      <c r="AC32" s="105">
        <f t="shared" si="3"/>
        <v>0</v>
      </c>
      <c r="AD32" s="105">
        <f t="shared" si="4"/>
        <v>51.28</v>
      </c>
      <c r="AE32" s="105">
        <f t="shared" si="5"/>
        <v>18.58</v>
      </c>
      <c r="AF32" s="105">
        <f>SUMIF(Sheet3!$B$9:$B$15,$T32,Sheet3!$C$9:$C$15)+SUMIF(Sheet3!$D$9:$D$15,$T32,Sheet3!$E$9:$E$15)+SUMIF(Sheet3!$F$9:$F$15,$T32,Sheet3!$G$9:$G$15)</f>
        <v>0</v>
      </c>
      <c r="AG32" s="105">
        <f>SUMIF(Sheet3!$B$20:$B$27,$T32,Sheet3!$C$20:$C$27)+SUMIF(Sheet3!$D$20:$D$27,$T32,Sheet3!$E$20:$E$27)+SUMIF(Sheet3!$F$20:$F$27,$T32,Sheet3!$G$20:$G$27)</f>
        <v>0</v>
      </c>
      <c r="AH32" s="105">
        <f>SUMIF(Sheet3!$B$29:$B$53,$T32,Sheet3!$C$29:$C$53)+SUMIF(Sheet3!$D$29:$D$53,$T32,Sheet3!$E$29:$E$53)+SUMIF(Sheet3!$F$29:$F$53,$T32,Sheet3!$G$29:$G$53)</f>
        <v>0</v>
      </c>
      <c r="AI32" s="105">
        <f>SUMIF(Sheet4!$A$8:$A$32,$T32,Sheet4!$B$8:$B$32)+SUMIF(Sheet4!$B$8:$B$32,$T32,Sheet4!$C$8:$C$32)+SUMIF(Sheet4!$D$8:$D$32,$T32,Sheet4!$E$8:$E$32)+SUMIF(Sheet4!$F$8:$F$32,$T32,Sheet4!$G$8:$G$32)</f>
        <v>0</v>
      </c>
    </row>
    <row r="33" spans="1:35" ht="12.75">
      <c r="A33" s="39" t="s">
        <v>151</v>
      </c>
      <c r="B33" s="95">
        <v>438</v>
      </c>
      <c r="C33" s="9">
        <f>N33*$A$17</f>
        <v>12.76</v>
      </c>
      <c r="D33" s="9"/>
      <c r="E33" s="9"/>
      <c r="F33" s="38"/>
      <c r="G33" s="9"/>
      <c r="H33" s="9"/>
      <c r="I33" s="96" t="s">
        <v>119</v>
      </c>
      <c r="J33" s="9"/>
      <c r="K33" s="9"/>
      <c r="M33" s="39" t="s">
        <v>151</v>
      </c>
      <c r="N33" s="98">
        <v>11.33</v>
      </c>
      <c r="O33" s="6"/>
      <c r="P33" s="6"/>
      <c r="Q33" s="6"/>
      <c r="R33" s="6"/>
      <c r="T33" s="49">
        <v>611</v>
      </c>
      <c r="U33" s="105">
        <f t="shared" si="0"/>
        <v>21.17</v>
      </c>
      <c r="V33" s="105">
        <f t="shared" si="1"/>
        <v>0</v>
      </c>
      <c r="W33" s="105">
        <f t="shared" si="2"/>
        <v>0</v>
      </c>
      <c r="X33" s="105">
        <f>SUMIF(Sheet3!$B$9:$B$15,$T33,Sheet3!$J$9:$J$15)+SUMIF(Sheet3!$D$9:$D$15,$T33,Sheet3!$K$9:$K$15)+SUMIF(Sheet3!$F$9:$F$15,$T33,Sheet3!$L$9:$L$15)</f>
        <v>0</v>
      </c>
      <c r="Y33" s="105">
        <f>SUMIF(Sheet3!$B$20:$B$27,$T33,Sheet3!$J$20:$J$27)+SUMIF(Sheet3!$D$20:$D$27,$T33,Sheet3!$K$20:$K$27)+SUMIF(Sheet3!$F$20:$F$27,$T33,Sheet3!$L$20:$L$27)</f>
        <v>0</v>
      </c>
      <c r="Z33" s="105">
        <f>SUMIF(Sheet3!$B$29:$B$53,$T33,Sheet3!$J$29:$J$53)+SUMIF(Sheet3!$D$29:$D$53,$T33,Sheet3!$K$29:$K$53)+SUMIF(Sheet3!$F$29:$F$53,$T33,Sheet3!$L$29:$L$53)</f>
        <v>0</v>
      </c>
      <c r="AA33" s="105">
        <f>SUMIF(Sheet4!$B$8:$B$32,$T33,Sheet4!$J$8:$J$32)+SUMIF(Sheet4!$D$8:$D$32,$T33,Sheet4!$K$8:$K$32)+SUMIF(Sheet4!$F$8:$F$32,$T33,Sheet4!$L$8:$L$32)</f>
        <v>0</v>
      </c>
      <c r="AC33" s="105">
        <f t="shared" si="3"/>
        <v>23.84</v>
      </c>
      <c r="AD33" s="105">
        <f t="shared" si="4"/>
        <v>0</v>
      </c>
      <c r="AE33" s="105">
        <f t="shared" si="5"/>
        <v>0</v>
      </c>
      <c r="AF33" s="105">
        <f>SUMIF(Sheet3!$B$9:$B$15,$T33,Sheet3!$C$9:$C$15)+SUMIF(Sheet3!$D$9:$D$15,$T33,Sheet3!$E$9:$E$15)+SUMIF(Sheet3!$F$9:$F$15,$T33,Sheet3!$G$9:$G$15)</f>
        <v>0</v>
      </c>
      <c r="AG33" s="105">
        <f>SUMIF(Sheet3!$B$20:$B$27,$T33,Sheet3!$C$20:$C$27)+SUMIF(Sheet3!$D$20:$D$27,$T33,Sheet3!$E$20:$E$27)+SUMIF(Sheet3!$F$20:$F$27,$T33,Sheet3!$G$20:$G$27)</f>
        <v>0</v>
      </c>
      <c r="AH33" s="105">
        <f>SUMIF(Sheet3!$B$29:$B$53,$T33,Sheet3!$C$29:$C$53)+SUMIF(Sheet3!$D$29:$D$53,$T33,Sheet3!$E$29:$E$53)+SUMIF(Sheet3!$F$29:$F$53,$T33,Sheet3!$G$29:$G$53)</f>
        <v>0</v>
      </c>
      <c r="AI33" s="105">
        <f>SUMIF(Sheet4!$A$8:$A$32,$T33,Sheet4!$B$8:$B$32)+SUMIF(Sheet4!$B$8:$B$32,$T33,Sheet4!$C$8:$C$32)+SUMIF(Sheet4!$D$8:$D$32,$T33,Sheet4!$E$8:$E$32)+SUMIF(Sheet4!$F$8:$F$32,$T33,Sheet4!$G$8:$G$32)</f>
        <v>0</v>
      </c>
    </row>
    <row r="34" spans="1:35" ht="12.75">
      <c r="A34" s="39"/>
      <c r="C34" s="9"/>
      <c r="D34" s="9"/>
      <c r="E34" s="9"/>
      <c r="F34" s="38"/>
      <c r="G34" s="9"/>
      <c r="H34" s="9"/>
      <c r="I34" s="9"/>
      <c r="J34" s="9"/>
      <c r="K34" s="9"/>
      <c r="N34" s="6"/>
      <c r="O34" s="6"/>
      <c r="P34" s="6"/>
      <c r="Q34" s="6"/>
      <c r="R34" s="6"/>
      <c r="T34" s="49">
        <v>615</v>
      </c>
      <c r="U34" s="105">
        <f t="shared" si="0"/>
        <v>0</v>
      </c>
      <c r="V34" s="105">
        <f t="shared" si="1"/>
        <v>0</v>
      </c>
      <c r="W34" s="105">
        <f t="shared" si="2"/>
        <v>0</v>
      </c>
      <c r="X34" s="105">
        <f>SUMIF(Sheet3!$B$9:$B$15,$T34,Sheet3!$J$9:$J$15)+SUMIF(Sheet3!$D$9:$D$15,$T34,Sheet3!$K$9:$K$15)+SUMIF(Sheet3!$F$9:$F$15,$T34,Sheet3!$L$9:$L$15)</f>
        <v>11.45</v>
      </c>
      <c r="Y34" s="105">
        <f>SUMIF(Sheet3!$B$20:$B$27,$T34,Sheet3!$J$20:$J$27)+SUMIF(Sheet3!$D$20:$D$27,$T34,Sheet3!$K$20:$K$27)+SUMIF(Sheet3!$F$20:$F$27,$T34,Sheet3!$L$20:$L$27)</f>
        <v>0</v>
      </c>
      <c r="Z34" s="105">
        <f>SUMIF(Sheet3!$B$29:$B$53,$T34,Sheet3!$J$29:$J$53)+SUMIF(Sheet3!$D$29:$D$53,$T34,Sheet3!$K$29:$K$53)+SUMIF(Sheet3!$F$29:$F$53,$T34,Sheet3!$L$29:$L$53)</f>
        <v>0</v>
      </c>
      <c r="AA34" s="105">
        <f>SUMIF(Sheet4!$B$8:$B$32,$T34,Sheet4!$J$8:$J$32)+SUMIF(Sheet4!$D$8:$D$32,$T34,Sheet4!$K$8:$K$32)+SUMIF(Sheet4!$F$8:$F$32,$T34,Sheet4!$L$8:$L$32)</f>
        <v>0</v>
      </c>
      <c r="AC34" s="105">
        <f t="shared" si="3"/>
        <v>0</v>
      </c>
      <c r="AD34" s="105">
        <f t="shared" si="4"/>
        <v>0</v>
      </c>
      <c r="AE34" s="105">
        <f t="shared" si="5"/>
        <v>0</v>
      </c>
      <c r="AF34" s="105">
        <f>SUMIF(Sheet3!$B$9:$B$15,$T34,Sheet3!$C$9:$C$15)+SUMIF(Sheet3!$D$9:$D$15,$T34,Sheet3!$E$9:$E$15)+SUMIF(Sheet3!$F$9:$F$15,$T34,Sheet3!$G$9:$G$15)</f>
        <v>12.89</v>
      </c>
      <c r="AG34" s="105">
        <f>SUMIF(Sheet3!$B$20:$B$27,$T34,Sheet3!$C$20:$C$27)+SUMIF(Sheet3!$D$20:$D$27,$T34,Sheet3!$E$20:$E$27)+SUMIF(Sheet3!$F$20:$F$27,$T34,Sheet3!$G$20:$G$27)</f>
        <v>0</v>
      </c>
      <c r="AH34" s="105">
        <f>SUMIF(Sheet3!$B$29:$B$53,$T34,Sheet3!$C$29:$C$53)+SUMIF(Sheet3!$D$29:$D$53,$T34,Sheet3!$E$29:$E$53)+SUMIF(Sheet3!$F$29:$F$53,$T34,Sheet3!$G$29:$G$53)</f>
        <v>0</v>
      </c>
      <c r="AI34" s="105">
        <f>SUMIF(Sheet4!$A$8:$A$32,$T34,Sheet4!$B$8:$B$32)+SUMIF(Sheet4!$B$8:$B$32,$T34,Sheet4!$C$8:$C$32)+SUMIF(Sheet4!$D$8:$D$32,$T34,Sheet4!$E$8:$E$32)+SUMIF(Sheet4!$F$8:$F$32,$T34,Sheet4!$G$8:$G$32)</f>
        <v>0</v>
      </c>
    </row>
    <row r="35" spans="1:35" ht="12.75">
      <c r="A35" s="7" t="s">
        <v>76</v>
      </c>
      <c r="T35" s="49">
        <v>631</v>
      </c>
      <c r="U35" s="105">
        <f t="shared" si="0"/>
        <v>0</v>
      </c>
      <c r="V35" s="105">
        <f t="shared" si="1"/>
        <v>21.39</v>
      </c>
      <c r="W35" s="105">
        <f t="shared" si="2"/>
        <v>9.31</v>
      </c>
      <c r="X35" s="105">
        <f>SUMIF(Sheet3!$B$9:$B$15,$T35,Sheet3!$J$9:$J$15)+SUMIF(Sheet3!$D$9:$D$15,$T35,Sheet3!$K$9:$K$15)+SUMIF(Sheet3!$F$9:$F$15,$T35,Sheet3!$L$9:$L$15)</f>
        <v>0</v>
      </c>
      <c r="Y35" s="105">
        <f>SUMIF(Sheet3!$B$20:$B$27,$T35,Sheet3!$J$20:$J$27)+SUMIF(Sheet3!$D$20:$D$27,$T35,Sheet3!$K$20:$K$27)+SUMIF(Sheet3!$F$20:$F$27,$T35,Sheet3!$L$20:$L$27)</f>
        <v>0</v>
      </c>
      <c r="Z35" s="105">
        <f>SUMIF(Sheet3!$B$29:$B$53,$T35,Sheet3!$J$29:$J$53)+SUMIF(Sheet3!$D$29:$D$53,$T35,Sheet3!$K$29:$K$53)+SUMIF(Sheet3!$F$29:$F$53,$T35,Sheet3!$L$29:$L$53)</f>
        <v>0</v>
      </c>
      <c r="AA35" s="105">
        <f>SUMIF(Sheet4!$B$8:$B$32,$T35,Sheet4!$J$8:$J$32)+SUMIF(Sheet4!$D$8:$D$32,$T35,Sheet4!$K$8:$K$32)+SUMIF(Sheet4!$F$8:$F$32,$T35,Sheet4!$L$8:$L$32)</f>
        <v>0</v>
      </c>
      <c r="AC35" s="105">
        <f t="shared" si="3"/>
        <v>0</v>
      </c>
      <c r="AD35" s="105">
        <f t="shared" si="4"/>
        <v>24.09</v>
      </c>
      <c r="AE35" s="105">
        <f t="shared" si="5"/>
        <v>10.48</v>
      </c>
      <c r="AF35" s="105">
        <f>SUMIF(Sheet3!$B$9:$B$15,$T35,Sheet3!$C$9:$C$15)+SUMIF(Sheet3!$D$9:$D$15,$T35,Sheet3!$E$9:$E$15)+SUMIF(Sheet3!$F$9:$F$15,$T35,Sheet3!$G$9:$G$15)</f>
        <v>0</v>
      </c>
      <c r="AG35" s="105">
        <f>SUMIF(Sheet3!$B$20:$B$27,$T35,Sheet3!$C$20:$C$27)+SUMIF(Sheet3!$D$20:$D$27,$T35,Sheet3!$E$20:$E$27)+SUMIF(Sheet3!$F$20:$F$27,$T35,Sheet3!$G$20:$G$27)</f>
        <v>0</v>
      </c>
      <c r="AH35" s="105">
        <f>SUMIF(Sheet3!$B$29:$B$53,$T35,Sheet3!$C$29:$C$53)+SUMIF(Sheet3!$D$29:$D$53,$T35,Sheet3!$E$29:$E$53)+SUMIF(Sheet3!$F$29:$F$53,$T35,Sheet3!$G$29:$G$53)</f>
        <v>0</v>
      </c>
      <c r="AI35" s="105">
        <f>SUMIF(Sheet4!$A$8:$A$32,$T35,Sheet4!$B$8:$B$32)+SUMIF(Sheet4!$B$8:$B$32,$T35,Sheet4!$C$8:$C$32)+SUMIF(Sheet4!$D$8:$D$32,$T35,Sheet4!$E$8:$E$32)+SUMIF(Sheet4!$F$8:$F$32,$T35,Sheet4!$G$8:$G$32)</f>
        <v>0</v>
      </c>
    </row>
    <row r="36" spans="1:35" ht="12.75">
      <c r="A36" s="7" t="s">
        <v>75</v>
      </c>
      <c r="B36" s="36" t="s">
        <v>16</v>
      </c>
      <c r="C36" s="75"/>
      <c r="D36" s="36" t="s">
        <v>17</v>
      </c>
      <c r="E36" s="75"/>
      <c r="F36" s="36" t="s">
        <v>18</v>
      </c>
      <c r="G36" s="75"/>
      <c r="H36" s="36" t="s">
        <v>19</v>
      </c>
      <c r="I36" s="75"/>
      <c r="J36" s="36" t="s">
        <v>20</v>
      </c>
      <c r="K36" s="75"/>
      <c r="M36" s="7" t="s">
        <v>23</v>
      </c>
      <c r="N36" s="2" t="s">
        <v>16</v>
      </c>
      <c r="O36" s="2" t="s">
        <v>17</v>
      </c>
      <c r="P36" s="2" t="s">
        <v>18</v>
      </c>
      <c r="Q36" s="2" t="s">
        <v>19</v>
      </c>
      <c r="T36" s="49">
        <v>632</v>
      </c>
      <c r="U36" s="105">
        <f t="shared" si="0"/>
        <v>0</v>
      </c>
      <c r="V36" s="105">
        <f t="shared" si="1"/>
        <v>30.13</v>
      </c>
      <c r="W36" s="105">
        <f t="shared" si="2"/>
        <v>9.31</v>
      </c>
      <c r="X36" s="105">
        <f>SUMIF(Sheet3!$B$9:$B$15,$T36,Sheet3!$J$9:$J$15)+SUMIF(Sheet3!$D$9:$D$15,$T36,Sheet3!$K$9:$K$15)+SUMIF(Sheet3!$F$9:$F$15,$T36,Sheet3!$L$9:$L$15)</f>
        <v>0</v>
      </c>
      <c r="Y36" s="105">
        <f>SUMIF(Sheet3!$B$20:$B$27,$T36,Sheet3!$J$20:$J$27)+SUMIF(Sheet3!$D$20:$D$27,$T36,Sheet3!$K$20:$K$27)+SUMIF(Sheet3!$F$20:$F$27,$T36,Sheet3!$L$20:$L$27)</f>
        <v>0</v>
      </c>
      <c r="Z36" s="105">
        <f>SUMIF(Sheet3!$B$29:$B$53,$T36,Sheet3!$J$29:$J$53)+SUMIF(Sheet3!$D$29:$D$53,$T36,Sheet3!$K$29:$K$53)+SUMIF(Sheet3!$F$29:$F$53,$T36,Sheet3!$L$29:$L$53)</f>
        <v>0</v>
      </c>
      <c r="AA36" s="105">
        <f>SUMIF(Sheet4!$B$8:$B$32,$T36,Sheet4!$J$8:$J$32)+SUMIF(Sheet4!$D$8:$D$32,$T36,Sheet4!$K$8:$K$32)+SUMIF(Sheet4!$F$8:$F$32,$T36,Sheet4!$L$8:$L$32)</f>
        <v>0</v>
      </c>
      <c r="AC36" s="105">
        <f t="shared" si="3"/>
        <v>0</v>
      </c>
      <c r="AD36" s="105">
        <f t="shared" si="4"/>
        <v>33.93</v>
      </c>
      <c r="AE36" s="105">
        <f t="shared" si="5"/>
        <v>10.48</v>
      </c>
      <c r="AF36" s="105">
        <f>SUMIF(Sheet3!$B$9:$B$15,$T36,Sheet3!$C$9:$C$15)+SUMIF(Sheet3!$D$9:$D$15,$T36,Sheet3!$E$9:$E$15)+SUMIF(Sheet3!$F$9:$F$15,$T36,Sheet3!$G$9:$G$15)</f>
        <v>0</v>
      </c>
      <c r="AG36" s="105">
        <f>SUMIF(Sheet3!$B$20:$B$27,$T36,Sheet3!$C$20:$C$27)+SUMIF(Sheet3!$D$20:$D$27,$T36,Sheet3!$E$20:$E$27)+SUMIF(Sheet3!$F$20:$F$27,$T36,Sheet3!$G$20:$G$27)</f>
        <v>0</v>
      </c>
      <c r="AH36" s="105">
        <f>SUMIF(Sheet3!$B$29:$B$53,$T36,Sheet3!$C$29:$C$53)+SUMIF(Sheet3!$D$29:$D$53,$T36,Sheet3!$E$29:$E$53)+SUMIF(Sheet3!$F$29:$F$53,$T36,Sheet3!$G$29:$G$53)</f>
        <v>0</v>
      </c>
      <c r="AI36" s="105">
        <f>SUMIF(Sheet4!$A$8:$A$32,$T36,Sheet4!$B$8:$B$32)+SUMIF(Sheet4!$B$8:$B$32,$T36,Sheet4!$C$8:$C$32)+SUMIF(Sheet4!$D$8:$D$32,$T36,Sheet4!$E$8:$E$32)+SUMIF(Sheet4!$F$8:$F$32,$T36,Sheet4!$G$8:$G$32)</f>
        <v>0</v>
      </c>
    </row>
    <row r="37" spans="1:35" ht="12.75">
      <c r="A37" s="47">
        <f>A8</f>
        <v>1.1262</v>
      </c>
      <c r="B37" s="2" t="s">
        <v>53</v>
      </c>
      <c r="C37" s="2" t="s">
        <v>32</v>
      </c>
      <c r="D37" s="2" t="s">
        <v>53</v>
      </c>
      <c r="E37" s="2" t="s">
        <v>32</v>
      </c>
      <c r="F37" s="2" t="s">
        <v>53</v>
      </c>
      <c r="G37" s="2" t="s">
        <v>32</v>
      </c>
      <c r="H37" s="2" t="s">
        <v>53</v>
      </c>
      <c r="I37" s="2" t="s">
        <v>32</v>
      </c>
      <c r="J37" s="2" t="s">
        <v>53</v>
      </c>
      <c r="K37" s="2" t="s">
        <v>32</v>
      </c>
      <c r="M37" t="s">
        <v>21</v>
      </c>
      <c r="N37" s="2"/>
      <c r="O37" s="2"/>
      <c r="P37" s="2"/>
      <c r="Q37" s="2"/>
      <c r="T37" s="49">
        <v>633</v>
      </c>
      <c r="U37" s="105">
        <f t="shared" si="0"/>
        <v>0</v>
      </c>
      <c r="V37" s="105">
        <f t="shared" si="1"/>
        <v>30.13</v>
      </c>
      <c r="W37" s="105">
        <f t="shared" si="2"/>
        <v>9.31</v>
      </c>
      <c r="X37" s="105">
        <f>SUMIF(Sheet3!$B$9:$B$15,$T37,Sheet3!$J$9:$J$15)+SUMIF(Sheet3!$D$9:$D$15,$T37,Sheet3!$K$9:$K$15)+SUMIF(Sheet3!$F$9:$F$15,$T37,Sheet3!$L$9:$L$15)</f>
        <v>0</v>
      </c>
      <c r="Y37" s="105">
        <f>SUMIF(Sheet3!$B$20:$B$27,$T37,Sheet3!$J$20:$J$27)+SUMIF(Sheet3!$D$20:$D$27,$T37,Sheet3!$K$20:$K$27)+SUMIF(Sheet3!$F$20:$F$27,$T37,Sheet3!$L$20:$L$27)</f>
        <v>0</v>
      </c>
      <c r="Z37" s="105">
        <f>SUMIF(Sheet3!$B$29:$B$53,$T37,Sheet3!$J$29:$J$53)+SUMIF(Sheet3!$D$29:$D$53,$T37,Sheet3!$K$29:$K$53)+SUMIF(Sheet3!$F$29:$F$53,$T37,Sheet3!$L$29:$L$53)</f>
        <v>0</v>
      </c>
      <c r="AA37" s="105">
        <f>SUMIF(Sheet4!$B$8:$B$32,$T37,Sheet4!$J$8:$J$32)+SUMIF(Sheet4!$D$8:$D$32,$T37,Sheet4!$K$8:$K$32)+SUMIF(Sheet4!$F$8:$F$32,$T37,Sheet4!$L$8:$L$32)</f>
        <v>0</v>
      </c>
      <c r="AC37" s="105">
        <f t="shared" si="3"/>
        <v>0</v>
      </c>
      <c r="AD37" s="105">
        <f t="shared" si="4"/>
        <v>33.93</v>
      </c>
      <c r="AE37" s="105">
        <f t="shared" si="5"/>
        <v>10.48</v>
      </c>
      <c r="AF37" s="105">
        <f>SUMIF(Sheet3!$B$9:$B$15,$T37,Sheet3!$C$9:$C$15)+SUMIF(Sheet3!$D$9:$D$15,$T37,Sheet3!$E$9:$E$15)+SUMIF(Sheet3!$F$9:$F$15,$T37,Sheet3!$G$9:$G$15)</f>
        <v>0</v>
      </c>
      <c r="AG37" s="105">
        <f>SUMIF(Sheet3!$B$20:$B$27,$T37,Sheet3!$C$20:$C$27)+SUMIF(Sheet3!$D$20:$D$27,$T37,Sheet3!$E$20:$E$27)+SUMIF(Sheet3!$F$20:$F$27,$T37,Sheet3!$G$20:$G$27)</f>
        <v>0</v>
      </c>
      <c r="AH37" s="105">
        <f>SUMIF(Sheet3!$B$29:$B$53,$T37,Sheet3!$C$29:$C$53)+SUMIF(Sheet3!$D$29:$D$53,$T37,Sheet3!$E$29:$E$53)+SUMIF(Sheet3!$F$29:$F$53,$T37,Sheet3!$G$29:$G$53)</f>
        <v>0</v>
      </c>
      <c r="AI37" s="105">
        <f>SUMIF(Sheet4!$A$8:$A$32,$T37,Sheet4!$B$8:$B$32)+SUMIF(Sheet4!$B$8:$B$32,$T37,Sheet4!$C$8:$C$32)+SUMIF(Sheet4!$D$8:$D$32,$T37,Sheet4!$E$8:$E$32)+SUMIF(Sheet4!$F$8:$F$32,$T37,Sheet4!$G$8:$G$32)</f>
        <v>0</v>
      </c>
    </row>
    <row r="38" spans="1:35" ht="12.75">
      <c r="A38" s="40" t="s">
        <v>60</v>
      </c>
      <c r="B38" s="2"/>
      <c r="C38" s="2"/>
      <c r="D38" s="2"/>
      <c r="E38" s="2"/>
      <c r="F38" s="2"/>
      <c r="G38" s="2"/>
      <c r="H38" s="2"/>
      <c r="I38" s="2"/>
      <c r="J38" s="2"/>
      <c r="K38" s="2"/>
      <c r="N38" s="2"/>
      <c r="O38" s="2"/>
      <c r="P38" s="2"/>
      <c r="Q38" s="2"/>
      <c r="T38" s="49">
        <v>635</v>
      </c>
      <c r="U38" s="105">
        <f t="shared" si="0"/>
        <v>0</v>
      </c>
      <c r="V38" s="105">
        <f t="shared" si="1"/>
        <v>0</v>
      </c>
      <c r="W38" s="105">
        <f t="shared" si="2"/>
        <v>9.31</v>
      </c>
      <c r="X38" s="105">
        <f>SUMIF(Sheet3!$B$9:$B$15,$T38,Sheet3!$J$9:$J$15)+SUMIF(Sheet3!$D$9:$D$15,$T38,Sheet3!$K$9:$K$15)+SUMIF(Sheet3!$F$9:$F$15,$T38,Sheet3!$L$9:$L$15)</f>
        <v>0</v>
      </c>
      <c r="Y38" s="105">
        <f>SUMIF(Sheet3!$B$20:$B$27,$T38,Sheet3!$J$20:$J$27)+SUMIF(Sheet3!$D$20:$D$27,$T38,Sheet3!$K$20:$K$27)+SUMIF(Sheet3!$F$20:$F$27,$T38,Sheet3!$L$20:$L$27)</f>
        <v>8.53</v>
      </c>
      <c r="Z38" s="105">
        <f>SUMIF(Sheet3!$B$29:$B$53,$T38,Sheet3!$J$29:$J$53)+SUMIF(Sheet3!$D$29:$D$53,$T38,Sheet3!$K$29:$K$53)+SUMIF(Sheet3!$F$29:$F$53,$T38,Sheet3!$L$29:$L$53)</f>
        <v>0</v>
      </c>
      <c r="AA38" s="105">
        <f>SUMIF(Sheet4!$B$8:$B$32,$T38,Sheet4!$J$8:$J$32)+SUMIF(Sheet4!$D$8:$D$32,$T38,Sheet4!$K$8:$K$32)+SUMIF(Sheet4!$F$8:$F$32,$T38,Sheet4!$L$8:$L$32)</f>
        <v>0</v>
      </c>
      <c r="AC38" s="105">
        <f t="shared" si="3"/>
        <v>0</v>
      </c>
      <c r="AD38" s="105">
        <f t="shared" si="4"/>
        <v>0</v>
      </c>
      <c r="AE38" s="105">
        <f t="shared" si="5"/>
        <v>10.48</v>
      </c>
      <c r="AF38" s="105">
        <f>SUMIF(Sheet3!$B$9:$B$15,$T38,Sheet3!$C$9:$C$15)+SUMIF(Sheet3!$D$9:$D$15,$T38,Sheet3!$E$9:$E$15)+SUMIF(Sheet3!$F$9:$F$15,$T38,Sheet3!$G$9:$G$15)</f>
        <v>0</v>
      </c>
      <c r="AG38" s="105">
        <f>SUMIF(Sheet3!$B$20:$B$27,$T38,Sheet3!$C$20:$C$27)+SUMIF(Sheet3!$D$20:$D$27,$T38,Sheet3!$E$20:$E$27)+SUMIF(Sheet3!$F$20:$F$27,$T38,Sheet3!$G$20:$G$27)</f>
        <v>9.61</v>
      </c>
      <c r="AH38" s="105">
        <f>SUMIF(Sheet3!$B$29:$B$53,$T38,Sheet3!$C$29:$C$53)+SUMIF(Sheet3!$D$29:$D$53,$T38,Sheet3!$E$29:$E$53)+SUMIF(Sheet3!$F$29:$F$53,$T38,Sheet3!$G$29:$G$53)</f>
        <v>0</v>
      </c>
      <c r="AI38" s="105">
        <f>SUMIF(Sheet4!$A$8:$A$32,$T38,Sheet4!$B$8:$B$32)+SUMIF(Sheet4!$B$8:$B$32,$T38,Sheet4!$C$8:$C$32)+SUMIF(Sheet4!$D$8:$D$32,$T38,Sheet4!$E$8:$E$32)+SUMIF(Sheet4!$F$8:$F$32,$T38,Sheet4!$G$8:$G$32)</f>
        <v>0</v>
      </c>
    </row>
    <row r="39" spans="1:35" ht="12.75">
      <c r="A39" s="39" t="s">
        <v>56</v>
      </c>
      <c r="B39" s="95">
        <v>435</v>
      </c>
      <c r="C39" s="9">
        <f>N39*$A$37</f>
        <v>6.49</v>
      </c>
      <c r="D39" s="38">
        <v>431</v>
      </c>
      <c r="E39" s="9">
        <f>O39*$A$37</f>
        <v>6.49</v>
      </c>
      <c r="F39" s="38">
        <v>432</v>
      </c>
      <c r="G39" s="9">
        <f>P39*$A$37</f>
        <v>6.49</v>
      </c>
      <c r="H39" s="38">
        <v>433</v>
      </c>
      <c r="I39" s="9">
        <f>Q39*$A$37</f>
        <v>6.49</v>
      </c>
      <c r="J39" s="9"/>
      <c r="M39">
        <v>100</v>
      </c>
      <c r="N39" s="98">
        <v>5.76</v>
      </c>
      <c r="O39" s="98">
        <v>5.76</v>
      </c>
      <c r="P39" s="98">
        <v>5.76</v>
      </c>
      <c r="Q39" s="98">
        <v>5.76</v>
      </c>
      <c r="T39" s="49">
        <v>636</v>
      </c>
      <c r="U39" s="105">
        <f t="shared" si="0"/>
        <v>0</v>
      </c>
      <c r="V39" s="105">
        <f t="shared" si="1"/>
        <v>21.39</v>
      </c>
      <c r="W39" s="105">
        <f t="shared" si="2"/>
        <v>0</v>
      </c>
      <c r="X39" s="105">
        <f>SUMIF(Sheet3!$B$9:$B$15,$T39,Sheet3!$J$9:$J$15)+SUMIF(Sheet3!$D$9:$D$15,$T39,Sheet3!$K$9:$K$15)+SUMIF(Sheet3!$F$9:$F$15,$T39,Sheet3!$L$9:$L$15)</f>
        <v>0</v>
      </c>
      <c r="Y39" s="105">
        <f>SUMIF(Sheet3!$B$20:$B$27,$T39,Sheet3!$J$20:$J$27)+SUMIF(Sheet3!$D$20:$D$27,$T39,Sheet3!$K$20:$K$27)+SUMIF(Sheet3!$F$20:$F$27,$T39,Sheet3!$L$20:$L$27)</f>
        <v>0</v>
      </c>
      <c r="Z39" s="105">
        <f>SUMIF(Sheet3!$B$29:$B$53,$T39,Sheet3!$J$29:$J$53)+SUMIF(Sheet3!$D$29:$D$53,$T39,Sheet3!$K$29:$K$53)+SUMIF(Sheet3!$F$29:$F$53,$T39,Sheet3!$L$29:$L$53)</f>
        <v>0</v>
      </c>
      <c r="AA39" s="105">
        <f>SUMIF(Sheet4!$B$8:$B$32,$T39,Sheet4!$J$8:$J$32)+SUMIF(Sheet4!$D$8:$D$32,$T39,Sheet4!$K$8:$K$32)+SUMIF(Sheet4!$F$8:$F$32,$T39,Sheet4!$L$8:$L$32)</f>
        <v>0</v>
      </c>
      <c r="AC39" s="105">
        <f t="shared" si="3"/>
        <v>0</v>
      </c>
      <c r="AD39" s="105">
        <f t="shared" si="4"/>
        <v>24.09</v>
      </c>
      <c r="AE39" s="105">
        <f t="shared" si="5"/>
        <v>0</v>
      </c>
      <c r="AF39" s="105">
        <f>SUMIF(Sheet3!$B$9:$B$15,$T39,Sheet3!$C$9:$C$15)+SUMIF(Sheet3!$D$9:$D$15,$T39,Sheet3!$E$9:$E$15)+SUMIF(Sheet3!$F$9:$F$15,$T39,Sheet3!$G$9:$G$15)</f>
        <v>0</v>
      </c>
      <c r="AG39" s="105">
        <f>SUMIF(Sheet3!$B$20:$B$27,$T39,Sheet3!$C$20:$C$27)+SUMIF(Sheet3!$D$20:$D$27,$T39,Sheet3!$E$20:$E$27)+SUMIF(Sheet3!$F$20:$F$27,$T39,Sheet3!$G$20:$G$27)</f>
        <v>0</v>
      </c>
      <c r="AH39" s="105">
        <f>SUMIF(Sheet3!$B$29:$B$53,$T39,Sheet3!$C$29:$C$53)+SUMIF(Sheet3!$D$29:$D$53,$T39,Sheet3!$E$29:$E$53)+SUMIF(Sheet3!$F$29:$F$53,$T39,Sheet3!$G$29:$G$53)</f>
        <v>0</v>
      </c>
      <c r="AI39" s="105">
        <f>SUMIF(Sheet4!$A$8:$A$32,$T39,Sheet4!$B$8:$B$32)+SUMIF(Sheet4!$B$8:$B$32,$T39,Sheet4!$C$8:$C$32)+SUMIF(Sheet4!$D$8:$D$32,$T39,Sheet4!$E$8:$E$32)+SUMIF(Sheet4!$F$8:$F$32,$T39,Sheet4!$G$8:$G$32)</f>
        <v>0</v>
      </c>
    </row>
    <row r="40" spans="1:35" ht="12.75">
      <c r="A40" s="39" t="s">
        <v>57</v>
      </c>
      <c r="B40" s="95">
        <v>535</v>
      </c>
      <c r="C40" s="9">
        <f>N40*$A$37</f>
        <v>10.11</v>
      </c>
      <c r="D40" s="38">
        <v>531</v>
      </c>
      <c r="E40" s="9">
        <f>O40*$A$37</f>
        <v>10.11</v>
      </c>
      <c r="F40" s="38">
        <v>532</v>
      </c>
      <c r="G40" s="9">
        <f>P40*$A$37</f>
        <v>10.11</v>
      </c>
      <c r="H40" s="38">
        <v>533</v>
      </c>
      <c r="I40" s="9">
        <f>Q40*$A$37</f>
        <v>10.11</v>
      </c>
      <c r="J40" s="38"/>
      <c r="K40" s="9"/>
      <c r="M40">
        <v>200</v>
      </c>
      <c r="N40" s="98">
        <v>8.98</v>
      </c>
      <c r="O40" s="98">
        <v>8.98</v>
      </c>
      <c r="P40" s="98">
        <v>8.98</v>
      </c>
      <c r="Q40" s="98">
        <v>8.98</v>
      </c>
      <c r="T40" s="49">
        <v>715</v>
      </c>
      <c r="U40" s="105">
        <f t="shared" si="0"/>
        <v>0</v>
      </c>
      <c r="V40" s="105">
        <f t="shared" si="1"/>
        <v>0</v>
      </c>
      <c r="W40" s="105">
        <f t="shared" si="2"/>
        <v>0</v>
      </c>
      <c r="X40" s="105">
        <f>SUMIF(Sheet3!$B$9:$B$15,$T40,Sheet3!$J$9:$J$15)+SUMIF(Sheet3!$D$9:$D$15,$T40,Sheet3!$K$9:$K$15)+SUMIF(Sheet3!$F$9:$F$15,$T40,Sheet3!$L$9:$L$15)</f>
        <v>18.59</v>
      </c>
      <c r="Y40" s="105">
        <f>SUMIF(Sheet3!$B$20:$B$27,$T40,Sheet3!$J$20:$J$27)+SUMIF(Sheet3!$D$20:$D$27,$T40,Sheet3!$K$20:$K$27)+SUMIF(Sheet3!$F$20:$F$27,$T40,Sheet3!$L$20:$L$27)</f>
        <v>0</v>
      </c>
      <c r="Z40" s="105">
        <f>SUMIF(Sheet3!$B$29:$B$53,$T40,Sheet3!$J$29:$J$53)+SUMIF(Sheet3!$D$29:$D$53,$T40,Sheet3!$K$29:$K$53)+SUMIF(Sheet3!$F$29:$F$53,$T40,Sheet3!$L$29:$L$53)</f>
        <v>0</v>
      </c>
      <c r="AA40" s="105">
        <f>SUMIF(Sheet4!$B$8:$B$32,$T40,Sheet4!$J$8:$J$32)+SUMIF(Sheet4!$D$8:$D$32,$T40,Sheet4!$K$8:$K$32)+SUMIF(Sheet4!$F$8:$F$32,$T40,Sheet4!$L$8:$L$32)</f>
        <v>0</v>
      </c>
      <c r="AC40" s="105">
        <f t="shared" si="3"/>
        <v>0</v>
      </c>
      <c r="AD40" s="105">
        <f t="shared" si="4"/>
        <v>0</v>
      </c>
      <c r="AE40" s="105">
        <f t="shared" si="5"/>
        <v>0</v>
      </c>
      <c r="AF40" s="105">
        <f>SUMIF(Sheet3!$B$9:$B$15,$T40,Sheet3!$C$9:$C$15)+SUMIF(Sheet3!$D$9:$D$15,$T40,Sheet3!$E$9:$E$15)+SUMIF(Sheet3!$F$9:$F$15,$T40,Sheet3!$G$9:$G$15)</f>
        <v>20.94</v>
      </c>
      <c r="AG40" s="105">
        <f>SUMIF(Sheet3!$B$20:$B$27,$T40,Sheet3!$C$20:$C$27)+SUMIF(Sheet3!$D$20:$D$27,$T40,Sheet3!$E$20:$E$27)+SUMIF(Sheet3!$F$20:$F$27,$T40,Sheet3!$G$20:$G$27)</f>
        <v>0</v>
      </c>
      <c r="AH40" s="105">
        <f>SUMIF(Sheet3!$B$29:$B$53,$T40,Sheet3!$C$29:$C$53)+SUMIF(Sheet3!$D$29:$D$53,$T40,Sheet3!$E$29:$E$53)+SUMIF(Sheet3!$F$29:$F$53,$T40,Sheet3!$G$29:$G$53)</f>
        <v>0</v>
      </c>
      <c r="AI40" s="105">
        <f>SUMIF(Sheet4!$A$8:$A$32,$T40,Sheet4!$B$8:$B$32)+SUMIF(Sheet4!$B$8:$B$32,$T40,Sheet4!$C$8:$C$32)+SUMIF(Sheet4!$D$8:$D$32,$T40,Sheet4!$E$8:$E$32)+SUMIF(Sheet4!$F$8:$F$32,$T40,Sheet4!$G$8:$G$32)</f>
        <v>0</v>
      </c>
    </row>
    <row r="41" spans="1:35" ht="12.75">
      <c r="A41" s="39" t="s">
        <v>58</v>
      </c>
      <c r="B41" s="95">
        <v>635</v>
      </c>
      <c r="C41" s="9">
        <f>N41*$A$37</f>
        <v>10.48</v>
      </c>
      <c r="D41" s="38">
        <v>631</v>
      </c>
      <c r="E41" s="9">
        <f>O41*$A$37</f>
        <v>10.48</v>
      </c>
      <c r="F41" s="38">
        <v>632</v>
      </c>
      <c r="G41" s="9">
        <f>P41*$A$37</f>
        <v>10.48</v>
      </c>
      <c r="H41" s="38">
        <v>633</v>
      </c>
      <c r="I41" s="9">
        <f>Q41*$A$37</f>
        <v>10.48</v>
      </c>
      <c r="J41" s="9"/>
      <c r="M41">
        <v>250</v>
      </c>
      <c r="N41" s="98">
        <v>9.31</v>
      </c>
      <c r="O41" s="98">
        <v>9.31</v>
      </c>
      <c r="P41" s="98">
        <v>9.31</v>
      </c>
      <c r="Q41" s="98">
        <v>9.31</v>
      </c>
      <c r="T41" s="49">
        <v>732</v>
      </c>
      <c r="U41" s="105">
        <f t="shared" si="0"/>
        <v>0</v>
      </c>
      <c r="V41" s="105">
        <f t="shared" si="1"/>
        <v>0</v>
      </c>
      <c r="W41" s="105">
        <f t="shared" si="2"/>
        <v>12.23</v>
      </c>
      <c r="X41" s="105">
        <f>SUMIF(Sheet3!$B$9:$B$15,$T41,Sheet3!$J$9:$J$15)+SUMIF(Sheet3!$D$9:$D$15,$T41,Sheet3!$K$9:$K$15)+SUMIF(Sheet3!$F$9:$F$15,$T41,Sheet3!$L$9:$L$15)</f>
        <v>0</v>
      </c>
      <c r="Y41" s="105">
        <f>SUMIF(Sheet3!$B$20:$B$27,$T41,Sheet3!$J$20:$J$27)+SUMIF(Sheet3!$D$20:$D$27,$T41,Sheet3!$K$20:$K$27)+SUMIF(Sheet3!$F$20:$F$27,$T41,Sheet3!$L$20:$L$27)</f>
        <v>0</v>
      </c>
      <c r="Z41" s="105">
        <f>SUMIF(Sheet3!$B$29:$B$53,$T41,Sheet3!$J$29:$J$53)+SUMIF(Sheet3!$D$29:$D$53,$T41,Sheet3!$K$29:$K$53)+SUMIF(Sheet3!$F$29:$F$53,$T41,Sheet3!$L$29:$L$53)</f>
        <v>0</v>
      </c>
      <c r="AA41" s="105">
        <f>SUMIF(Sheet4!$B$8:$B$32,$T41,Sheet4!$J$8:$J$32)+SUMIF(Sheet4!$D$8:$D$32,$T41,Sheet4!$K$8:$K$32)+SUMIF(Sheet4!$F$8:$F$32,$T41,Sheet4!$L$8:$L$32)</f>
        <v>0</v>
      </c>
      <c r="AC41" s="105">
        <f t="shared" si="3"/>
        <v>0</v>
      </c>
      <c r="AD41" s="105">
        <f t="shared" si="4"/>
        <v>0</v>
      </c>
      <c r="AE41" s="105">
        <f t="shared" si="5"/>
        <v>13.77</v>
      </c>
      <c r="AF41" s="105">
        <f>SUMIF(Sheet3!$B$9:$B$15,$T41,Sheet3!$C$9:$C$15)+SUMIF(Sheet3!$D$9:$D$15,$T41,Sheet3!$E$9:$E$15)+SUMIF(Sheet3!$F$9:$F$15,$T41,Sheet3!$G$9:$G$15)</f>
        <v>0</v>
      </c>
      <c r="AG41" s="105">
        <f>SUMIF(Sheet3!$B$20:$B$27,$T41,Sheet3!$C$20:$C$27)+SUMIF(Sheet3!$D$20:$D$27,$T41,Sheet3!$E$20:$E$27)+SUMIF(Sheet3!$F$20:$F$27,$T41,Sheet3!$G$20:$G$27)</f>
        <v>0</v>
      </c>
      <c r="AH41" s="105">
        <f>SUMIF(Sheet3!$B$29:$B$53,$T41,Sheet3!$C$29:$C$53)+SUMIF(Sheet3!$D$29:$D$53,$T41,Sheet3!$E$29:$E$53)+SUMIF(Sheet3!$F$29:$F$53,$T41,Sheet3!$G$29:$G$53)</f>
        <v>0</v>
      </c>
      <c r="AI41" s="105">
        <f>SUMIF(Sheet4!$A$8:$A$32,$T41,Sheet4!$B$8:$B$32)+SUMIF(Sheet4!$B$8:$B$32,$T41,Sheet4!$C$8:$C$32)+SUMIF(Sheet4!$D$8:$D$32,$T41,Sheet4!$E$8:$E$32)+SUMIF(Sheet4!$F$8:$F$32,$T41,Sheet4!$G$8:$G$32)</f>
        <v>0</v>
      </c>
    </row>
    <row r="42" spans="1:35" ht="12.75">
      <c r="A42" s="39" t="s">
        <v>62</v>
      </c>
      <c r="B42" s="95">
        <v>735</v>
      </c>
      <c r="C42" s="9">
        <f>N42*$A$37</f>
        <v>13.77</v>
      </c>
      <c r="D42" s="38">
        <v>731</v>
      </c>
      <c r="E42" s="9">
        <f>O42*$A$37</f>
        <v>13.77</v>
      </c>
      <c r="F42" s="38">
        <v>732</v>
      </c>
      <c r="G42" s="9">
        <f>P42*$A$37</f>
        <v>13.77</v>
      </c>
      <c r="H42" s="38">
        <v>733</v>
      </c>
      <c r="I42" s="9">
        <f>Q42*$A$37</f>
        <v>13.77</v>
      </c>
      <c r="J42" s="9"/>
      <c r="M42">
        <v>310</v>
      </c>
      <c r="N42" s="98">
        <v>12.23</v>
      </c>
      <c r="O42" s="98">
        <v>12.23</v>
      </c>
      <c r="P42" s="98">
        <v>12.23</v>
      </c>
      <c r="Q42" s="98">
        <v>12.23</v>
      </c>
      <c r="T42" s="49">
        <v>735</v>
      </c>
      <c r="U42" s="105">
        <f t="shared" si="0"/>
        <v>0</v>
      </c>
      <c r="V42" s="105">
        <f t="shared" si="1"/>
        <v>0</v>
      </c>
      <c r="W42" s="105">
        <f t="shared" si="2"/>
        <v>12.23</v>
      </c>
      <c r="X42" s="105">
        <f>SUMIF(Sheet3!$B$9:$B$15,$T42,Sheet3!$J$9:$J$15)+SUMIF(Sheet3!$D$9:$D$15,$T42,Sheet3!$K$9:$K$15)+SUMIF(Sheet3!$F$9:$F$15,$T42,Sheet3!$L$9:$L$15)</f>
        <v>0</v>
      </c>
      <c r="Y42" s="105">
        <f>SUMIF(Sheet3!$B$20:$B$27,$T42,Sheet3!$J$20:$J$27)+SUMIF(Sheet3!$D$20:$D$27,$T42,Sheet3!$K$20:$K$27)+SUMIF(Sheet3!$F$20:$F$27,$T42,Sheet3!$L$20:$L$27)</f>
        <v>10.31</v>
      </c>
      <c r="Z42" s="105">
        <f>SUMIF(Sheet3!$B$29:$B$53,$T42,Sheet3!$J$29:$J$53)+SUMIF(Sheet3!$D$29:$D$53,$T42,Sheet3!$K$29:$K$53)+SUMIF(Sheet3!$F$29:$F$53,$T42,Sheet3!$L$29:$L$53)</f>
        <v>0</v>
      </c>
      <c r="AA42" s="105">
        <f>SUMIF(Sheet4!$B$8:$B$32,$T42,Sheet4!$J$8:$J$32)+SUMIF(Sheet4!$D$8:$D$32,$T42,Sheet4!$K$8:$K$32)+SUMIF(Sheet4!$F$8:$F$32,$T42,Sheet4!$L$8:$L$32)</f>
        <v>0</v>
      </c>
      <c r="AC42" s="105">
        <f t="shared" si="3"/>
        <v>0</v>
      </c>
      <c r="AD42" s="105">
        <f t="shared" si="4"/>
        <v>0</v>
      </c>
      <c r="AE42" s="105">
        <f t="shared" si="5"/>
        <v>13.77</v>
      </c>
      <c r="AF42" s="105">
        <f>SUMIF(Sheet3!$B$9:$B$15,$T42,Sheet3!$C$9:$C$15)+SUMIF(Sheet3!$D$9:$D$15,$T42,Sheet3!$E$9:$E$15)+SUMIF(Sheet3!$F$9:$F$15,$T42,Sheet3!$G$9:$G$15)</f>
        <v>0</v>
      </c>
      <c r="AG42" s="105">
        <f>SUMIF(Sheet3!$B$20:$B$27,$T42,Sheet3!$C$20:$C$27)+SUMIF(Sheet3!$D$20:$D$27,$T42,Sheet3!$E$20:$E$27)+SUMIF(Sheet3!$F$20:$F$27,$T42,Sheet3!$G$20:$G$27)</f>
        <v>11.61</v>
      </c>
      <c r="AH42" s="105">
        <f>SUMIF(Sheet3!$B$29:$B$53,$T42,Sheet3!$C$29:$C$53)+SUMIF(Sheet3!$D$29:$D$53,$T42,Sheet3!$E$29:$E$53)+SUMIF(Sheet3!$F$29:$F$53,$T42,Sheet3!$G$29:$G$53)</f>
        <v>0</v>
      </c>
      <c r="AI42" s="105">
        <f>SUMIF(Sheet4!$A$8:$A$32,$T42,Sheet4!$B$8:$B$32)+SUMIF(Sheet4!$B$8:$B$32,$T42,Sheet4!$C$8:$C$32)+SUMIF(Sheet4!$D$8:$D$32,$T42,Sheet4!$E$8:$E$32)+SUMIF(Sheet4!$F$8:$F$32,$T42,Sheet4!$G$8:$G$32)</f>
        <v>0</v>
      </c>
    </row>
    <row r="43" spans="1:35" ht="12.75">
      <c r="A43" s="39" t="s">
        <v>59</v>
      </c>
      <c r="B43" s="95">
        <v>835</v>
      </c>
      <c r="C43" s="9">
        <f>N43*$A$37</f>
        <v>17.7</v>
      </c>
      <c r="D43" s="38">
        <v>831</v>
      </c>
      <c r="E43" s="9">
        <f>O43*$A$37</f>
        <v>17.7</v>
      </c>
      <c r="F43" s="38">
        <v>832</v>
      </c>
      <c r="G43" s="9">
        <f>P43*$A$37</f>
        <v>17.7</v>
      </c>
      <c r="H43" s="38">
        <v>833</v>
      </c>
      <c r="I43" s="9">
        <f>Q43*$A$37</f>
        <v>17.7</v>
      </c>
      <c r="J43" s="9"/>
      <c r="M43">
        <v>400</v>
      </c>
      <c r="N43" s="98">
        <v>15.72</v>
      </c>
      <c r="O43" s="98">
        <v>15.72</v>
      </c>
      <c r="P43" s="98">
        <v>15.72</v>
      </c>
      <c r="Q43" s="98">
        <v>15.72</v>
      </c>
      <c r="T43" s="49">
        <v>819</v>
      </c>
      <c r="U43" s="105">
        <f t="shared" si="0"/>
        <v>0</v>
      </c>
      <c r="V43" s="105">
        <f t="shared" si="1"/>
        <v>0</v>
      </c>
      <c r="W43" s="105">
        <f t="shared" si="2"/>
        <v>0</v>
      </c>
      <c r="X43" s="105">
        <f>SUMIF(Sheet3!$B$9:$B$15,$T43,Sheet3!$J$9:$J$15)+SUMIF(Sheet3!$D$9:$D$15,$T43,Sheet3!$K$9:$K$15)+SUMIF(Sheet3!$F$9:$F$15,$T43,Sheet3!$L$9:$L$15)</f>
        <v>17.62</v>
      </c>
      <c r="Y43" s="105">
        <f>SUMIF(Sheet3!$B$20:$B$27,$T43,Sheet3!$J$20:$J$27)+SUMIF(Sheet3!$D$20:$D$27,$T43,Sheet3!$K$20:$K$27)+SUMIF(Sheet3!$F$20:$F$27,$T43,Sheet3!$L$20:$L$27)</f>
        <v>0</v>
      </c>
      <c r="Z43" s="105">
        <f>SUMIF(Sheet3!$B$29:$B$53,$T43,Sheet3!$J$29:$J$53)+SUMIF(Sheet3!$D$29:$D$53,$T43,Sheet3!$K$29:$K$53)+SUMIF(Sheet3!$F$29:$F$53,$T43,Sheet3!$L$29:$L$53)</f>
        <v>0</v>
      </c>
      <c r="AA43" s="105">
        <f>SUMIF(Sheet4!$B$8:$B$32,$T43,Sheet4!$J$8:$J$32)+SUMIF(Sheet4!$D$8:$D$32,$T43,Sheet4!$K$8:$K$32)+SUMIF(Sheet4!$F$8:$F$32,$T43,Sheet4!$L$8:$L$32)</f>
        <v>0</v>
      </c>
      <c r="AC43" s="105">
        <f t="shared" si="3"/>
        <v>0</v>
      </c>
      <c r="AD43" s="105">
        <f t="shared" si="4"/>
        <v>0</v>
      </c>
      <c r="AE43" s="105">
        <f t="shared" si="5"/>
        <v>0</v>
      </c>
      <c r="AF43" s="105">
        <f>SUMIF(Sheet3!$B$9:$B$15,$T43,Sheet3!$C$9:$C$15)+SUMIF(Sheet3!$D$9:$D$15,$T43,Sheet3!$E$9:$E$15)+SUMIF(Sheet3!$F$9:$F$15,$T43,Sheet3!$G$9:$G$15)</f>
        <v>19.84</v>
      </c>
      <c r="AG43" s="105">
        <f>SUMIF(Sheet3!$B$20:$B$27,$T43,Sheet3!$C$20:$C$27)+SUMIF(Sheet3!$D$20:$D$27,$T43,Sheet3!$E$20:$E$27)+SUMIF(Sheet3!$F$20:$F$27,$T43,Sheet3!$G$20:$G$27)</f>
        <v>0</v>
      </c>
      <c r="AH43" s="105">
        <f>SUMIF(Sheet3!$B$29:$B$53,$T43,Sheet3!$C$29:$C$53)+SUMIF(Sheet3!$D$29:$D$53,$T43,Sheet3!$E$29:$E$53)+SUMIF(Sheet3!$F$29:$F$53,$T43,Sheet3!$G$29:$G$53)</f>
        <v>0</v>
      </c>
      <c r="AI43" s="105">
        <f>SUMIF(Sheet4!$A$8:$A$32,$T43,Sheet4!$B$8:$B$32)+SUMIF(Sheet4!$B$8:$B$32,$T43,Sheet4!$C$8:$C$32)+SUMIF(Sheet4!$D$8:$D$32,$T43,Sheet4!$E$8:$E$32)+SUMIF(Sheet4!$F$8:$F$32,$T43,Sheet4!$G$8:$G$32)</f>
        <v>0</v>
      </c>
    </row>
    <row r="44" spans="1:35" ht="12.75">
      <c r="A44" s="37" t="s">
        <v>61</v>
      </c>
      <c r="C44" s="97"/>
      <c r="D44" s="42"/>
      <c r="E44" s="97"/>
      <c r="F44" s="42"/>
      <c r="G44" s="97"/>
      <c r="H44" s="42"/>
      <c r="I44" s="97"/>
      <c r="J44" s="97"/>
      <c r="N44" s="6"/>
      <c r="O44" s="6"/>
      <c r="P44" s="6"/>
      <c r="Q44" s="6"/>
      <c r="T44" s="49">
        <v>831</v>
      </c>
      <c r="U44" s="105">
        <f t="shared" si="0"/>
        <v>0</v>
      </c>
      <c r="V44" s="105">
        <f t="shared" si="1"/>
        <v>31.43</v>
      </c>
      <c r="W44" s="105">
        <f t="shared" si="2"/>
        <v>15.72</v>
      </c>
      <c r="X44" s="105">
        <f>SUMIF(Sheet3!$B$9:$B$15,$T44,Sheet3!$J$9:$J$15)+SUMIF(Sheet3!$D$9:$D$15,$T44,Sheet3!$K$9:$K$15)+SUMIF(Sheet3!$F$9:$F$15,$T44,Sheet3!$L$9:$L$15)</f>
        <v>0</v>
      </c>
      <c r="Y44" s="105">
        <f>SUMIF(Sheet3!$B$20:$B$27,$T44,Sheet3!$J$20:$J$27)+SUMIF(Sheet3!$D$20:$D$27,$T44,Sheet3!$K$20:$K$27)+SUMIF(Sheet3!$F$20:$F$27,$T44,Sheet3!$L$20:$L$27)</f>
        <v>0</v>
      </c>
      <c r="Z44" s="105">
        <f>SUMIF(Sheet3!$B$29:$B$53,$T44,Sheet3!$J$29:$J$53)+SUMIF(Sheet3!$D$29:$D$53,$T44,Sheet3!$K$29:$K$53)+SUMIF(Sheet3!$F$29:$F$53,$T44,Sheet3!$L$29:$L$53)</f>
        <v>0</v>
      </c>
      <c r="AA44" s="105">
        <f>SUMIF(Sheet4!$B$8:$B$32,$T44,Sheet4!$J$8:$J$32)+SUMIF(Sheet4!$D$8:$D$32,$T44,Sheet4!$K$8:$K$32)+SUMIF(Sheet4!$F$8:$F$32,$T44,Sheet4!$L$8:$L$32)</f>
        <v>0</v>
      </c>
      <c r="AC44" s="105">
        <f t="shared" si="3"/>
        <v>0</v>
      </c>
      <c r="AD44" s="105">
        <f t="shared" si="4"/>
        <v>35.4</v>
      </c>
      <c r="AE44" s="105">
        <f t="shared" si="5"/>
        <v>17.7</v>
      </c>
      <c r="AF44" s="105">
        <f>SUMIF(Sheet3!$B$9:$B$15,$T44,Sheet3!$C$9:$C$15)+SUMIF(Sheet3!$D$9:$D$15,$T44,Sheet3!$E$9:$E$15)+SUMIF(Sheet3!$F$9:$F$15,$T44,Sheet3!$G$9:$G$15)</f>
        <v>0</v>
      </c>
      <c r="AG44" s="105">
        <f>SUMIF(Sheet3!$B$20:$B$27,$T44,Sheet3!$C$20:$C$27)+SUMIF(Sheet3!$D$20:$D$27,$T44,Sheet3!$E$20:$E$27)+SUMIF(Sheet3!$F$20:$F$27,$T44,Sheet3!$G$20:$G$27)</f>
        <v>0</v>
      </c>
      <c r="AH44" s="105">
        <f>SUMIF(Sheet3!$B$29:$B$53,$T44,Sheet3!$C$29:$C$53)+SUMIF(Sheet3!$D$29:$D$53,$T44,Sheet3!$E$29:$E$53)+SUMIF(Sheet3!$F$29:$F$53,$T44,Sheet3!$G$29:$G$53)</f>
        <v>0</v>
      </c>
      <c r="AI44" s="105">
        <f>SUMIF(Sheet4!$A$8:$A$32,$T44,Sheet4!$B$8:$B$32)+SUMIF(Sheet4!$B$8:$B$32,$T44,Sheet4!$C$8:$C$32)+SUMIF(Sheet4!$D$8:$D$32,$T44,Sheet4!$E$8:$E$32)+SUMIF(Sheet4!$F$8:$F$32,$T44,Sheet4!$G$8:$G$32)</f>
        <v>0</v>
      </c>
    </row>
    <row r="45" spans="1:35" ht="12.75">
      <c r="A45" s="39" t="s">
        <v>56</v>
      </c>
      <c r="C45" s="97"/>
      <c r="D45" s="42">
        <v>441</v>
      </c>
      <c r="E45" s="9">
        <f>O45*$A$37</f>
        <v>11.37</v>
      </c>
      <c r="F45" s="38">
        <v>442</v>
      </c>
      <c r="G45" s="9">
        <f>P45*$A$37</f>
        <v>11.37</v>
      </c>
      <c r="H45" s="38">
        <v>443</v>
      </c>
      <c r="I45" s="9">
        <f>Q45*$A$37</f>
        <v>11.37</v>
      </c>
      <c r="J45" s="9"/>
      <c r="M45">
        <v>100</v>
      </c>
      <c r="N45" s="6"/>
      <c r="O45" s="98">
        <v>10.1</v>
      </c>
      <c r="P45" s="98">
        <v>10.1</v>
      </c>
      <c r="Q45" s="98">
        <v>10.1</v>
      </c>
      <c r="T45" s="49">
        <v>832</v>
      </c>
      <c r="U45" s="105">
        <f t="shared" si="0"/>
        <v>0</v>
      </c>
      <c r="V45" s="105">
        <f t="shared" si="1"/>
        <v>40.19</v>
      </c>
      <c r="W45" s="105">
        <f t="shared" si="2"/>
        <v>15.72</v>
      </c>
      <c r="X45" s="105">
        <f>SUMIF(Sheet3!$B$9:$B$15,$T45,Sheet3!$J$9:$J$15)+SUMIF(Sheet3!$D$9:$D$15,$T45,Sheet3!$K$9:$K$15)+SUMIF(Sheet3!$F$9:$F$15,$T45,Sheet3!$L$9:$L$15)</f>
        <v>0</v>
      </c>
      <c r="Y45" s="105">
        <f>SUMIF(Sheet3!$B$20:$B$27,$T45,Sheet3!$J$20:$J$27)+SUMIF(Sheet3!$D$20:$D$27,$T45,Sheet3!$K$20:$K$27)+SUMIF(Sheet3!$F$20:$F$27,$T45,Sheet3!$L$20:$L$27)</f>
        <v>0</v>
      </c>
      <c r="Z45" s="105">
        <f>SUMIF(Sheet3!$B$29:$B$53,$T45,Sheet3!$J$29:$J$53)+SUMIF(Sheet3!$D$29:$D$53,$T45,Sheet3!$K$29:$K$53)+SUMIF(Sheet3!$F$29:$F$53,$T45,Sheet3!$L$29:$L$53)</f>
        <v>0</v>
      </c>
      <c r="AA45" s="105">
        <f>SUMIF(Sheet4!$B$8:$B$32,$T45,Sheet4!$J$8:$J$32)+SUMIF(Sheet4!$D$8:$D$32,$T45,Sheet4!$K$8:$K$32)+SUMIF(Sheet4!$F$8:$F$32,$T45,Sheet4!$L$8:$L$32)</f>
        <v>0</v>
      </c>
      <c r="AC45" s="105">
        <f t="shared" si="3"/>
        <v>0</v>
      </c>
      <c r="AD45" s="105">
        <f t="shared" si="4"/>
        <v>45.26</v>
      </c>
      <c r="AE45" s="105">
        <f t="shared" si="5"/>
        <v>17.7</v>
      </c>
      <c r="AF45" s="105">
        <f>SUMIF(Sheet3!$B$9:$B$15,$T45,Sheet3!$C$9:$C$15)+SUMIF(Sheet3!$D$9:$D$15,$T45,Sheet3!$E$9:$E$15)+SUMIF(Sheet3!$F$9:$F$15,$T45,Sheet3!$G$9:$G$15)</f>
        <v>0</v>
      </c>
      <c r="AG45" s="105">
        <f>SUMIF(Sheet3!$B$20:$B$27,$T45,Sheet3!$C$20:$C$27)+SUMIF(Sheet3!$D$20:$D$27,$T45,Sheet3!$E$20:$E$27)+SUMIF(Sheet3!$F$20:$F$27,$T45,Sheet3!$G$20:$G$27)</f>
        <v>0</v>
      </c>
      <c r="AH45" s="105">
        <f>SUMIF(Sheet3!$B$29:$B$53,$T45,Sheet3!$C$29:$C$53)+SUMIF(Sheet3!$D$29:$D$53,$T45,Sheet3!$E$29:$E$53)+SUMIF(Sheet3!$F$29:$F$53,$T45,Sheet3!$G$29:$G$53)</f>
        <v>0</v>
      </c>
      <c r="AI45" s="105">
        <f>SUMIF(Sheet4!$A$8:$A$32,$T45,Sheet4!$B$8:$B$32)+SUMIF(Sheet4!$B$8:$B$32,$T45,Sheet4!$C$8:$C$32)+SUMIF(Sheet4!$D$8:$D$32,$T45,Sheet4!$E$8:$E$32)+SUMIF(Sheet4!$F$8:$F$32,$T45,Sheet4!$G$8:$G$32)</f>
        <v>0</v>
      </c>
    </row>
    <row r="46" spans="1:35" ht="12.75">
      <c r="A46" s="39" t="s">
        <v>57</v>
      </c>
      <c r="C46" s="97"/>
      <c r="D46" s="97"/>
      <c r="E46" s="97"/>
      <c r="F46" s="42">
        <v>542</v>
      </c>
      <c r="G46" s="9">
        <f>P46*$A$37</f>
        <v>18.58</v>
      </c>
      <c r="H46" s="38">
        <v>543</v>
      </c>
      <c r="I46" s="9">
        <f>Q46*$A$37</f>
        <v>18.58</v>
      </c>
      <c r="J46" s="9"/>
      <c r="M46">
        <v>200</v>
      </c>
      <c r="N46" s="6"/>
      <c r="O46" s="6"/>
      <c r="P46" s="98">
        <v>16.5</v>
      </c>
      <c r="Q46" s="98">
        <v>16.5</v>
      </c>
      <c r="T46" s="49">
        <v>835</v>
      </c>
      <c r="U46" s="105">
        <f t="shared" si="0"/>
        <v>0</v>
      </c>
      <c r="V46" s="105">
        <f t="shared" si="1"/>
        <v>26.39</v>
      </c>
      <c r="W46" s="105">
        <f t="shared" si="2"/>
        <v>15.72</v>
      </c>
      <c r="X46" s="105">
        <f>SUMIF(Sheet3!$B$9:$B$15,$T46,Sheet3!$J$9:$J$15)+SUMIF(Sheet3!$D$9:$D$15,$T46,Sheet3!$K$9:$K$15)+SUMIF(Sheet3!$F$9:$F$15,$T46,Sheet3!$L$9:$L$15)</f>
        <v>0</v>
      </c>
      <c r="Y46" s="105">
        <f>SUMIF(Sheet3!$B$20:$B$27,$T46,Sheet3!$J$20:$J$27)+SUMIF(Sheet3!$D$20:$D$27,$T46,Sheet3!$K$20:$K$27)+SUMIF(Sheet3!$F$20:$F$27,$T46,Sheet3!$L$20:$L$27)</f>
        <v>13.07</v>
      </c>
      <c r="Z46" s="105">
        <f>SUMIF(Sheet3!$B$29:$B$53,$T46,Sheet3!$J$29:$J$53)+SUMIF(Sheet3!$D$29:$D$53,$T46,Sheet3!$K$29:$K$53)+SUMIF(Sheet3!$F$29:$F$53,$T46,Sheet3!$L$29:$L$53)</f>
        <v>0</v>
      </c>
      <c r="AA46" s="105">
        <f>SUMIF(Sheet4!$B$8:$B$32,$T46,Sheet4!$J$8:$J$32)+SUMIF(Sheet4!$D$8:$D$32,$T46,Sheet4!$K$8:$K$32)+SUMIF(Sheet4!$F$8:$F$32,$T46,Sheet4!$L$8:$L$32)</f>
        <v>0</v>
      </c>
      <c r="AC46" s="105">
        <f t="shared" si="3"/>
        <v>0</v>
      </c>
      <c r="AD46" s="105">
        <f t="shared" si="4"/>
        <v>29.72</v>
      </c>
      <c r="AE46" s="105">
        <f t="shared" si="5"/>
        <v>17.7</v>
      </c>
      <c r="AF46" s="105">
        <f>SUMIF(Sheet3!$B$9:$B$15,$T46,Sheet3!$C$9:$C$15)+SUMIF(Sheet3!$D$9:$D$15,$T46,Sheet3!$E$9:$E$15)+SUMIF(Sheet3!$F$9:$F$15,$T46,Sheet3!$G$9:$G$15)</f>
        <v>0</v>
      </c>
      <c r="AG46" s="105">
        <f>SUMIF(Sheet3!$B$20:$B$27,$T46,Sheet3!$C$20:$C$27)+SUMIF(Sheet3!$D$20:$D$27,$T46,Sheet3!$E$20:$E$27)+SUMIF(Sheet3!$F$20:$F$27,$T46,Sheet3!$G$20:$G$27)</f>
        <v>14.72</v>
      </c>
      <c r="AH46" s="105">
        <f>SUMIF(Sheet3!$B$29:$B$53,$T46,Sheet3!$C$29:$C$53)+SUMIF(Sheet3!$D$29:$D$53,$T46,Sheet3!$E$29:$E$53)+SUMIF(Sheet3!$F$29:$F$53,$T46,Sheet3!$G$29:$G$53)</f>
        <v>0</v>
      </c>
      <c r="AI46" s="105">
        <f>SUMIF(Sheet4!$A$8:$A$32,$T46,Sheet4!$B$8:$B$32)+SUMIF(Sheet4!$B$8:$B$32,$T46,Sheet4!$C$8:$C$32)+SUMIF(Sheet4!$D$8:$D$32,$T46,Sheet4!$E$8:$E$32)+SUMIF(Sheet4!$F$8:$F$32,$T46,Sheet4!$G$8:$G$32)</f>
        <v>0</v>
      </c>
    </row>
    <row r="47" spans="1:35" ht="12.75">
      <c r="A47" s="39" t="s">
        <v>58</v>
      </c>
      <c r="C47" s="97"/>
      <c r="D47" s="97"/>
      <c r="E47" s="97"/>
      <c r="F47" s="42">
        <v>642</v>
      </c>
      <c r="G47" s="9">
        <f>P47*$A$37</f>
        <v>20.8</v>
      </c>
      <c r="H47" s="9"/>
      <c r="I47" s="97"/>
      <c r="J47" s="97"/>
      <c r="M47">
        <v>250</v>
      </c>
      <c r="N47" s="6"/>
      <c r="O47" s="6"/>
      <c r="P47" s="98">
        <v>18.47</v>
      </c>
      <c r="Q47" s="6"/>
      <c r="T47" s="49">
        <v>836</v>
      </c>
      <c r="U47" s="105">
        <f t="shared" si="0"/>
        <v>0</v>
      </c>
      <c r="V47" s="105">
        <f t="shared" si="1"/>
        <v>31.43</v>
      </c>
      <c r="W47" s="105">
        <f t="shared" si="2"/>
        <v>0</v>
      </c>
      <c r="X47" s="105">
        <f>SUMIF(Sheet3!$B$9:$B$15,$T47,Sheet3!$J$9:$J$15)+SUMIF(Sheet3!$D$9:$D$15,$T47,Sheet3!$K$9:$K$15)+SUMIF(Sheet3!$F$9:$F$15,$T47,Sheet3!$L$9:$L$15)</f>
        <v>0</v>
      </c>
      <c r="Y47" s="105">
        <f>SUMIF(Sheet3!$B$20:$B$27,$T47,Sheet3!$J$20:$J$27)+SUMIF(Sheet3!$D$20:$D$27,$T47,Sheet3!$K$20:$K$27)+SUMIF(Sheet3!$F$20:$F$27,$T47,Sheet3!$L$20:$L$27)</f>
        <v>0</v>
      </c>
      <c r="Z47" s="105">
        <f>SUMIF(Sheet3!$B$29:$B$53,$T47,Sheet3!$J$29:$J$53)+SUMIF(Sheet3!$D$29:$D$53,$T47,Sheet3!$K$29:$K$53)+SUMIF(Sheet3!$F$29:$F$53,$T47,Sheet3!$L$29:$L$53)</f>
        <v>0</v>
      </c>
      <c r="AA47" s="105">
        <f>SUMIF(Sheet4!$B$8:$B$32,$T47,Sheet4!$J$8:$J$32)+SUMIF(Sheet4!$D$8:$D$32,$T47,Sheet4!$K$8:$K$32)+SUMIF(Sheet4!$F$8:$F$32,$T47,Sheet4!$L$8:$L$32)</f>
        <v>0</v>
      </c>
      <c r="AC47" s="105">
        <f t="shared" si="3"/>
        <v>0</v>
      </c>
      <c r="AD47" s="105">
        <f t="shared" si="4"/>
        <v>35.4</v>
      </c>
      <c r="AE47" s="105">
        <f t="shared" si="5"/>
        <v>0</v>
      </c>
      <c r="AF47" s="105">
        <f>SUMIF(Sheet3!$B$9:$B$15,$T47,Sheet3!$C$9:$C$15)+SUMIF(Sheet3!$D$9:$D$15,$T47,Sheet3!$E$9:$E$15)+SUMIF(Sheet3!$F$9:$F$15,$T47,Sheet3!$G$9:$G$15)</f>
        <v>0</v>
      </c>
      <c r="AG47" s="105">
        <f>SUMIF(Sheet3!$B$20:$B$27,$T47,Sheet3!$C$20:$C$27)+SUMIF(Sheet3!$D$20:$D$27,$T47,Sheet3!$E$20:$E$27)+SUMIF(Sheet3!$F$20:$F$27,$T47,Sheet3!$G$20:$G$27)</f>
        <v>0</v>
      </c>
      <c r="AH47" s="105">
        <f>SUMIF(Sheet3!$B$29:$B$53,$T47,Sheet3!$C$29:$C$53)+SUMIF(Sheet3!$D$29:$D$53,$T47,Sheet3!$E$29:$E$53)+SUMIF(Sheet3!$F$29:$F$53,$T47,Sheet3!$G$29:$G$53)</f>
        <v>0</v>
      </c>
      <c r="AI47" s="105">
        <f>SUMIF(Sheet4!$A$8:$A$32,$T47,Sheet4!$B$8:$B$32)+SUMIF(Sheet4!$B$8:$B$32,$T47,Sheet4!$C$8:$C$32)+SUMIF(Sheet4!$D$8:$D$32,$T47,Sheet4!$E$8:$E$32)+SUMIF(Sheet4!$F$8:$F$32,$T47,Sheet4!$G$8:$G$32)</f>
        <v>0</v>
      </c>
    </row>
    <row r="48" spans="1:35" ht="12.75">
      <c r="A48" s="39" t="s">
        <v>62</v>
      </c>
      <c r="C48" s="97"/>
      <c r="D48" s="97"/>
      <c r="E48" s="97"/>
      <c r="F48" s="42">
        <v>742</v>
      </c>
      <c r="G48" s="9">
        <f>P48*$A$37</f>
        <v>25.94</v>
      </c>
      <c r="H48" s="9"/>
      <c r="I48" s="97"/>
      <c r="J48" s="97"/>
      <c r="M48">
        <v>310</v>
      </c>
      <c r="N48" s="6"/>
      <c r="O48" s="6"/>
      <c r="P48" s="98">
        <v>23.03</v>
      </c>
      <c r="Q48" s="6"/>
      <c r="T48" s="49">
        <v>842</v>
      </c>
      <c r="U48" s="105">
        <f t="shared" si="0"/>
        <v>0</v>
      </c>
      <c r="V48" s="105">
        <f t="shared" si="1"/>
        <v>71.05</v>
      </c>
      <c r="W48" s="105">
        <f t="shared" si="2"/>
        <v>0</v>
      </c>
      <c r="X48" s="105">
        <f>SUMIF(Sheet3!$B$9:$B$15,$T48,Sheet3!$J$9:$J$15)+SUMIF(Sheet3!$D$9:$D$15,$T48,Sheet3!$K$9:$K$15)+SUMIF(Sheet3!$F$9:$F$15,$T48,Sheet3!$L$9:$L$15)</f>
        <v>0</v>
      </c>
      <c r="Y48" s="105">
        <f>SUMIF(Sheet3!$B$20:$B$27,$T48,Sheet3!$J$20:$J$27)+SUMIF(Sheet3!$D$20:$D$27,$T48,Sheet3!$K$20:$K$27)+SUMIF(Sheet3!$F$20:$F$27,$T48,Sheet3!$L$20:$L$27)</f>
        <v>0</v>
      </c>
      <c r="Z48" s="105">
        <f>SUMIF(Sheet3!$B$29:$B$53,$T48,Sheet3!$J$29:$J$53)+SUMIF(Sheet3!$D$29:$D$53,$T48,Sheet3!$K$29:$K$53)+SUMIF(Sheet3!$F$29:$F$53,$T48,Sheet3!$L$29:$L$53)</f>
        <v>0</v>
      </c>
      <c r="AA48" s="105">
        <f>SUMIF(Sheet4!$B$8:$B$32,$T48,Sheet4!$J$8:$J$32)+SUMIF(Sheet4!$D$8:$D$32,$T48,Sheet4!$K$8:$K$32)+SUMIF(Sheet4!$F$8:$F$32,$T48,Sheet4!$L$8:$L$32)</f>
        <v>0</v>
      </c>
      <c r="AC48" s="105">
        <f t="shared" si="3"/>
        <v>0</v>
      </c>
      <c r="AD48" s="105">
        <f t="shared" si="4"/>
        <v>80.02</v>
      </c>
      <c r="AE48" s="105">
        <f t="shared" si="5"/>
        <v>0</v>
      </c>
      <c r="AF48" s="105">
        <f>SUMIF(Sheet3!$B$9:$B$15,$T48,Sheet3!$C$9:$C$15)+SUMIF(Sheet3!$D$9:$D$15,$T48,Sheet3!$E$9:$E$15)+SUMIF(Sheet3!$F$9:$F$15,$T48,Sheet3!$G$9:$G$15)</f>
        <v>0</v>
      </c>
      <c r="AG48" s="105">
        <f>SUMIF(Sheet3!$B$20:$B$27,$T48,Sheet3!$C$20:$C$27)+SUMIF(Sheet3!$D$20:$D$27,$T48,Sheet3!$E$20:$E$27)+SUMIF(Sheet3!$F$20:$F$27,$T48,Sheet3!$G$20:$G$27)</f>
        <v>0</v>
      </c>
      <c r="AH48" s="105">
        <f>SUMIF(Sheet3!$B$29:$B$53,$T48,Sheet3!$C$29:$C$53)+SUMIF(Sheet3!$D$29:$D$53,$T48,Sheet3!$E$29:$E$53)+SUMIF(Sheet3!$F$29:$F$53,$T48,Sheet3!$G$29:$G$53)</f>
        <v>0</v>
      </c>
      <c r="AI48" s="105">
        <f>SUMIF(Sheet4!$A$8:$A$32,$T48,Sheet4!$B$8:$B$32)+SUMIF(Sheet4!$B$8:$B$32,$T48,Sheet4!$C$8:$C$32)+SUMIF(Sheet4!$D$8:$D$32,$T48,Sheet4!$E$8:$E$32)+SUMIF(Sheet4!$F$8:$F$32,$T48,Sheet4!$G$8:$G$32)</f>
        <v>0</v>
      </c>
    </row>
    <row r="49" spans="1:35" ht="12.75">
      <c r="A49" s="39" t="s">
        <v>59</v>
      </c>
      <c r="B49" s="95">
        <v>845</v>
      </c>
      <c r="C49" s="9">
        <f>N49*$A$37</f>
        <v>33.16</v>
      </c>
      <c r="M49">
        <v>400</v>
      </c>
      <c r="N49" s="99">
        <v>29.44</v>
      </c>
      <c r="T49" s="49">
        <v>845</v>
      </c>
      <c r="U49" s="105">
        <f t="shared" si="0"/>
        <v>0</v>
      </c>
      <c r="V49" s="105">
        <f t="shared" si="1"/>
        <v>0</v>
      </c>
      <c r="W49" s="105">
        <f t="shared" si="2"/>
        <v>29.44</v>
      </c>
      <c r="X49" s="105">
        <f>SUMIF(Sheet3!$B$9:$B$15,$T49,Sheet3!$J$9:$J$15)+SUMIF(Sheet3!$D$9:$D$15,$T49,Sheet3!$K$9:$K$15)+SUMIF(Sheet3!$F$9:$F$15,$T49,Sheet3!$L$9:$L$15)</f>
        <v>0</v>
      </c>
      <c r="Y49" s="105">
        <f>SUMIF(Sheet3!$B$20:$B$27,$T49,Sheet3!$J$20:$J$27)+SUMIF(Sheet3!$D$20:$D$27,$T49,Sheet3!$K$20:$K$27)+SUMIF(Sheet3!$F$20:$F$27,$T49,Sheet3!$L$20:$L$27)</f>
        <v>0</v>
      </c>
      <c r="Z49" s="105">
        <f>SUMIF(Sheet3!$B$29:$B$53,$T49,Sheet3!$J$29:$J$53)+SUMIF(Sheet3!$D$29:$D$53,$T49,Sheet3!$K$29:$K$53)+SUMIF(Sheet3!$F$29:$F$53,$T49,Sheet3!$L$29:$L$53)</f>
        <v>0</v>
      </c>
      <c r="AA49" s="105">
        <f>SUMIF(Sheet4!$B$8:$B$32,$T49,Sheet4!$J$8:$J$32)+SUMIF(Sheet4!$D$8:$D$32,$T49,Sheet4!$K$8:$K$32)+SUMIF(Sheet4!$F$8:$F$32,$T49,Sheet4!$L$8:$L$32)</f>
        <v>0</v>
      </c>
      <c r="AC49" s="105">
        <f t="shared" si="3"/>
        <v>0</v>
      </c>
      <c r="AD49" s="105">
        <f t="shared" si="4"/>
        <v>0</v>
      </c>
      <c r="AE49" s="105">
        <f t="shared" si="5"/>
        <v>33.16</v>
      </c>
      <c r="AF49" s="105">
        <f>SUMIF(Sheet3!$B$9:$B$15,$T49,Sheet3!$C$9:$C$15)+SUMIF(Sheet3!$D$9:$D$15,$T49,Sheet3!$E$9:$E$15)+SUMIF(Sheet3!$F$9:$F$15,$T49,Sheet3!$G$9:$G$15)</f>
        <v>0</v>
      </c>
      <c r="AG49" s="105">
        <f>SUMIF(Sheet3!$B$20:$B$27,$T49,Sheet3!$C$20:$C$27)+SUMIF(Sheet3!$D$20:$D$27,$T49,Sheet3!$E$20:$E$27)+SUMIF(Sheet3!$F$20:$F$27,$T49,Sheet3!$G$20:$G$27)</f>
        <v>0</v>
      </c>
      <c r="AH49" s="105">
        <f>SUMIF(Sheet3!$B$29:$B$53,$T49,Sheet3!$C$29:$C$53)+SUMIF(Sheet3!$D$29:$D$53,$T49,Sheet3!$E$29:$E$53)+SUMIF(Sheet3!$F$29:$F$53,$T49,Sheet3!$G$29:$G$53)</f>
        <v>0</v>
      </c>
      <c r="AI49" s="105">
        <f>SUMIF(Sheet4!$A$8:$A$32,$T49,Sheet4!$B$8:$B$32)+SUMIF(Sheet4!$B$8:$B$32,$T49,Sheet4!$C$8:$C$32)+SUMIF(Sheet4!$D$8:$D$32,$T49,Sheet4!$E$8:$E$32)+SUMIF(Sheet4!$F$8:$F$32,$T49,Sheet4!$G$8:$G$32)</f>
        <v>0</v>
      </c>
    </row>
    <row r="50" spans="20:35" ht="12.75">
      <c r="T50" s="49">
        <v>935</v>
      </c>
      <c r="U50" s="105">
        <f t="shared" si="0"/>
        <v>0</v>
      </c>
      <c r="V50" s="105">
        <f t="shared" si="1"/>
        <v>0</v>
      </c>
      <c r="W50" s="105">
        <f t="shared" si="2"/>
        <v>0</v>
      </c>
      <c r="X50" s="105">
        <f>SUMIF(Sheet3!$B$9:$B$15,$T50,Sheet3!$J$9:$J$15)+SUMIF(Sheet3!$D$9:$D$15,$T50,Sheet3!$K$9:$K$15)+SUMIF(Sheet3!$F$9:$F$15,$T50,Sheet3!$L$9:$L$15)</f>
        <v>0</v>
      </c>
      <c r="Y50" s="105">
        <f>SUMIF(Sheet3!$B$20:$B$27,$T50,Sheet3!$J$20:$J$27)+SUMIF(Sheet3!$D$20:$D$27,$T50,Sheet3!$K$20:$K$27)+SUMIF(Sheet3!$F$20:$F$27,$T50,Sheet3!$L$20:$L$27)</f>
        <v>5.3</v>
      </c>
      <c r="Z50" s="105">
        <f>SUMIF(Sheet3!$B$29:$B$53,$T50,Sheet3!$J$29:$J$53)+SUMIF(Sheet3!$D$29:$D$53,$T50,Sheet3!$K$29:$K$53)+SUMIF(Sheet3!$F$29:$F$53,$T50,Sheet3!$L$29:$L$53)</f>
        <v>0</v>
      </c>
      <c r="AA50" s="105">
        <f>SUMIF(Sheet4!$B$8:$B$32,$T50,Sheet4!$J$8:$J$32)+SUMIF(Sheet4!$D$8:$D$32,$T50,Sheet4!$K$8:$K$32)+SUMIF(Sheet4!$F$8:$F$32,$T50,Sheet4!$L$8:$L$32)</f>
        <v>0</v>
      </c>
      <c r="AC50" s="105">
        <f t="shared" si="3"/>
        <v>0</v>
      </c>
      <c r="AD50" s="105">
        <f t="shared" si="4"/>
        <v>0</v>
      </c>
      <c r="AE50" s="105">
        <f t="shared" si="5"/>
        <v>0</v>
      </c>
      <c r="AF50" s="105">
        <f>SUMIF(Sheet3!$B$9:$B$15,$T50,Sheet3!$C$9:$C$15)+SUMIF(Sheet3!$D$9:$D$15,$T50,Sheet3!$E$9:$E$15)+SUMIF(Sheet3!$F$9:$F$15,$T50,Sheet3!$G$9:$G$15)</f>
        <v>0</v>
      </c>
      <c r="AG50" s="105">
        <f>SUMIF(Sheet3!$B$20:$B$27,$T50,Sheet3!$C$20:$C$27)+SUMIF(Sheet3!$D$20:$D$27,$T50,Sheet3!$E$20:$E$27)+SUMIF(Sheet3!$F$20:$F$27,$T50,Sheet3!$G$20:$G$27)</f>
        <v>5.97</v>
      </c>
      <c r="AH50" s="105">
        <f>SUMIF(Sheet3!$B$29:$B$53,$T50,Sheet3!$C$29:$C$53)+SUMIF(Sheet3!$D$29:$D$53,$T50,Sheet3!$E$29:$E$53)+SUMIF(Sheet3!$F$29:$F$53,$T50,Sheet3!$G$29:$G$53)</f>
        <v>0</v>
      </c>
      <c r="AI50" s="105">
        <f>SUMIF(Sheet4!$A$8:$A$32,$T50,Sheet4!$B$8:$B$32)+SUMIF(Sheet4!$B$8:$B$32,$T50,Sheet4!$C$8:$C$32)+SUMIF(Sheet4!$D$8:$D$32,$T50,Sheet4!$E$8:$E$32)+SUMIF(Sheet4!$F$8:$F$32,$T50,Sheet4!$G$8:$G$32)</f>
        <v>0</v>
      </c>
    </row>
    <row r="51" spans="20:35" ht="12.75">
      <c r="T51" s="106" t="s">
        <v>122</v>
      </c>
      <c r="U51" s="105">
        <f t="shared" si="0"/>
        <v>0</v>
      </c>
      <c r="V51" s="105">
        <f t="shared" si="1"/>
        <v>0</v>
      </c>
      <c r="W51" s="105">
        <f t="shared" si="2"/>
        <v>0</v>
      </c>
      <c r="X51" s="105">
        <f>SUMIF(Sheet3!$B$9:$B$15,$T51,Sheet3!$J$9:$J$15)+SUMIF(Sheet3!$D$9:$D$15,$T51,Sheet3!$K$9:$K$15)+SUMIF(Sheet3!$F$9:$F$15,$T51,Sheet3!$L$9:$L$15)</f>
        <v>0</v>
      </c>
      <c r="Y51" s="105">
        <f>SUMIF(Sheet3!$B$20:$B$27,$T51,Sheet3!$J$20:$J$27)+SUMIF(Sheet3!$D$20:$D$27,$T51,Sheet3!$K$20:$K$27)+SUMIF(Sheet3!$F$20:$F$27,$T51,Sheet3!$L$20:$L$27)</f>
        <v>0</v>
      </c>
      <c r="Z51" s="105">
        <f>SUMIF(Sheet3!$B$29:$B$53,$T51,Sheet3!$J$29:$J$53)+SUMIF(Sheet3!$D$29:$D$53,$T51,Sheet3!$K$29:$K$53)+SUMIF(Sheet3!$F$29:$F$53,$T51,Sheet3!$L$29:$L$53)</f>
        <v>23.65</v>
      </c>
      <c r="AA51" s="105">
        <f>SUMIF(Sheet4!$B$8:$B$32,$T51,Sheet4!$J$8:$J$32)+SUMIF(Sheet4!$D$8:$D$32,$T51,Sheet4!$K$8:$K$32)+SUMIF(Sheet4!$F$8:$F$32,$T51,Sheet4!$L$8:$L$32)</f>
        <v>23.65</v>
      </c>
      <c r="AC51" s="105">
        <f t="shared" si="3"/>
        <v>0</v>
      </c>
      <c r="AD51" s="105">
        <f t="shared" si="4"/>
        <v>0</v>
      </c>
      <c r="AE51" s="105">
        <f t="shared" si="5"/>
        <v>0</v>
      </c>
      <c r="AF51" s="105">
        <f>SUMIF(Sheet3!$B$9:$B$15,$T51,Sheet3!$C$9:$C$15)+SUMIF(Sheet3!$D$9:$D$15,$T51,Sheet3!$E$9:$E$15)+SUMIF(Sheet3!$F$9:$F$15,$T51,Sheet3!$G$9:$G$15)</f>
        <v>0</v>
      </c>
      <c r="AG51" s="105">
        <f>SUMIF(Sheet3!$B$20:$B$27,$T51,Sheet3!$C$20:$C$27)+SUMIF(Sheet3!$D$20:$D$27,$T51,Sheet3!$E$20:$E$27)+SUMIF(Sheet3!$F$20:$F$27,$T51,Sheet3!$G$20:$G$27)</f>
        <v>0</v>
      </c>
      <c r="AH51" s="105">
        <f>SUMIF(Sheet3!$B$29:$B$53,$T51,Sheet3!$C$29:$C$53)+SUMIF(Sheet3!$D$29:$D$53,$T51,Sheet3!$E$29:$E$53)+SUMIF(Sheet3!$F$29:$F$53,$T51,Sheet3!$G$29:$G$53)</f>
        <v>26.63</v>
      </c>
      <c r="AI51" s="105">
        <f>SUMIF(Sheet4!$A$8:$A$32,$T51,Sheet4!$B$8:$B$32)+SUMIF(Sheet4!$B$8:$B$32,$T51,Sheet4!$C$8:$C$32)+SUMIF(Sheet4!$D$8:$D$32,$T51,Sheet4!$E$8:$E$32)+SUMIF(Sheet4!$F$8:$F$32,$T51,Sheet4!$G$8:$G$32)</f>
        <v>26.6</v>
      </c>
    </row>
    <row r="52" spans="20:35" ht="12.75">
      <c r="T52" s="106" t="s">
        <v>141</v>
      </c>
      <c r="U52" s="105">
        <f t="shared" si="0"/>
        <v>0</v>
      </c>
      <c r="V52" s="105">
        <f t="shared" si="1"/>
        <v>0</v>
      </c>
      <c r="W52" s="105">
        <f t="shared" si="2"/>
        <v>0</v>
      </c>
      <c r="X52" s="105">
        <f>SUMIF(Sheet3!$B$9:$B$15,$T52,Sheet3!$J$9:$J$15)+SUMIF(Sheet3!$D$9:$D$15,$T52,Sheet3!$K$9:$K$15)+SUMIF(Sheet3!$F$9:$F$15,$T52,Sheet3!$L$9:$L$15)</f>
        <v>0</v>
      </c>
      <c r="Y52" s="105">
        <f>SUMIF(Sheet3!$B$20:$B$27,$T52,Sheet3!$J$20:$J$27)+SUMIF(Sheet3!$D$20:$D$27,$T52,Sheet3!$K$20:$K$27)+SUMIF(Sheet3!$F$20:$F$27,$T52,Sheet3!$L$20:$L$27)</f>
        <v>0</v>
      </c>
      <c r="Z52" s="105">
        <f>SUMIF(Sheet3!$B$29:$B$53,$T52,Sheet3!$J$29:$J$53)+SUMIF(Sheet3!$D$29:$D$53,$T52,Sheet3!$K$29:$K$53)+SUMIF(Sheet3!$F$29:$F$53,$T52,Sheet3!$L$29:$L$53)</f>
        <v>17.5</v>
      </c>
      <c r="AA52" s="105">
        <f>SUMIF(Sheet4!$B$8:$B$32,$T52,Sheet4!$J$8:$J$32)+SUMIF(Sheet4!$D$8:$D$32,$T52,Sheet4!$K$8:$K$32)+SUMIF(Sheet4!$F$8:$F$32,$T52,Sheet4!$L$8:$L$32)</f>
        <v>17.5</v>
      </c>
      <c r="AC52" s="105">
        <f t="shared" si="3"/>
        <v>0</v>
      </c>
      <c r="AD52" s="105">
        <f t="shared" si="4"/>
        <v>0</v>
      </c>
      <c r="AE52" s="105">
        <f t="shared" si="5"/>
        <v>0</v>
      </c>
      <c r="AF52" s="105">
        <f>SUMIF(Sheet3!$B$9:$B$15,$T52,Sheet3!$C$9:$C$15)+SUMIF(Sheet3!$D$9:$D$15,$T52,Sheet3!$E$9:$E$15)+SUMIF(Sheet3!$F$9:$F$15,$T52,Sheet3!$G$9:$G$15)</f>
        <v>0</v>
      </c>
      <c r="AG52" s="105">
        <f>SUMIF(Sheet3!$B$20:$B$27,$T52,Sheet3!$C$20:$C$27)+SUMIF(Sheet3!$D$20:$D$27,$T52,Sheet3!$E$20:$E$27)+SUMIF(Sheet3!$F$20:$F$27,$T52,Sheet3!$G$20:$G$27)</f>
        <v>0</v>
      </c>
      <c r="AH52" s="105">
        <f>SUMIF(Sheet3!$B$29:$B$53,$T52,Sheet3!$C$29:$C$53)+SUMIF(Sheet3!$D$29:$D$53,$T52,Sheet3!$E$29:$E$53)+SUMIF(Sheet3!$F$29:$F$53,$T52,Sheet3!$G$29:$G$53)</f>
        <v>19.71</v>
      </c>
      <c r="AI52" s="105">
        <f>SUMIF(Sheet4!$A$8:$A$32,$T52,Sheet4!$B$8:$B$32)+SUMIF(Sheet4!$B$8:$B$32,$T52,Sheet4!$C$8:$C$32)+SUMIF(Sheet4!$D$8:$D$32,$T52,Sheet4!$E$8:$E$32)+SUMIF(Sheet4!$F$8:$F$32,$T52,Sheet4!$G$8:$G$32)</f>
        <v>19.64</v>
      </c>
    </row>
    <row r="53" spans="20:35" ht="12.75">
      <c r="T53" s="106" t="s">
        <v>153</v>
      </c>
      <c r="U53" s="105">
        <f t="shared" si="0"/>
        <v>0</v>
      </c>
      <c r="V53" s="105">
        <f t="shared" si="1"/>
        <v>0</v>
      </c>
      <c r="W53" s="105">
        <f t="shared" si="2"/>
        <v>0</v>
      </c>
      <c r="X53" s="105">
        <f>SUMIF(Sheet3!$B$9:$B$15,$T53,Sheet3!$J$9:$J$15)+SUMIF(Sheet3!$D$9:$D$15,$T53,Sheet3!$K$9:$K$15)+SUMIF(Sheet3!$F$9:$F$15,$T53,Sheet3!$L$9:$L$15)</f>
        <v>0</v>
      </c>
      <c r="Y53" s="105">
        <f>SUMIF(Sheet3!$B$20:$B$27,$T53,Sheet3!$J$20:$J$27)+SUMIF(Sheet3!$D$20:$D$27,$T53,Sheet3!$K$20:$K$27)+SUMIF(Sheet3!$F$20:$F$27,$T53,Sheet3!$L$20:$L$27)</f>
        <v>0</v>
      </c>
      <c r="Z53" s="105">
        <f>SUMIF(Sheet3!$B$29:$B$53,$T53,Sheet3!$J$29:$J$53)+SUMIF(Sheet3!$D$29:$D$53,$T53,Sheet3!$K$29:$K$53)+SUMIF(Sheet3!$F$29:$F$53,$T53,Sheet3!$L$29:$L$53)</f>
        <v>22.83</v>
      </c>
      <c r="AA53" s="105">
        <f>SUMIF(Sheet4!$B$8:$B$32,$T53,Sheet4!$J$8:$J$32)+SUMIF(Sheet4!$D$8:$D$32,$T53,Sheet4!$K$8:$K$32)+SUMIF(Sheet4!$F$8:$F$32,$T53,Sheet4!$L$8:$L$32)</f>
        <v>22.83</v>
      </c>
      <c r="AC53" s="105">
        <f t="shared" si="3"/>
        <v>0</v>
      </c>
      <c r="AD53" s="105">
        <f t="shared" si="4"/>
        <v>0</v>
      </c>
      <c r="AE53" s="105">
        <f t="shared" si="5"/>
        <v>0</v>
      </c>
      <c r="AF53" s="105">
        <f>SUMIF(Sheet3!$B$9:$B$15,$T53,Sheet3!$C$9:$C$15)+SUMIF(Sheet3!$D$9:$D$15,$T53,Sheet3!$E$9:$E$15)+SUMIF(Sheet3!$F$9:$F$15,$T53,Sheet3!$G$9:$G$15)</f>
        <v>0</v>
      </c>
      <c r="AG53" s="105">
        <f>SUMIF(Sheet3!$B$20:$B$27,$T53,Sheet3!$C$20:$C$27)+SUMIF(Sheet3!$D$20:$D$27,$T53,Sheet3!$E$20:$E$27)+SUMIF(Sheet3!$F$20:$F$27,$T53,Sheet3!$G$20:$G$27)</f>
        <v>0</v>
      </c>
      <c r="AH53" s="105">
        <f>SUMIF(Sheet3!$B$29:$B$53,$T53,Sheet3!$C$29:$C$53)+SUMIF(Sheet3!$D$29:$D$53,$T53,Sheet3!$E$29:$E$53)+SUMIF(Sheet3!$F$29:$F$53,$T53,Sheet3!$G$29:$G$53)</f>
        <v>25.71</v>
      </c>
      <c r="AI53" s="105">
        <f>SUMIF(Sheet4!$A$8:$A$32,$T53,Sheet4!$B$8:$B$32)+SUMIF(Sheet4!$B$8:$B$32,$T53,Sheet4!$C$8:$C$32)+SUMIF(Sheet4!$D$8:$D$32,$T53,Sheet4!$E$8:$E$32)+SUMIF(Sheet4!$F$8:$F$32,$T53,Sheet4!$G$8:$G$32)</f>
        <v>25.68</v>
      </c>
    </row>
    <row r="54" spans="20:35" ht="12.75">
      <c r="T54" s="106" t="s">
        <v>123</v>
      </c>
      <c r="U54" s="105">
        <f t="shared" si="0"/>
        <v>0</v>
      </c>
      <c r="V54" s="105">
        <f t="shared" si="1"/>
        <v>0</v>
      </c>
      <c r="W54" s="105">
        <f t="shared" si="2"/>
        <v>0</v>
      </c>
      <c r="X54" s="105">
        <f>SUMIF(Sheet3!$B$9:$B$15,$T54,Sheet3!$J$9:$J$15)+SUMIF(Sheet3!$D$9:$D$15,$T54,Sheet3!$K$9:$K$15)+SUMIF(Sheet3!$F$9:$F$15,$T54,Sheet3!$L$9:$L$15)</f>
        <v>0</v>
      </c>
      <c r="Y54" s="105">
        <f>SUMIF(Sheet3!$B$20:$B$27,$T54,Sheet3!$J$20:$J$27)+SUMIF(Sheet3!$D$20:$D$27,$T54,Sheet3!$K$20:$K$27)+SUMIF(Sheet3!$F$20:$F$27,$T54,Sheet3!$L$20:$L$27)</f>
        <v>0</v>
      </c>
      <c r="Z54" s="105">
        <f>SUMIF(Sheet3!$B$29:$B$53,$T54,Sheet3!$J$29:$J$53)+SUMIF(Sheet3!$D$29:$D$53,$T54,Sheet3!$K$29:$K$53)+SUMIF(Sheet3!$F$29:$F$53,$T54,Sheet3!$L$29:$L$53)</f>
        <v>22.55</v>
      </c>
      <c r="AA54" s="105">
        <f>SUMIF(Sheet4!$B$8:$B$32,$T54,Sheet4!$J$8:$J$32)+SUMIF(Sheet4!$D$8:$D$32,$T54,Sheet4!$K$8:$K$32)+SUMIF(Sheet4!$F$8:$F$32,$T54,Sheet4!$L$8:$L$32)</f>
        <v>22.55</v>
      </c>
      <c r="AC54" s="105">
        <f t="shared" si="3"/>
        <v>0</v>
      </c>
      <c r="AD54" s="105">
        <f t="shared" si="4"/>
        <v>0</v>
      </c>
      <c r="AE54" s="105">
        <f t="shared" si="5"/>
        <v>0</v>
      </c>
      <c r="AF54" s="105">
        <f>SUMIF(Sheet3!$B$9:$B$15,$T54,Sheet3!$C$9:$C$15)+SUMIF(Sheet3!$D$9:$D$15,$T54,Sheet3!$E$9:$E$15)+SUMIF(Sheet3!$F$9:$F$15,$T54,Sheet3!$G$9:$G$15)</f>
        <v>0</v>
      </c>
      <c r="AG54" s="105">
        <f>SUMIF(Sheet3!$B$20:$B$27,$T54,Sheet3!$C$20:$C$27)+SUMIF(Sheet3!$D$20:$D$27,$T54,Sheet3!$E$20:$E$27)+SUMIF(Sheet3!$F$20:$F$27,$T54,Sheet3!$G$20:$G$27)</f>
        <v>0</v>
      </c>
      <c r="AH54" s="105">
        <f>SUMIF(Sheet3!$B$29:$B$53,$T54,Sheet3!$C$29:$C$53)+SUMIF(Sheet3!$D$29:$D$53,$T54,Sheet3!$E$29:$E$53)+SUMIF(Sheet3!$F$29:$F$53,$T54,Sheet3!$G$29:$G$53)</f>
        <v>25.4</v>
      </c>
      <c r="AI54" s="105">
        <f>SUMIF(Sheet4!$A$8:$A$32,$T54,Sheet4!$B$8:$B$32)+SUMIF(Sheet4!$B$8:$B$32,$T54,Sheet4!$C$8:$C$32)+SUMIF(Sheet4!$D$8:$D$32,$T54,Sheet4!$E$8:$E$32)+SUMIF(Sheet4!$F$8:$F$32,$T54,Sheet4!$G$8:$G$32)</f>
        <v>25.37</v>
      </c>
    </row>
    <row r="55" spans="20:35" ht="12.75">
      <c r="T55" s="106" t="s">
        <v>107</v>
      </c>
      <c r="U55" s="105">
        <f t="shared" si="0"/>
        <v>0</v>
      </c>
      <c r="V55" s="105">
        <f t="shared" si="1"/>
        <v>0</v>
      </c>
      <c r="W55" s="105">
        <f t="shared" si="2"/>
        <v>0</v>
      </c>
      <c r="X55" s="105">
        <f>SUMIF(Sheet3!$B$9:$B$15,$T55,Sheet3!$J$9:$J$15)+SUMIF(Sheet3!$D$9:$D$15,$T55,Sheet3!$K$9:$K$15)+SUMIF(Sheet3!$F$9:$F$15,$T55,Sheet3!$L$9:$L$15)</f>
        <v>0</v>
      </c>
      <c r="Y55" s="105">
        <f>SUMIF(Sheet3!$B$20:$B$27,$T55,Sheet3!$J$20:$J$27)+SUMIF(Sheet3!$D$20:$D$27,$T55,Sheet3!$K$20:$K$27)+SUMIF(Sheet3!$F$20:$F$27,$T55,Sheet3!$L$20:$L$27)</f>
        <v>0</v>
      </c>
      <c r="Z55" s="105">
        <f>SUMIF(Sheet3!$B$29:$B$53,$T55,Sheet3!$J$29:$J$53)+SUMIF(Sheet3!$D$29:$D$53,$T55,Sheet3!$K$29:$K$53)+SUMIF(Sheet3!$F$29:$F$53,$T55,Sheet3!$L$29:$L$53)</f>
        <v>15.16</v>
      </c>
      <c r="AA55" s="105">
        <f>SUMIF(Sheet4!$B$8:$B$32,$T55,Sheet4!$J$8:$J$32)+SUMIF(Sheet4!$D$8:$D$32,$T55,Sheet4!$K$8:$K$32)+SUMIF(Sheet4!$F$8:$F$32,$T55,Sheet4!$L$8:$L$32)</f>
        <v>15.16</v>
      </c>
      <c r="AC55" s="105">
        <f t="shared" si="3"/>
        <v>0</v>
      </c>
      <c r="AD55" s="105">
        <f t="shared" si="4"/>
        <v>0</v>
      </c>
      <c r="AE55" s="105">
        <f t="shared" si="5"/>
        <v>0</v>
      </c>
      <c r="AF55" s="105">
        <f>SUMIF(Sheet3!$B$9:$B$15,$T55,Sheet3!$C$9:$C$15)+SUMIF(Sheet3!$D$9:$D$15,$T55,Sheet3!$E$9:$E$15)+SUMIF(Sheet3!$F$9:$F$15,$T55,Sheet3!$G$9:$G$15)</f>
        <v>0</v>
      </c>
      <c r="AG55" s="105">
        <f>SUMIF(Sheet3!$B$20:$B$27,$T55,Sheet3!$C$20:$C$27)+SUMIF(Sheet3!$D$20:$D$27,$T55,Sheet3!$E$20:$E$27)+SUMIF(Sheet3!$F$20:$F$27,$T55,Sheet3!$G$20:$G$27)</f>
        <v>0</v>
      </c>
      <c r="AH55" s="105">
        <f>SUMIF(Sheet3!$B$29:$B$53,$T55,Sheet3!$C$29:$C$53)+SUMIF(Sheet3!$D$29:$D$53,$T55,Sheet3!$E$29:$E$53)+SUMIF(Sheet3!$F$29:$F$53,$T55,Sheet3!$G$29:$G$53)</f>
        <v>17.07</v>
      </c>
      <c r="AI55" s="105">
        <f>SUMIF(Sheet4!$A$8:$A$32,$T55,Sheet4!$B$8:$B$32)+SUMIF(Sheet4!$B$8:$B$32,$T55,Sheet4!$C$8:$C$32)+SUMIF(Sheet4!$D$8:$D$32,$T55,Sheet4!$E$8:$E$32)+SUMIF(Sheet4!$F$8:$F$32,$T55,Sheet4!$G$8:$G$32)</f>
        <v>17.04</v>
      </c>
    </row>
    <row r="56" spans="20:35" ht="12.75">
      <c r="T56" s="106" t="s">
        <v>110</v>
      </c>
      <c r="U56" s="105">
        <f t="shared" si="0"/>
        <v>0</v>
      </c>
      <c r="V56" s="105">
        <f t="shared" si="1"/>
        <v>0</v>
      </c>
      <c r="W56" s="105">
        <f t="shared" si="2"/>
        <v>0</v>
      </c>
      <c r="X56" s="105">
        <f>SUMIF(Sheet3!$B$9:$B$15,$T56,Sheet3!$J$9:$J$15)+SUMIF(Sheet3!$D$9:$D$15,$T56,Sheet3!$K$9:$K$15)+SUMIF(Sheet3!$F$9:$F$15,$T56,Sheet3!$L$9:$L$15)</f>
        <v>0</v>
      </c>
      <c r="Y56" s="105">
        <f>SUMIF(Sheet3!$B$20:$B$27,$T56,Sheet3!$J$20:$J$27)+SUMIF(Sheet3!$D$20:$D$27,$T56,Sheet3!$K$20:$K$27)+SUMIF(Sheet3!$F$20:$F$27,$T56,Sheet3!$L$20:$L$27)</f>
        <v>0</v>
      </c>
      <c r="Z56" s="105">
        <f>SUMIF(Sheet3!$B$29:$B$53,$T56,Sheet3!$J$29:$J$53)+SUMIF(Sheet3!$D$29:$D$53,$T56,Sheet3!$K$29:$K$53)+SUMIF(Sheet3!$F$29:$F$53,$T56,Sheet3!$L$29:$L$53)</f>
        <v>15.4</v>
      </c>
      <c r="AA56" s="105">
        <f>SUMIF(Sheet4!$B$8:$B$32,$T56,Sheet4!$J$8:$J$32)+SUMIF(Sheet4!$D$8:$D$32,$T56,Sheet4!$K$8:$K$32)+SUMIF(Sheet4!$F$8:$F$32,$T56,Sheet4!$L$8:$L$32)</f>
        <v>15.4</v>
      </c>
      <c r="AC56" s="105">
        <f t="shared" si="3"/>
        <v>0</v>
      </c>
      <c r="AD56" s="105">
        <f t="shared" si="4"/>
        <v>0</v>
      </c>
      <c r="AE56" s="105">
        <f t="shared" si="5"/>
        <v>0</v>
      </c>
      <c r="AF56" s="105">
        <f>SUMIF(Sheet3!$B$9:$B$15,$T56,Sheet3!$C$9:$C$15)+SUMIF(Sheet3!$D$9:$D$15,$T56,Sheet3!$E$9:$E$15)+SUMIF(Sheet3!$F$9:$F$15,$T56,Sheet3!$G$9:$G$15)</f>
        <v>0</v>
      </c>
      <c r="AG56" s="105">
        <f>SUMIF(Sheet3!$B$20:$B$27,$T56,Sheet3!$C$20:$C$27)+SUMIF(Sheet3!$D$20:$D$27,$T56,Sheet3!$E$20:$E$27)+SUMIF(Sheet3!$F$20:$F$27,$T56,Sheet3!$G$20:$G$27)</f>
        <v>0</v>
      </c>
      <c r="AH56" s="105">
        <f>SUMIF(Sheet3!$B$29:$B$53,$T56,Sheet3!$C$29:$C$53)+SUMIF(Sheet3!$D$29:$D$53,$T56,Sheet3!$E$29:$E$53)+SUMIF(Sheet3!$F$29:$F$53,$T56,Sheet3!$G$29:$G$53)</f>
        <v>17.34</v>
      </c>
      <c r="AI56" s="105">
        <f>SUMIF(Sheet4!$A$8:$A$32,$T56,Sheet4!$B$8:$B$32)+SUMIF(Sheet4!$B$8:$B$32,$T56,Sheet4!$C$8:$C$32)+SUMIF(Sheet4!$D$8:$D$32,$T56,Sheet4!$E$8:$E$32)+SUMIF(Sheet4!$F$8:$F$32,$T56,Sheet4!$G$8:$G$32)</f>
        <v>17.28</v>
      </c>
    </row>
    <row r="57" spans="20:35" ht="12.75">
      <c r="T57" s="106" t="s">
        <v>111</v>
      </c>
      <c r="U57" s="105">
        <f t="shared" si="0"/>
        <v>0</v>
      </c>
      <c r="V57" s="105">
        <f t="shared" si="1"/>
        <v>0</v>
      </c>
      <c r="W57" s="105">
        <f t="shared" si="2"/>
        <v>0</v>
      </c>
      <c r="X57" s="105">
        <f>SUMIF(Sheet3!$B$9:$B$15,$T57,Sheet3!$J$9:$J$15)+SUMIF(Sheet3!$D$9:$D$15,$T57,Sheet3!$K$9:$K$15)+SUMIF(Sheet3!$F$9:$F$15,$T57,Sheet3!$L$9:$L$15)</f>
        <v>0</v>
      </c>
      <c r="Y57" s="105">
        <f>SUMIF(Sheet3!$B$20:$B$27,$T57,Sheet3!$J$20:$J$27)+SUMIF(Sheet3!$D$20:$D$27,$T57,Sheet3!$K$20:$K$27)+SUMIF(Sheet3!$F$20:$F$27,$T57,Sheet3!$L$20:$L$27)</f>
        <v>0</v>
      </c>
      <c r="Z57" s="105">
        <f>SUMIF(Sheet3!$B$29:$B$53,$T57,Sheet3!$J$29:$J$53)+SUMIF(Sheet3!$D$29:$D$53,$T57,Sheet3!$K$29:$K$53)+SUMIF(Sheet3!$F$29:$F$53,$T57,Sheet3!$L$29:$L$53)</f>
        <v>21.27</v>
      </c>
      <c r="AA57" s="105">
        <f>SUMIF(Sheet4!$B$8:$B$32,$T57,Sheet4!$J$8:$J$32)+SUMIF(Sheet4!$D$8:$D$32,$T57,Sheet4!$K$8:$K$32)+SUMIF(Sheet4!$F$8:$F$32,$T57,Sheet4!$L$8:$L$32)</f>
        <v>21.27</v>
      </c>
      <c r="AC57" s="105">
        <f t="shared" si="3"/>
        <v>0</v>
      </c>
      <c r="AD57" s="105">
        <f t="shared" si="4"/>
        <v>0</v>
      </c>
      <c r="AE57" s="105">
        <f t="shared" si="5"/>
        <v>0</v>
      </c>
      <c r="AF57" s="105">
        <f>SUMIF(Sheet3!$B$9:$B$15,$T57,Sheet3!$C$9:$C$15)+SUMIF(Sheet3!$D$9:$D$15,$T57,Sheet3!$E$9:$E$15)+SUMIF(Sheet3!$F$9:$F$15,$T57,Sheet3!$G$9:$G$15)</f>
        <v>0</v>
      </c>
      <c r="AG57" s="105">
        <f>SUMIF(Sheet3!$B$20:$B$27,$T57,Sheet3!$C$20:$C$27)+SUMIF(Sheet3!$D$20:$D$27,$T57,Sheet3!$E$20:$E$27)+SUMIF(Sheet3!$F$20:$F$27,$T57,Sheet3!$G$20:$G$27)</f>
        <v>0</v>
      </c>
      <c r="AH57" s="105">
        <f>SUMIF(Sheet3!$B$29:$B$53,$T57,Sheet3!$C$29:$C$53)+SUMIF(Sheet3!$D$29:$D$53,$T57,Sheet3!$E$29:$E$53)+SUMIF(Sheet3!$F$29:$F$53,$T57,Sheet3!$G$29:$G$53)</f>
        <v>23.95</v>
      </c>
      <c r="AI57" s="105">
        <f>SUMIF(Sheet4!$A$8:$A$32,$T57,Sheet4!$B$8:$B$32)+SUMIF(Sheet4!$B$8:$B$32,$T57,Sheet4!$C$8:$C$32)+SUMIF(Sheet4!$D$8:$D$32,$T57,Sheet4!$E$8:$E$32)+SUMIF(Sheet4!$F$8:$F$32,$T57,Sheet4!$G$8:$G$32)</f>
        <v>23.84</v>
      </c>
    </row>
    <row r="58" spans="20:35" ht="12.75">
      <c r="T58" s="106" t="s">
        <v>112</v>
      </c>
      <c r="U58" s="105">
        <f t="shared" si="0"/>
        <v>0</v>
      </c>
      <c r="V58" s="105">
        <f t="shared" si="1"/>
        <v>0</v>
      </c>
      <c r="W58" s="105">
        <f t="shared" si="2"/>
        <v>0</v>
      </c>
      <c r="X58" s="105">
        <f>SUMIF(Sheet3!$B$9:$B$15,$T58,Sheet3!$J$9:$J$15)+SUMIF(Sheet3!$D$9:$D$15,$T58,Sheet3!$K$9:$K$15)+SUMIF(Sheet3!$F$9:$F$15,$T58,Sheet3!$L$9:$L$15)</f>
        <v>0</v>
      </c>
      <c r="Y58" s="105">
        <f>SUMIF(Sheet3!$B$20:$B$27,$T58,Sheet3!$J$20:$J$27)+SUMIF(Sheet3!$D$20:$D$27,$T58,Sheet3!$K$20:$K$27)+SUMIF(Sheet3!$F$20:$F$27,$T58,Sheet3!$L$20:$L$27)</f>
        <v>0</v>
      </c>
      <c r="Z58" s="105">
        <f>SUMIF(Sheet3!$B$29:$B$53,$T58,Sheet3!$J$29:$J$53)+SUMIF(Sheet3!$D$29:$D$53,$T58,Sheet3!$K$29:$K$53)+SUMIF(Sheet3!$F$29:$F$53,$T58,Sheet3!$L$29:$L$53)</f>
        <v>21.39</v>
      </c>
      <c r="AA58" s="105">
        <f>SUMIF(Sheet4!$B$8:$B$32,$T58,Sheet4!$J$8:$J$32)+SUMIF(Sheet4!$D$8:$D$32,$T58,Sheet4!$K$8:$K$32)+SUMIF(Sheet4!$F$8:$F$32,$T58,Sheet4!$L$8:$L$32)</f>
        <v>21.39</v>
      </c>
      <c r="AC58" s="105">
        <f t="shared" si="3"/>
        <v>0</v>
      </c>
      <c r="AD58" s="105">
        <f t="shared" si="4"/>
        <v>0</v>
      </c>
      <c r="AE58" s="105">
        <f t="shared" si="5"/>
        <v>0</v>
      </c>
      <c r="AF58" s="105">
        <f>SUMIF(Sheet3!$B$9:$B$15,$T58,Sheet3!$C$9:$C$15)+SUMIF(Sheet3!$D$9:$D$15,$T58,Sheet3!$E$9:$E$15)+SUMIF(Sheet3!$F$9:$F$15,$T58,Sheet3!$G$9:$G$15)</f>
        <v>0</v>
      </c>
      <c r="AG58" s="105">
        <f>SUMIF(Sheet3!$B$20:$B$27,$T58,Sheet3!$C$20:$C$27)+SUMIF(Sheet3!$D$20:$D$27,$T58,Sheet3!$E$20:$E$27)+SUMIF(Sheet3!$F$20:$F$27,$T58,Sheet3!$G$20:$G$27)</f>
        <v>0</v>
      </c>
      <c r="AH58" s="105">
        <f>SUMIF(Sheet3!$B$29:$B$53,$T58,Sheet3!$C$29:$C$53)+SUMIF(Sheet3!$D$29:$D$53,$T58,Sheet3!$E$29:$E$53)+SUMIF(Sheet3!$F$29:$F$53,$T58,Sheet3!$G$29:$G$53)</f>
        <v>24.09</v>
      </c>
      <c r="AI58" s="105">
        <f>SUMIF(Sheet4!$A$8:$A$32,$T58,Sheet4!$B$8:$B$32)+SUMIF(Sheet4!$B$8:$B$32,$T58,Sheet4!$C$8:$C$32)+SUMIF(Sheet4!$D$8:$D$32,$T58,Sheet4!$E$8:$E$32)+SUMIF(Sheet4!$F$8:$F$32,$T58,Sheet4!$G$8:$G$32)</f>
        <v>24.03</v>
      </c>
    </row>
    <row r="59" spans="20:35" ht="12.75">
      <c r="T59" s="106" t="s">
        <v>109</v>
      </c>
      <c r="U59" s="105">
        <f t="shared" si="0"/>
        <v>0</v>
      </c>
      <c r="V59" s="105">
        <f t="shared" si="1"/>
        <v>0</v>
      </c>
      <c r="W59" s="105">
        <f t="shared" si="2"/>
        <v>0</v>
      </c>
      <c r="X59" s="105">
        <f>SUMIF(Sheet3!$B$9:$B$15,$T59,Sheet3!$J$9:$J$15)+SUMIF(Sheet3!$D$9:$D$15,$T59,Sheet3!$K$9:$K$15)+SUMIF(Sheet3!$F$9:$F$15,$T59,Sheet3!$L$9:$L$15)</f>
        <v>0</v>
      </c>
      <c r="Y59" s="105">
        <f>SUMIF(Sheet3!$B$20:$B$27,$T59,Sheet3!$J$20:$J$27)+SUMIF(Sheet3!$D$20:$D$27,$T59,Sheet3!$K$20:$K$27)+SUMIF(Sheet3!$F$20:$F$27,$T59,Sheet3!$L$20:$L$27)</f>
        <v>0</v>
      </c>
      <c r="Z59" s="105">
        <f>SUMIF(Sheet3!$B$29:$B$53,$T59,Sheet3!$J$29:$J$53)+SUMIF(Sheet3!$D$29:$D$53,$T59,Sheet3!$K$29:$K$53)+SUMIF(Sheet3!$F$29:$F$53,$T59,Sheet3!$L$29:$L$53)</f>
        <v>20.19</v>
      </c>
      <c r="AA59" s="105">
        <f>SUMIF(Sheet4!$B$8:$B$32,$T59,Sheet4!$J$8:$J$32)+SUMIF(Sheet4!$D$8:$D$32,$T59,Sheet4!$K$8:$K$32)+SUMIF(Sheet4!$F$8:$F$32,$T59,Sheet4!$L$8:$L$32)</f>
        <v>20.19</v>
      </c>
      <c r="AC59" s="105">
        <f t="shared" si="3"/>
        <v>0</v>
      </c>
      <c r="AD59" s="105">
        <f t="shared" si="4"/>
        <v>0</v>
      </c>
      <c r="AE59" s="105">
        <f t="shared" si="5"/>
        <v>0</v>
      </c>
      <c r="AF59" s="105">
        <f>SUMIF(Sheet3!$B$9:$B$15,$T59,Sheet3!$C$9:$C$15)+SUMIF(Sheet3!$D$9:$D$15,$T59,Sheet3!$E$9:$E$15)+SUMIF(Sheet3!$F$9:$F$15,$T59,Sheet3!$G$9:$G$15)</f>
        <v>0</v>
      </c>
      <c r="AG59" s="105">
        <f>SUMIF(Sheet3!$B$20:$B$27,$T59,Sheet3!$C$20:$C$27)+SUMIF(Sheet3!$D$20:$D$27,$T59,Sheet3!$E$20:$E$27)+SUMIF(Sheet3!$F$20:$F$27,$T59,Sheet3!$G$20:$G$27)</f>
        <v>0</v>
      </c>
      <c r="AH59" s="105">
        <f>SUMIF(Sheet3!$B$29:$B$53,$T59,Sheet3!$C$29:$C$53)+SUMIF(Sheet3!$D$29:$D$53,$T59,Sheet3!$E$29:$E$53)+SUMIF(Sheet3!$F$29:$F$53,$T59,Sheet3!$G$29:$G$53)</f>
        <v>22.74</v>
      </c>
      <c r="AI59" s="105">
        <f>SUMIF(Sheet4!$A$8:$A$32,$T59,Sheet4!$B$8:$B$32)+SUMIF(Sheet4!$B$8:$B$32,$T59,Sheet4!$C$8:$C$32)+SUMIF(Sheet4!$D$8:$D$32,$T59,Sheet4!$E$8:$E$32)+SUMIF(Sheet4!$F$8:$F$32,$T59,Sheet4!$G$8:$G$32)</f>
        <v>22.71</v>
      </c>
    </row>
    <row r="60" spans="20:35" ht="12.75">
      <c r="T60" s="106" t="s">
        <v>115</v>
      </c>
      <c r="U60" s="105">
        <f t="shared" si="0"/>
        <v>0</v>
      </c>
      <c r="V60" s="105">
        <f t="shared" si="1"/>
        <v>0</v>
      </c>
      <c r="W60" s="105">
        <f t="shared" si="2"/>
        <v>0</v>
      </c>
      <c r="X60" s="105">
        <f>SUMIF(Sheet3!$B$9:$B$15,$T60,Sheet3!$J$9:$J$15)+SUMIF(Sheet3!$D$9:$D$15,$T60,Sheet3!$K$9:$K$15)+SUMIF(Sheet3!$F$9:$F$15,$T60,Sheet3!$L$9:$L$15)</f>
        <v>0</v>
      </c>
      <c r="Y60" s="105">
        <f>SUMIF(Sheet3!$B$20:$B$27,$T60,Sheet3!$J$20:$J$27)+SUMIF(Sheet3!$D$20:$D$27,$T60,Sheet3!$K$20:$K$27)+SUMIF(Sheet3!$F$20:$F$27,$T60,Sheet3!$L$20:$L$27)</f>
        <v>0</v>
      </c>
      <c r="Z60" s="105">
        <f>SUMIF(Sheet3!$B$29:$B$53,$T60,Sheet3!$J$29:$J$53)+SUMIF(Sheet3!$D$29:$D$53,$T60,Sheet3!$K$29:$K$53)+SUMIF(Sheet3!$F$29:$F$53,$T60,Sheet3!$L$29:$L$53)</f>
        <v>27.34</v>
      </c>
      <c r="AA60" s="105">
        <f>SUMIF(Sheet4!$B$8:$B$32,$T60,Sheet4!$J$8:$J$32)+SUMIF(Sheet4!$D$8:$D$32,$T60,Sheet4!$K$8:$K$32)+SUMIF(Sheet4!$F$8:$F$32,$T60,Sheet4!$L$8:$L$32)</f>
        <v>27.34</v>
      </c>
      <c r="AC60" s="105">
        <f t="shared" si="3"/>
        <v>0</v>
      </c>
      <c r="AD60" s="105">
        <f t="shared" si="4"/>
        <v>0</v>
      </c>
      <c r="AE60" s="105">
        <f t="shared" si="5"/>
        <v>0</v>
      </c>
      <c r="AF60" s="105">
        <f>SUMIF(Sheet3!$B$9:$B$15,$T60,Sheet3!$C$9:$C$15)+SUMIF(Sheet3!$D$9:$D$15,$T60,Sheet3!$E$9:$E$15)+SUMIF(Sheet3!$F$9:$F$15,$T60,Sheet3!$G$9:$G$15)</f>
        <v>0</v>
      </c>
      <c r="AG60" s="105">
        <f>SUMIF(Sheet3!$B$20:$B$27,$T60,Sheet3!$C$20:$C$27)+SUMIF(Sheet3!$D$20:$D$27,$T60,Sheet3!$E$20:$E$27)+SUMIF(Sheet3!$F$20:$F$27,$T60,Sheet3!$G$20:$G$27)</f>
        <v>0</v>
      </c>
      <c r="AH60" s="105">
        <f>SUMIF(Sheet3!$B$29:$B$53,$T60,Sheet3!$C$29:$C$53)+SUMIF(Sheet3!$D$29:$D$53,$T60,Sheet3!$E$29:$E$53)+SUMIF(Sheet3!$F$29:$F$53,$T60,Sheet3!$G$29:$G$53)</f>
        <v>30.79</v>
      </c>
      <c r="AI60" s="105">
        <f>SUMIF(Sheet4!$A$8:$A$32,$T60,Sheet4!$B$8:$B$32)+SUMIF(Sheet4!$B$8:$B$32,$T60,Sheet4!$C$8:$C$32)+SUMIF(Sheet4!$D$8:$D$32,$T60,Sheet4!$E$8:$E$32)+SUMIF(Sheet4!$F$8:$F$32,$T60,Sheet4!$G$8:$G$32)</f>
        <v>30.68</v>
      </c>
    </row>
    <row r="61" spans="20:35" ht="12.75">
      <c r="T61" s="106" t="s">
        <v>114</v>
      </c>
      <c r="U61" s="105">
        <f t="shared" si="0"/>
        <v>0</v>
      </c>
      <c r="V61" s="105">
        <f t="shared" si="1"/>
        <v>0</v>
      </c>
      <c r="W61" s="105">
        <f t="shared" si="2"/>
        <v>0</v>
      </c>
      <c r="X61" s="105">
        <f>SUMIF(Sheet3!$B$9:$B$15,$T61,Sheet3!$J$9:$J$15)+SUMIF(Sheet3!$D$9:$D$15,$T61,Sheet3!$K$9:$K$15)+SUMIF(Sheet3!$F$9:$F$15,$T61,Sheet3!$L$9:$L$15)</f>
        <v>0</v>
      </c>
      <c r="Y61" s="105">
        <f>SUMIF(Sheet3!$B$20:$B$27,$T61,Sheet3!$J$20:$J$27)+SUMIF(Sheet3!$D$20:$D$27,$T61,Sheet3!$K$20:$K$27)+SUMIF(Sheet3!$F$20:$F$27,$T61,Sheet3!$L$20:$L$27)</f>
        <v>0</v>
      </c>
      <c r="Z61" s="105">
        <f>SUMIF(Sheet3!$B$29:$B$53,$T61,Sheet3!$J$29:$J$53)+SUMIF(Sheet3!$D$29:$D$53,$T61,Sheet3!$K$29:$K$53)+SUMIF(Sheet3!$F$29:$F$53,$T61,Sheet3!$L$29:$L$53)</f>
        <v>26.88</v>
      </c>
      <c r="AA61" s="105">
        <f>SUMIF(Sheet4!$B$8:$B$32,$T61,Sheet4!$J$8:$J$32)+SUMIF(Sheet4!$D$8:$D$32,$T61,Sheet4!$K$8:$K$32)+SUMIF(Sheet4!$F$8:$F$32,$T61,Sheet4!$L$8:$L$32)</f>
        <v>26.88</v>
      </c>
      <c r="AC61" s="105">
        <f t="shared" si="3"/>
        <v>0</v>
      </c>
      <c r="AD61" s="105">
        <f t="shared" si="4"/>
        <v>0</v>
      </c>
      <c r="AE61" s="105">
        <f t="shared" si="5"/>
        <v>0</v>
      </c>
      <c r="AF61" s="105">
        <f>SUMIF(Sheet3!$B$9:$B$15,$T61,Sheet3!$C$9:$C$15)+SUMIF(Sheet3!$D$9:$D$15,$T61,Sheet3!$E$9:$E$15)+SUMIF(Sheet3!$F$9:$F$15,$T61,Sheet3!$G$9:$G$15)</f>
        <v>0</v>
      </c>
      <c r="AG61" s="105">
        <f>SUMIF(Sheet3!$B$20:$B$27,$T61,Sheet3!$C$20:$C$27)+SUMIF(Sheet3!$D$20:$D$27,$T61,Sheet3!$E$20:$E$27)+SUMIF(Sheet3!$F$20:$F$27,$T61,Sheet3!$G$20:$G$27)</f>
        <v>0</v>
      </c>
      <c r="AH61" s="105">
        <f>SUMIF(Sheet3!$B$29:$B$53,$T61,Sheet3!$C$29:$C$53)+SUMIF(Sheet3!$D$29:$D$53,$T61,Sheet3!$E$29:$E$53)+SUMIF(Sheet3!$F$29:$F$53,$T61,Sheet3!$G$29:$G$53)</f>
        <v>30.27</v>
      </c>
      <c r="AI61" s="105">
        <f>SUMIF(Sheet4!$A$8:$A$32,$T61,Sheet4!$B$8:$B$32)+SUMIF(Sheet4!$B$8:$B$32,$T61,Sheet4!$C$8:$C$32)+SUMIF(Sheet4!$D$8:$D$32,$T61,Sheet4!$E$8:$E$32)+SUMIF(Sheet4!$F$8:$F$32,$T61,Sheet4!$G$8:$G$32)</f>
        <v>30.21</v>
      </c>
    </row>
    <row r="62" spans="20:35" ht="12.75">
      <c r="T62" s="106" t="s">
        <v>113</v>
      </c>
      <c r="U62" s="105">
        <f t="shared" si="0"/>
        <v>0</v>
      </c>
      <c r="V62" s="105">
        <f t="shared" si="1"/>
        <v>0</v>
      </c>
      <c r="W62" s="105">
        <f t="shared" si="2"/>
        <v>0</v>
      </c>
      <c r="X62" s="105">
        <f>SUMIF(Sheet3!$B$9:$B$15,$T62,Sheet3!$J$9:$J$15)+SUMIF(Sheet3!$D$9:$D$15,$T62,Sheet3!$K$9:$K$15)+SUMIF(Sheet3!$F$9:$F$15,$T62,Sheet3!$L$9:$L$15)</f>
        <v>0</v>
      </c>
      <c r="Y62" s="105">
        <f>SUMIF(Sheet3!$B$20:$B$27,$T62,Sheet3!$J$20:$J$27)+SUMIF(Sheet3!$D$20:$D$27,$T62,Sheet3!$K$20:$K$27)+SUMIF(Sheet3!$F$20:$F$27,$T62,Sheet3!$L$20:$L$27)</f>
        <v>0</v>
      </c>
      <c r="Z62" s="105">
        <f>SUMIF(Sheet3!$B$29:$B$53,$T62,Sheet3!$J$29:$J$53)+SUMIF(Sheet3!$D$29:$D$53,$T62,Sheet3!$K$29:$K$53)+SUMIF(Sheet3!$F$29:$F$53,$T62,Sheet3!$L$29:$L$53)</f>
        <v>23.27</v>
      </c>
      <c r="AA62" s="105">
        <f>SUMIF(Sheet4!$B$8:$B$32,$T62,Sheet4!$J$8:$J$32)+SUMIF(Sheet4!$D$8:$D$32,$T62,Sheet4!$K$8:$K$32)+SUMIF(Sheet4!$F$8:$F$32,$T62,Sheet4!$L$8:$L$32)</f>
        <v>23.27</v>
      </c>
      <c r="AC62" s="105">
        <f t="shared" si="3"/>
        <v>0</v>
      </c>
      <c r="AD62" s="105">
        <f t="shared" si="4"/>
        <v>0</v>
      </c>
      <c r="AE62" s="105">
        <f t="shared" si="5"/>
        <v>0</v>
      </c>
      <c r="AF62" s="105">
        <f>SUMIF(Sheet3!$B$9:$B$15,$T62,Sheet3!$C$9:$C$15)+SUMIF(Sheet3!$D$9:$D$15,$T62,Sheet3!$E$9:$E$15)+SUMIF(Sheet3!$F$9:$F$15,$T62,Sheet3!$G$9:$G$15)</f>
        <v>0</v>
      </c>
      <c r="AG62" s="105">
        <f>SUMIF(Sheet3!$B$20:$B$27,$T62,Sheet3!$C$20:$C$27)+SUMIF(Sheet3!$D$20:$D$27,$T62,Sheet3!$E$20:$E$27)+SUMIF(Sheet3!$F$20:$F$27,$T62,Sheet3!$G$20:$G$27)</f>
        <v>0</v>
      </c>
      <c r="AH62" s="105">
        <f>SUMIF(Sheet3!$B$29:$B$53,$T62,Sheet3!$C$29:$C$53)+SUMIF(Sheet3!$D$29:$D$53,$T62,Sheet3!$E$29:$E$53)+SUMIF(Sheet3!$F$29:$F$53,$T62,Sheet3!$G$29:$G$53)</f>
        <v>26.21</v>
      </c>
      <c r="AI62" s="105">
        <f>SUMIF(Sheet4!$A$8:$A$32,$T62,Sheet4!$B$8:$B$32)+SUMIF(Sheet4!$B$8:$B$32,$T62,Sheet4!$C$8:$C$32)+SUMIF(Sheet4!$D$8:$D$32,$T62,Sheet4!$E$8:$E$32)+SUMIF(Sheet4!$F$8:$F$32,$T62,Sheet4!$G$8:$G$32)</f>
        <v>26.15</v>
      </c>
    </row>
    <row r="63" spans="20:35" ht="12.75">
      <c r="T63" s="106" t="s">
        <v>108</v>
      </c>
      <c r="U63" s="105">
        <f t="shared" si="0"/>
        <v>0</v>
      </c>
      <c r="V63" s="105">
        <f t="shared" si="1"/>
        <v>0</v>
      </c>
      <c r="W63" s="105">
        <f t="shared" si="2"/>
        <v>0</v>
      </c>
      <c r="X63" s="105">
        <f>SUMIF(Sheet3!$B$9:$B$15,$T63,Sheet3!$J$9:$J$15)+SUMIF(Sheet3!$D$9:$D$15,$T63,Sheet3!$K$9:$K$15)+SUMIF(Sheet3!$F$9:$F$15,$T63,Sheet3!$L$9:$L$15)</f>
        <v>0</v>
      </c>
      <c r="Y63" s="105">
        <f>SUMIF(Sheet3!$B$20:$B$27,$T63,Sheet3!$J$20:$J$27)+SUMIF(Sheet3!$D$20:$D$27,$T63,Sheet3!$K$20:$K$27)+SUMIF(Sheet3!$F$20:$F$27,$T63,Sheet3!$L$20:$L$27)</f>
        <v>0</v>
      </c>
      <c r="Z63" s="105">
        <f>SUMIF(Sheet3!$B$29:$B$53,$T63,Sheet3!$J$29:$J$53)+SUMIF(Sheet3!$D$29:$D$53,$T63,Sheet3!$K$29:$K$53)+SUMIF(Sheet3!$F$29:$F$53,$T63,Sheet3!$L$29:$L$53)</f>
        <v>20.19</v>
      </c>
      <c r="AA63" s="105">
        <f>SUMIF(Sheet4!$B$8:$B$32,$T63,Sheet4!$J$8:$J$32)+SUMIF(Sheet4!$D$8:$D$32,$T63,Sheet4!$K$8:$K$32)+SUMIF(Sheet4!$F$8:$F$32,$T63,Sheet4!$L$8:$L$32)</f>
        <v>20.19</v>
      </c>
      <c r="AC63" s="105">
        <f t="shared" si="3"/>
        <v>0</v>
      </c>
      <c r="AD63" s="105">
        <f t="shared" si="4"/>
        <v>0</v>
      </c>
      <c r="AE63" s="105">
        <f t="shared" si="5"/>
        <v>0</v>
      </c>
      <c r="AF63" s="105">
        <f>SUMIF(Sheet3!$B$9:$B$15,$T63,Sheet3!$C$9:$C$15)+SUMIF(Sheet3!$D$9:$D$15,$T63,Sheet3!$E$9:$E$15)+SUMIF(Sheet3!$F$9:$F$15,$T63,Sheet3!$G$9:$G$15)</f>
        <v>0</v>
      </c>
      <c r="AG63" s="105">
        <f>SUMIF(Sheet3!$B$20:$B$27,$T63,Sheet3!$C$20:$C$27)+SUMIF(Sheet3!$D$20:$D$27,$T63,Sheet3!$E$20:$E$27)+SUMIF(Sheet3!$F$20:$F$27,$T63,Sheet3!$G$20:$G$27)</f>
        <v>0</v>
      </c>
      <c r="AH63" s="105">
        <f>SUMIF(Sheet3!$B$29:$B$53,$T63,Sheet3!$C$29:$C$53)+SUMIF(Sheet3!$D$29:$D$53,$T63,Sheet3!$E$29:$E$53)+SUMIF(Sheet3!$F$29:$F$53,$T63,Sheet3!$G$29:$G$53)</f>
        <v>22.74</v>
      </c>
      <c r="AI63" s="105">
        <f>SUMIF(Sheet4!$A$8:$A$32,$T63,Sheet4!$B$8:$B$32)+SUMIF(Sheet4!$B$8:$B$32,$T63,Sheet4!$C$8:$C$32)+SUMIF(Sheet4!$D$8:$D$32,$T63,Sheet4!$E$8:$E$32)+SUMIF(Sheet4!$F$8:$F$32,$T63,Sheet4!$G$8:$G$32)</f>
        <v>22.71</v>
      </c>
    </row>
    <row r="64" spans="20:35" ht="12.75">
      <c r="T64" s="106" t="s">
        <v>126</v>
      </c>
      <c r="U64" s="105">
        <f t="shared" si="0"/>
        <v>0</v>
      </c>
      <c r="V64" s="105">
        <f t="shared" si="1"/>
        <v>0</v>
      </c>
      <c r="W64" s="105">
        <f t="shared" si="2"/>
        <v>0</v>
      </c>
      <c r="X64" s="105">
        <f>SUMIF(Sheet3!$B$9:$B$15,$T64,Sheet3!$J$9:$J$15)+SUMIF(Sheet3!$D$9:$D$15,$T64,Sheet3!$K$9:$K$15)+SUMIF(Sheet3!$F$9:$F$15,$T64,Sheet3!$L$9:$L$15)</f>
        <v>0</v>
      </c>
      <c r="Y64" s="105">
        <f>SUMIF(Sheet3!$B$20:$B$27,$T64,Sheet3!$J$20:$J$27)+SUMIF(Sheet3!$D$20:$D$27,$T64,Sheet3!$K$20:$K$27)+SUMIF(Sheet3!$F$20:$F$27,$T64,Sheet3!$L$20:$L$27)</f>
        <v>0</v>
      </c>
      <c r="Z64" s="105">
        <f>SUMIF(Sheet3!$B$29:$B$53,$T64,Sheet3!$J$29:$J$53)+SUMIF(Sheet3!$D$29:$D$53,$T64,Sheet3!$K$29:$K$53)+SUMIF(Sheet3!$F$29:$F$53,$T64,Sheet3!$L$29:$L$53)</f>
        <v>45.53</v>
      </c>
      <c r="AA64" s="105">
        <f>SUMIF(Sheet4!$B$8:$B$32,$T64,Sheet4!$J$8:$J$32)+SUMIF(Sheet4!$D$8:$D$32,$T64,Sheet4!$K$8:$K$32)+SUMIF(Sheet4!$F$8:$F$32,$T64,Sheet4!$L$8:$L$32)</f>
        <v>45.53</v>
      </c>
      <c r="AC64" s="105">
        <f t="shared" si="3"/>
        <v>0</v>
      </c>
      <c r="AD64" s="105">
        <f t="shared" si="4"/>
        <v>0</v>
      </c>
      <c r="AE64" s="105">
        <f t="shared" si="5"/>
        <v>0</v>
      </c>
      <c r="AF64" s="105">
        <f>SUMIF(Sheet3!$B$9:$B$15,$T64,Sheet3!$C$9:$C$15)+SUMIF(Sheet3!$D$9:$D$15,$T64,Sheet3!$E$9:$E$15)+SUMIF(Sheet3!$F$9:$F$15,$T64,Sheet3!$G$9:$G$15)</f>
        <v>0</v>
      </c>
      <c r="AG64" s="105">
        <f>SUMIF(Sheet3!$B$20:$B$27,$T64,Sheet3!$C$20:$C$27)+SUMIF(Sheet3!$D$20:$D$27,$T64,Sheet3!$E$20:$E$27)+SUMIF(Sheet3!$F$20:$F$27,$T64,Sheet3!$G$20:$G$27)</f>
        <v>0</v>
      </c>
      <c r="AH64" s="105">
        <f>SUMIF(Sheet3!$B$29:$B$53,$T64,Sheet3!$C$29:$C$53)+SUMIF(Sheet3!$D$29:$D$53,$T64,Sheet3!$E$29:$E$53)+SUMIF(Sheet3!$F$29:$F$53,$T64,Sheet3!$G$29:$G$53)</f>
        <v>51.28</v>
      </c>
      <c r="AI64" s="105">
        <f>SUMIF(Sheet4!$A$8:$A$32,$T64,Sheet4!$B$8:$B$32)+SUMIF(Sheet4!$B$8:$B$32,$T64,Sheet4!$C$8:$C$32)+SUMIF(Sheet4!$D$8:$D$32,$T64,Sheet4!$E$8:$E$32)+SUMIF(Sheet4!$F$8:$F$32,$T64,Sheet4!$G$8:$G$32)</f>
        <v>51.22</v>
      </c>
    </row>
    <row r="65" spans="20:35" ht="12.75">
      <c r="T65" s="106" t="s">
        <v>77</v>
      </c>
      <c r="U65" s="105">
        <f t="shared" si="0"/>
        <v>0</v>
      </c>
      <c r="V65" s="105">
        <f t="shared" si="1"/>
        <v>0</v>
      </c>
      <c r="W65" s="105">
        <f t="shared" si="2"/>
        <v>0</v>
      </c>
      <c r="X65" s="105">
        <f>SUMIF(Sheet3!$B$9:$B$15,$T65,Sheet3!$J$9:$J$15)+SUMIF(Sheet3!$D$9:$D$15,$T65,Sheet3!$K$9:$K$15)+SUMIF(Sheet3!$F$9:$F$15,$T65,Sheet3!$L$9:$L$15)</f>
        <v>0</v>
      </c>
      <c r="Y65" s="105">
        <f>SUMIF(Sheet3!$B$20:$B$27,$T65,Sheet3!$J$20:$J$27)+SUMIF(Sheet3!$D$20:$D$27,$T65,Sheet3!$K$20:$K$27)+SUMIF(Sheet3!$F$20:$F$27,$T65,Sheet3!$L$20:$L$27)</f>
        <v>0</v>
      </c>
      <c r="Z65" s="105">
        <f>SUMIF(Sheet3!$B$29:$B$53,$T65,Sheet3!$J$29:$J$53)+SUMIF(Sheet3!$D$29:$D$53,$T65,Sheet3!$K$29:$K$53)+SUMIF(Sheet3!$F$29:$F$53,$T65,Sheet3!$L$29:$L$53)</f>
        <v>12.46</v>
      </c>
      <c r="AA65" s="105">
        <f>SUMIF(Sheet4!$B$8:$B$32,$T65,Sheet4!$J$8:$J$32)+SUMIF(Sheet4!$D$8:$D$32,$T65,Sheet4!$K$8:$K$32)+SUMIF(Sheet4!$F$8:$F$32,$T65,Sheet4!$L$8:$L$32)</f>
        <v>12.46</v>
      </c>
      <c r="AC65" s="105">
        <f t="shared" si="3"/>
        <v>0</v>
      </c>
      <c r="AD65" s="105">
        <f t="shared" si="4"/>
        <v>0</v>
      </c>
      <c r="AE65" s="105">
        <f t="shared" si="5"/>
        <v>0</v>
      </c>
      <c r="AF65" s="105">
        <f>SUMIF(Sheet3!$B$9:$B$15,$T65,Sheet3!$C$9:$C$15)+SUMIF(Sheet3!$D$9:$D$15,$T65,Sheet3!$E$9:$E$15)+SUMIF(Sheet3!$F$9:$F$15,$T65,Sheet3!$G$9:$G$15)</f>
        <v>0</v>
      </c>
      <c r="AG65" s="105">
        <f>SUMIF(Sheet3!$B$20:$B$27,$T65,Sheet3!$C$20:$C$27)+SUMIF(Sheet3!$D$20:$D$27,$T65,Sheet3!$E$20:$E$27)+SUMIF(Sheet3!$F$20:$F$27,$T65,Sheet3!$G$20:$G$27)</f>
        <v>0</v>
      </c>
      <c r="AH65" s="105">
        <f>SUMIF(Sheet3!$B$29:$B$53,$T65,Sheet3!$C$29:$C$53)+SUMIF(Sheet3!$D$29:$D$53,$T65,Sheet3!$E$29:$E$53)+SUMIF(Sheet3!$F$29:$F$53,$T65,Sheet3!$G$29:$G$53)</f>
        <v>14.03</v>
      </c>
      <c r="AI65" s="105">
        <f>SUMIF(Sheet4!$A$8:$A$32,$T65,Sheet4!$B$8:$B$32)+SUMIF(Sheet4!$B$8:$B$32,$T65,Sheet4!$C$8:$C$32)+SUMIF(Sheet4!$D$8:$D$32,$T65,Sheet4!$E$8:$E$32)+SUMIF(Sheet4!$F$8:$F$32,$T65,Sheet4!$G$8:$G$32)</f>
        <v>13.98</v>
      </c>
    </row>
    <row r="66" spans="20:35" ht="12.75">
      <c r="T66" s="106" t="s">
        <v>82</v>
      </c>
      <c r="U66" s="105">
        <f t="shared" si="0"/>
        <v>0</v>
      </c>
      <c r="V66" s="105">
        <f t="shared" si="1"/>
        <v>0</v>
      </c>
      <c r="W66" s="105">
        <f t="shared" si="2"/>
        <v>0</v>
      </c>
      <c r="X66" s="105">
        <f>SUMIF(Sheet3!$B$9:$B$15,$T66,Sheet3!$J$9:$J$15)+SUMIF(Sheet3!$D$9:$D$15,$T66,Sheet3!$K$9:$K$15)+SUMIF(Sheet3!$F$9:$F$15,$T66,Sheet3!$L$9:$L$15)</f>
        <v>0</v>
      </c>
      <c r="Y66" s="105">
        <f>SUMIF(Sheet3!$B$20:$B$27,$T66,Sheet3!$J$20:$J$27)+SUMIF(Sheet3!$D$20:$D$27,$T66,Sheet3!$K$20:$K$27)+SUMIF(Sheet3!$F$20:$F$27,$T66,Sheet3!$L$20:$L$27)</f>
        <v>0</v>
      </c>
      <c r="Z66" s="105">
        <f>SUMIF(Sheet3!$B$29:$B$53,$T66,Sheet3!$J$29:$J$53)+SUMIF(Sheet3!$D$29:$D$53,$T66,Sheet3!$K$29:$K$53)+SUMIF(Sheet3!$F$29:$F$53,$T66,Sheet3!$L$29:$L$53)</f>
        <v>14.94</v>
      </c>
      <c r="AA66" s="105">
        <f>SUMIF(Sheet4!$B$8:$B$32,$T66,Sheet4!$J$8:$J$32)+SUMIF(Sheet4!$D$8:$D$32,$T66,Sheet4!$K$8:$K$32)+SUMIF(Sheet4!$F$8:$F$32,$T66,Sheet4!$L$8:$L$32)</f>
        <v>14.94</v>
      </c>
      <c r="AC66" s="105">
        <f t="shared" si="3"/>
        <v>0</v>
      </c>
      <c r="AD66" s="105">
        <f t="shared" si="4"/>
        <v>0</v>
      </c>
      <c r="AE66" s="105">
        <f t="shared" si="5"/>
        <v>0</v>
      </c>
      <c r="AF66" s="105">
        <f>SUMIF(Sheet3!$B$9:$B$15,$T66,Sheet3!$C$9:$C$15)+SUMIF(Sheet3!$D$9:$D$15,$T66,Sheet3!$E$9:$E$15)+SUMIF(Sheet3!$F$9:$F$15,$T66,Sheet3!$G$9:$G$15)</f>
        <v>0</v>
      </c>
      <c r="AG66" s="105">
        <f>SUMIF(Sheet3!$B$20:$B$27,$T66,Sheet3!$C$20:$C$27)+SUMIF(Sheet3!$D$20:$D$27,$T66,Sheet3!$E$20:$E$27)+SUMIF(Sheet3!$F$20:$F$27,$T66,Sheet3!$G$20:$G$27)</f>
        <v>0</v>
      </c>
      <c r="AH66" s="105">
        <f>SUMIF(Sheet3!$B$29:$B$53,$T66,Sheet3!$C$29:$C$53)+SUMIF(Sheet3!$D$29:$D$53,$T66,Sheet3!$E$29:$E$53)+SUMIF(Sheet3!$F$29:$F$53,$T66,Sheet3!$G$29:$G$53)</f>
        <v>16.83</v>
      </c>
      <c r="AI66" s="105">
        <f>SUMIF(Sheet4!$A$8:$A$32,$T66,Sheet4!$B$8:$B$32)+SUMIF(Sheet4!$B$8:$B$32,$T66,Sheet4!$C$8:$C$32)+SUMIF(Sheet4!$D$8:$D$32,$T66,Sheet4!$E$8:$E$32)+SUMIF(Sheet4!$F$8:$F$32,$T66,Sheet4!$G$8:$G$32)</f>
        <v>16.75</v>
      </c>
    </row>
    <row r="67" spans="20:35" ht="12.75">
      <c r="T67" s="106" t="s">
        <v>87</v>
      </c>
      <c r="U67" s="105">
        <f t="shared" si="0"/>
        <v>0</v>
      </c>
      <c r="V67" s="105">
        <f t="shared" si="1"/>
        <v>0</v>
      </c>
      <c r="W67" s="105">
        <f t="shared" si="2"/>
        <v>0</v>
      </c>
      <c r="X67" s="105">
        <f>SUMIF(Sheet3!$B$9:$B$15,$T67,Sheet3!$J$9:$J$15)+SUMIF(Sheet3!$D$9:$D$15,$T67,Sheet3!$K$9:$K$15)+SUMIF(Sheet3!$F$9:$F$15,$T67,Sheet3!$L$9:$L$15)</f>
        <v>0</v>
      </c>
      <c r="Y67" s="105">
        <f>SUMIF(Sheet3!$B$20:$B$27,$T67,Sheet3!$J$20:$J$27)+SUMIF(Sheet3!$D$20:$D$27,$T67,Sheet3!$K$20:$K$27)+SUMIF(Sheet3!$F$20:$F$27,$T67,Sheet3!$L$20:$L$27)</f>
        <v>0</v>
      </c>
      <c r="Z67" s="105">
        <f>SUMIF(Sheet3!$B$29:$B$53,$T67,Sheet3!$J$29:$J$53)+SUMIF(Sheet3!$D$29:$D$53,$T67,Sheet3!$K$29:$K$53)+SUMIF(Sheet3!$F$29:$F$53,$T67,Sheet3!$L$29:$L$53)</f>
        <v>21.26</v>
      </c>
      <c r="AA67" s="105">
        <f>SUMIF(Sheet4!$B$8:$B$32,$T67,Sheet4!$J$8:$J$32)+SUMIF(Sheet4!$D$8:$D$32,$T67,Sheet4!$K$8:$K$32)+SUMIF(Sheet4!$F$8:$F$32,$T67,Sheet4!$L$8:$L$32)</f>
        <v>21.26</v>
      </c>
      <c r="AC67" s="105">
        <f t="shared" si="3"/>
        <v>0</v>
      </c>
      <c r="AD67" s="105">
        <f t="shared" si="4"/>
        <v>0</v>
      </c>
      <c r="AE67" s="105">
        <f t="shared" si="5"/>
        <v>0</v>
      </c>
      <c r="AF67" s="105">
        <f>SUMIF(Sheet3!$B$9:$B$15,$T67,Sheet3!$C$9:$C$15)+SUMIF(Sheet3!$D$9:$D$15,$T67,Sheet3!$E$9:$E$15)+SUMIF(Sheet3!$F$9:$F$15,$T67,Sheet3!$G$9:$G$15)</f>
        <v>0</v>
      </c>
      <c r="AG67" s="105">
        <f>SUMIF(Sheet3!$B$20:$B$27,$T67,Sheet3!$C$20:$C$27)+SUMIF(Sheet3!$D$20:$D$27,$T67,Sheet3!$E$20:$E$27)+SUMIF(Sheet3!$F$20:$F$27,$T67,Sheet3!$G$20:$G$27)</f>
        <v>0</v>
      </c>
      <c r="AH67" s="105">
        <f>SUMIF(Sheet3!$B$29:$B$53,$T67,Sheet3!$C$29:$C$53)+SUMIF(Sheet3!$D$29:$D$53,$T67,Sheet3!$E$29:$E$53)+SUMIF(Sheet3!$F$29:$F$53,$T67,Sheet3!$G$29:$G$53)</f>
        <v>23.94</v>
      </c>
      <c r="AI67" s="105">
        <f>SUMIF(Sheet4!$A$8:$A$32,$T67,Sheet4!$B$8:$B$32)+SUMIF(Sheet4!$B$8:$B$32,$T67,Sheet4!$C$8:$C$32)+SUMIF(Sheet4!$D$8:$D$32,$T67,Sheet4!$E$8:$E$32)+SUMIF(Sheet4!$F$8:$F$32,$T67,Sheet4!$G$8:$G$32)</f>
        <v>23.82</v>
      </c>
    </row>
    <row r="68" spans="20:35" ht="12.75">
      <c r="T68" s="106" t="s">
        <v>78</v>
      </c>
      <c r="U68" s="105">
        <f t="shared" si="0"/>
        <v>0</v>
      </c>
      <c r="V68" s="105">
        <f t="shared" si="1"/>
        <v>0</v>
      </c>
      <c r="W68" s="105">
        <f t="shared" si="2"/>
        <v>0</v>
      </c>
      <c r="X68" s="105">
        <f>SUMIF(Sheet3!$B$9:$B$15,$T68,Sheet3!$J$9:$J$15)+SUMIF(Sheet3!$D$9:$D$15,$T68,Sheet3!$K$9:$K$15)+SUMIF(Sheet3!$F$9:$F$15,$T68,Sheet3!$L$9:$L$15)</f>
        <v>0</v>
      </c>
      <c r="Y68" s="105">
        <f>SUMIF(Sheet3!$B$20:$B$27,$T68,Sheet3!$J$20:$J$27)+SUMIF(Sheet3!$D$20:$D$27,$T68,Sheet3!$K$20:$K$27)+SUMIF(Sheet3!$F$20:$F$27,$T68,Sheet3!$L$20:$L$27)</f>
        <v>0</v>
      </c>
      <c r="Z68" s="105">
        <f>SUMIF(Sheet3!$B$29:$B$53,$T68,Sheet3!$J$29:$J$53)+SUMIF(Sheet3!$D$29:$D$53,$T68,Sheet3!$K$29:$K$53)+SUMIF(Sheet3!$F$29:$F$53,$T68,Sheet3!$L$29:$L$53)</f>
        <v>15.57</v>
      </c>
      <c r="AA68" s="105">
        <f>SUMIF(Sheet4!$B$8:$B$32,$T68,Sheet4!$J$8:$J$32)+SUMIF(Sheet4!$D$8:$D$32,$T68,Sheet4!$K$8:$K$32)+SUMIF(Sheet4!$F$8:$F$32,$T68,Sheet4!$L$8:$L$32)</f>
        <v>15.57</v>
      </c>
      <c r="AC68" s="105">
        <f t="shared" si="3"/>
        <v>0</v>
      </c>
      <c r="AD68" s="105">
        <f t="shared" si="4"/>
        <v>0</v>
      </c>
      <c r="AE68" s="105">
        <f t="shared" si="5"/>
        <v>0</v>
      </c>
      <c r="AF68" s="105">
        <f>SUMIF(Sheet3!$B$9:$B$15,$T68,Sheet3!$C$9:$C$15)+SUMIF(Sheet3!$D$9:$D$15,$T68,Sheet3!$E$9:$E$15)+SUMIF(Sheet3!$F$9:$F$15,$T68,Sheet3!$G$9:$G$15)</f>
        <v>0</v>
      </c>
      <c r="AG68" s="105">
        <f>SUMIF(Sheet3!$B$20:$B$27,$T68,Sheet3!$C$20:$C$27)+SUMIF(Sheet3!$D$20:$D$27,$T68,Sheet3!$E$20:$E$27)+SUMIF(Sheet3!$F$20:$F$27,$T68,Sheet3!$G$20:$G$27)</f>
        <v>0</v>
      </c>
      <c r="AH68" s="105">
        <f>SUMIF(Sheet3!$B$29:$B$53,$T68,Sheet3!$C$29:$C$53)+SUMIF(Sheet3!$D$29:$D$53,$T68,Sheet3!$E$29:$E$53)+SUMIF(Sheet3!$F$29:$F$53,$T68,Sheet3!$G$29:$G$53)</f>
        <v>17.53</v>
      </c>
      <c r="AI68" s="105">
        <f>SUMIF(Sheet4!$A$8:$A$32,$T68,Sheet4!$B$8:$B$32)+SUMIF(Sheet4!$B$8:$B$32,$T68,Sheet4!$C$8:$C$32)+SUMIF(Sheet4!$D$8:$D$32,$T68,Sheet4!$E$8:$E$32)+SUMIF(Sheet4!$F$8:$F$32,$T68,Sheet4!$G$8:$G$32)</f>
        <v>17.48</v>
      </c>
    </row>
    <row r="69" spans="20:35" ht="12.75">
      <c r="T69" s="106" t="s">
        <v>83</v>
      </c>
      <c r="U69" s="105">
        <f t="shared" si="0"/>
        <v>0</v>
      </c>
      <c r="V69" s="105">
        <f t="shared" si="1"/>
        <v>0</v>
      </c>
      <c r="W69" s="105">
        <f t="shared" si="2"/>
        <v>0</v>
      </c>
      <c r="X69" s="105">
        <f>SUMIF(Sheet3!$B$9:$B$15,$T69,Sheet3!$J$9:$J$15)+SUMIF(Sheet3!$D$9:$D$15,$T69,Sheet3!$K$9:$K$15)+SUMIF(Sheet3!$F$9:$F$15,$T69,Sheet3!$L$9:$L$15)</f>
        <v>0</v>
      </c>
      <c r="Y69" s="105">
        <f>SUMIF(Sheet3!$B$20:$B$27,$T69,Sheet3!$J$20:$J$27)+SUMIF(Sheet3!$D$20:$D$27,$T69,Sheet3!$K$20:$K$27)+SUMIF(Sheet3!$F$20:$F$27,$T69,Sheet3!$L$20:$L$27)</f>
        <v>0</v>
      </c>
      <c r="Z69" s="105">
        <f>SUMIF(Sheet3!$B$29:$B$53,$T69,Sheet3!$J$29:$J$53)+SUMIF(Sheet3!$D$29:$D$53,$T69,Sheet3!$K$29:$K$53)+SUMIF(Sheet3!$F$29:$F$53,$T69,Sheet3!$L$29:$L$53)</f>
        <v>18.08</v>
      </c>
      <c r="AA69" s="105">
        <f>SUMIF(Sheet4!$B$8:$B$32,$T69,Sheet4!$J$8:$J$32)+SUMIF(Sheet4!$D$8:$D$32,$T69,Sheet4!$K$8:$K$32)+SUMIF(Sheet4!$F$8:$F$32,$T69,Sheet4!$L$8:$L$32)</f>
        <v>18.08</v>
      </c>
      <c r="AC69" s="105">
        <f t="shared" si="3"/>
        <v>0</v>
      </c>
      <c r="AD69" s="105">
        <f t="shared" si="4"/>
        <v>0</v>
      </c>
      <c r="AE69" s="105">
        <f t="shared" si="5"/>
        <v>0</v>
      </c>
      <c r="AF69" s="105">
        <f>SUMIF(Sheet3!$B$9:$B$15,$T69,Sheet3!$C$9:$C$15)+SUMIF(Sheet3!$D$9:$D$15,$T69,Sheet3!$E$9:$E$15)+SUMIF(Sheet3!$F$9:$F$15,$T69,Sheet3!$G$9:$G$15)</f>
        <v>0</v>
      </c>
      <c r="AG69" s="105">
        <f>SUMIF(Sheet3!$B$20:$B$27,$T69,Sheet3!$C$20:$C$27)+SUMIF(Sheet3!$D$20:$D$27,$T69,Sheet3!$E$20:$E$27)+SUMIF(Sheet3!$F$20:$F$27,$T69,Sheet3!$G$20:$G$27)</f>
        <v>0</v>
      </c>
      <c r="AH69" s="105">
        <f>SUMIF(Sheet3!$B$29:$B$53,$T69,Sheet3!$C$29:$C$53)+SUMIF(Sheet3!$D$29:$D$53,$T69,Sheet3!$E$29:$E$53)+SUMIF(Sheet3!$F$29:$F$53,$T69,Sheet3!$G$29:$G$53)</f>
        <v>20.36</v>
      </c>
      <c r="AI69" s="105">
        <f>SUMIF(Sheet4!$A$8:$A$32,$T69,Sheet4!$B$8:$B$32)+SUMIF(Sheet4!$B$8:$B$32,$T69,Sheet4!$C$8:$C$32)+SUMIF(Sheet4!$D$8:$D$32,$T69,Sheet4!$E$8:$E$32)+SUMIF(Sheet4!$F$8:$F$32,$T69,Sheet4!$G$8:$G$32)</f>
        <v>20.28</v>
      </c>
    </row>
    <row r="70" spans="20:35" ht="12.75">
      <c r="T70" s="106" t="s">
        <v>88</v>
      </c>
      <c r="U70" s="105">
        <f t="shared" si="0"/>
        <v>0</v>
      </c>
      <c r="V70" s="105">
        <f t="shared" si="1"/>
        <v>0</v>
      </c>
      <c r="W70" s="105">
        <f t="shared" si="2"/>
        <v>0</v>
      </c>
      <c r="X70" s="105">
        <f>SUMIF(Sheet3!$B$9:$B$15,$T70,Sheet3!$J$9:$J$15)+SUMIF(Sheet3!$D$9:$D$15,$T70,Sheet3!$K$9:$K$15)+SUMIF(Sheet3!$F$9:$F$15,$T70,Sheet3!$L$9:$L$15)</f>
        <v>0</v>
      </c>
      <c r="Y70" s="105">
        <f>SUMIF(Sheet3!$B$20:$B$27,$T70,Sheet3!$J$20:$J$27)+SUMIF(Sheet3!$D$20:$D$27,$T70,Sheet3!$K$20:$K$27)+SUMIF(Sheet3!$F$20:$F$27,$T70,Sheet3!$L$20:$L$27)</f>
        <v>0</v>
      </c>
      <c r="Z70" s="105">
        <f>SUMIF(Sheet3!$B$29:$B$53,$T70,Sheet3!$J$29:$J$53)+SUMIF(Sheet3!$D$29:$D$53,$T70,Sheet3!$K$29:$K$53)+SUMIF(Sheet3!$F$29:$F$53,$T70,Sheet3!$L$29:$L$53)</f>
        <v>24.38</v>
      </c>
      <c r="AA70" s="105">
        <f>SUMIF(Sheet4!$B$8:$B$32,$T70,Sheet4!$J$8:$J$32)+SUMIF(Sheet4!$D$8:$D$32,$T70,Sheet4!$K$8:$K$32)+SUMIF(Sheet4!$F$8:$F$32,$T70,Sheet4!$L$8:$L$32)</f>
        <v>24.38</v>
      </c>
      <c r="AC70" s="105">
        <f t="shared" si="3"/>
        <v>0</v>
      </c>
      <c r="AD70" s="105">
        <f t="shared" si="4"/>
        <v>0</v>
      </c>
      <c r="AE70" s="105">
        <f t="shared" si="5"/>
        <v>0</v>
      </c>
      <c r="AF70" s="105">
        <f>SUMIF(Sheet3!$B$9:$B$15,$T70,Sheet3!$C$9:$C$15)+SUMIF(Sheet3!$D$9:$D$15,$T70,Sheet3!$E$9:$E$15)+SUMIF(Sheet3!$F$9:$F$15,$T70,Sheet3!$G$9:$G$15)</f>
        <v>0</v>
      </c>
      <c r="AG70" s="105">
        <f>SUMIF(Sheet3!$B$20:$B$27,$T70,Sheet3!$C$20:$C$27)+SUMIF(Sheet3!$D$20:$D$27,$T70,Sheet3!$E$20:$E$27)+SUMIF(Sheet3!$F$20:$F$27,$T70,Sheet3!$G$20:$G$27)</f>
        <v>0</v>
      </c>
      <c r="AH70" s="105">
        <f>SUMIF(Sheet3!$B$29:$B$53,$T70,Sheet3!$C$29:$C$53)+SUMIF(Sheet3!$D$29:$D$53,$T70,Sheet3!$E$29:$E$53)+SUMIF(Sheet3!$F$29:$F$53,$T70,Sheet3!$G$29:$G$53)</f>
        <v>27.46</v>
      </c>
      <c r="AI70" s="105">
        <f>SUMIF(Sheet4!$A$8:$A$32,$T70,Sheet4!$B$8:$B$32)+SUMIF(Sheet4!$B$8:$B$32,$T70,Sheet4!$C$8:$C$32)+SUMIF(Sheet4!$D$8:$D$32,$T70,Sheet4!$E$8:$E$32)+SUMIF(Sheet4!$F$8:$F$32,$T70,Sheet4!$G$8:$G$32)</f>
        <v>27.34</v>
      </c>
    </row>
    <row r="71" spans="20:35" ht="12.75">
      <c r="T71" s="106" t="s">
        <v>79</v>
      </c>
      <c r="U71" s="105">
        <f t="shared" si="0"/>
        <v>0</v>
      </c>
      <c r="V71" s="105">
        <f t="shared" si="1"/>
        <v>0</v>
      </c>
      <c r="W71" s="105">
        <f t="shared" si="2"/>
        <v>0</v>
      </c>
      <c r="X71" s="105">
        <f>SUMIF(Sheet3!$B$9:$B$15,$T71,Sheet3!$J$9:$J$15)+SUMIF(Sheet3!$D$9:$D$15,$T71,Sheet3!$K$9:$K$15)+SUMIF(Sheet3!$F$9:$F$15,$T71,Sheet3!$L$9:$L$15)</f>
        <v>0</v>
      </c>
      <c r="Y71" s="105">
        <f>SUMIF(Sheet3!$B$20:$B$27,$T71,Sheet3!$J$20:$J$27)+SUMIF(Sheet3!$D$20:$D$27,$T71,Sheet3!$K$20:$K$27)+SUMIF(Sheet3!$F$20:$F$27,$T71,Sheet3!$L$20:$L$27)</f>
        <v>0</v>
      </c>
      <c r="Z71" s="105">
        <f>SUMIF(Sheet3!$B$29:$B$53,$T71,Sheet3!$J$29:$J$53)+SUMIF(Sheet3!$D$29:$D$53,$T71,Sheet3!$K$29:$K$53)+SUMIF(Sheet3!$F$29:$F$53,$T71,Sheet3!$L$29:$L$53)</f>
        <v>20.29</v>
      </c>
      <c r="AA71" s="105">
        <f>SUMIF(Sheet4!$B$8:$B$32,$T71,Sheet4!$J$8:$J$32)+SUMIF(Sheet4!$D$8:$D$32,$T71,Sheet4!$K$8:$K$32)+SUMIF(Sheet4!$F$8:$F$32,$T71,Sheet4!$L$8:$L$32)</f>
        <v>20.29</v>
      </c>
      <c r="AC71" s="105">
        <f aca="true" t="shared" si="7" ref="AC71:AC102">SUMIF($B$10:$B$14,$T71,$C$10:$C$14)+SUMIF($D$10:$D$14,$T71,$E$10:$E$14)+SUMIF($F$10:$F$14,$T71,$G$10:$G$14)+SUMIF($H$10:$H$14,$T71,$I$10:$I$14)+SUMIF($J$10:$J$14,$T71,$K$10:$K$14)</f>
        <v>0</v>
      </c>
      <c r="AD71" s="105">
        <f aca="true" t="shared" si="8" ref="AD71:AD102">SUMIF($B$18:$B$34,$T71,$C$18:$C$34)+SUMIF($D$18:$D$34,$T71,$E$18:$E$34)+SUMIF($F$18:$F$34,$T71,$G$18:$G$34)+SUMIF($H$18:$H$34,$T71,$I$18:$I$34)+SUMIF($J$18:$J$34,$T71,$K$18:$K$34)</f>
        <v>0</v>
      </c>
      <c r="AE71" s="105">
        <f aca="true" t="shared" si="9" ref="AE71:AE102">SUMIF($B$38:$B$50,$T71,$C$38:$C$50)+SUMIF($D$38:$D$50,$T71,$E$38:$E$50)+SUMIF($F$38:$F$50,$T71,$G$38:$G$50)+SUMIF($H$38:$H$50,$T71,$I$38:$I$50)+SUMIF($J$38:$J$50,$T71,$K$38:$K$50)</f>
        <v>0</v>
      </c>
      <c r="AF71" s="105">
        <f>SUMIF(Sheet3!$B$9:$B$15,$T71,Sheet3!$C$9:$C$15)+SUMIF(Sheet3!$D$9:$D$15,$T71,Sheet3!$E$9:$E$15)+SUMIF(Sheet3!$F$9:$F$15,$T71,Sheet3!$G$9:$G$15)</f>
        <v>0</v>
      </c>
      <c r="AG71" s="105">
        <f>SUMIF(Sheet3!$B$20:$B$27,$T71,Sheet3!$C$20:$C$27)+SUMIF(Sheet3!$D$20:$D$27,$T71,Sheet3!$E$20:$E$27)+SUMIF(Sheet3!$F$20:$F$27,$T71,Sheet3!$G$20:$G$27)</f>
        <v>0</v>
      </c>
      <c r="AH71" s="105">
        <f>SUMIF(Sheet3!$B$29:$B$53,$T71,Sheet3!$C$29:$C$53)+SUMIF(Sheet3!$D$29:$D$53,$T71,Sheet3!$E$29:$E$53)+SUMIF(Sheet3!$F$29:$F$53,$T71,Sheet3!$G$29:$G$53)</f>
        <v>22.85</v>
      </c>
      <c r="AI71" s="105">
        <f>SUMIF(Sheet4!$A$8:$A$32,$T71,Sheet4!$B$8:$B$32)+SUMIF(Sheet4!$B$8:$B$32,$T71,Sheet4!$C$8:$C$32)+SUMIF(Sheet4!$D$8:$D$32,$T71,Sheet4!$E$8:$E$32)+SUMIF(Sheet4!$F$8:$F$32,$T71,Sheet4!$G$8:$G$32)</f>
        <v>22.8</v>
      </c>
    </row>
    <row r="72" spans="20:35" ht="12.75">
      <c r="T72" s="106" t="s">
        <v>84</v>
      </c>
      <c r="U72" s="105">
        <f t="shared" si="0"/>
        <v>0</v>
      </c>
      <c r="V72" s="105">
        <f t="shared" si="1"/>
        <v>0</v>
      </c>
      <c r="W72" s="105">
        <f t="shared" si="2"/>
        <v>0</v>
      </c>
      <c r="X72" s="105">
        <f>SUMIF(Sheet3!$B$9:$B$15,$T72,Sheet3!$J$9:$J$15)+SUMIF(Sheet3!$D$9:$D$15,$T72,Sheet3!$K$9:$K$15)+SUMIF(Sheet3!$F$9:$F$15,$T72,Sheet3!$L$9:$L$15)</f>
        <v>0</v>
      </c>
      <c r="Y72" s="105">
        <f>SUMIF(Sheet3!$B$20:$B$27,$T72,Sheet3!$J$20:$J$27)+SUMIF(Sheet3!$D$20:$D$27,$T72,Sheet3!$K$20:$K$27)+SUMIF(Sheet3!$F$20:$F$27,$T72,Sheet3!$L$20:$L$27)</f>
        <v>0</v>
      </c>
      <c r="Z72" s="105">
        <f>SUMIF(Sheet3!$B$29:$B$53,$T72,Sheet3!$J$29:$J$53)+SUMIF(Sheet3!$D$29:$D$53,$T72,Sheet3!$K$29:$K$53)+SUMIF(Sheet3!$F$29:$F$53,$T72,Sheet3!$L$29:$L$53)</f>
        <v>22.8</v>
      </c>
      <c r="AA72" s="105">
        <f>SUMIF(Sheet4!$B$8:$B$32,$T72,Sheet4!$J$8:$J$32)+SUMIF(Sheet4!$D$8:$D$32,$T72,Sheet4!$K$8:$K$32)+SUMIF(Sheet4!$F$8:$F$32,$T72,Sheet4!$L$8:$L$32)</f>
        <v>22.8</v>
      </c>
      <c r="AC72" s="105">
        <f t="shared" si="7"/>
        <v>0</v>
      </c>
      <c r="AD72" s="105">
        <f t="shared" si="8"/>
        <v>0</v>
      </c>
      <c r="AE72" s="105">
        <f t="shared" si="9"/>
        <v>0</v>
      </c>
      <c r="AF72" s="105">
        <f>SUMIF(Sheet3!$B$9:$B$15,$T72,Sheet3!$C$9:$C$15)+SUMIF(Sheet3!$D$9:$D$15,$T72,Sheet3!$E$9:$E$15)+SUMIF(Sheet3!$F$9:$F$15,$T72,Sheet3!$G$9:$G$15)</f>
        <v>0</v>
      </c>
      <c r="AG72" s="105">
        <f>SUMIF(Sheet3!$B$20:$B$27,$T72,Sheet3!$C$20:$C$27)+SUMIF(Sheet3!$D$20:$D$27,$T72,Sheet3!$E$20:$E$27)+SUMIF(Sheet3!$F$20:$F$27,$T72,Sheet3!$G$20:$G$27)</f>
        <v>0</v>
      </c>
      <c r="AH72" s="105">
        <f>SUMIF(Sheet3!$B$29:$B$53,$T72,Sheet3!$C$29:$C$53)+SUMIF(Sheet3!$D$29:$D$53,$T72,Sheet3!$E$29:$E$53)+SUMIF(Sheet3!$F$29:$F$53,$T72,Sheet3!$G$29:$G$53)</f>
        <v>25.68</v>
      </c>
      <c r="AI72" s="105">
        <f>SUMIF(Sheet4!$A$8:$A$32,$T72,Sheet4!$B$8:$B$32)+SUMIF(Sheet4!$B$8:$B$32,$T72,Sheet4!$C$8:$C$32)+SUMIF(Sheet4!$D$8:$D$32,$T72,Sheet4!$E$8:$E$32)+SUMIF(Sheet4!$F$8:$F$32,$T72,Sheet4!$G$8:$G$32)</f>
        <v>25.6</v>
      </c>
    </row>
    <row r="73" spans="20:35" ht="12.75">
      <c r="T73" s="106" t="s">
        <v>89</v>
      </c>
      <c r="U73" s="105">
        <f t="shared" si="0"/>
        <v>0</v>
      </c>
      <c r="V73" s="105">
        <f t="shared" si="1"/>
        <v>0</v>
      </c>
      <c r="W73" s="105">
        <f t="shared" si="2"/>
        <v>0</v>
      </c>
      <c r="X73" s="105">
        <f>SUMIF(Sheet3!$B$9:$B$15,$T73,Sheet3!$J$9:$J$15)+SUMIF(Sheet3!$D$9:$D$15,$T73,Sheet3!$K$9:$K$15)+SUMIF(Sheet3!$F$9:$F$15,$T73,Sheet3!$L$9:$L$15)</f>
        <v>0</v>
      </c>
      <c r="Y73" s="105">
        <f>SUMIF(Sheet3!$B$20:$B$27,$T73,Sheet3!$J$20:$J$27)+SUMIF(Sheet3!$D$20:$D$27,$T73,Sheet3!$K$20:$K$27)+SUMIF(Sheet3!$F$20:$F$27,$T73,Sheet3!$L$20:$L$27)</f>
        <v>0</v>
      </c>
      <c r="Z73" s="105">
        <f>SUMIF(Sheet3!$B$29:$B$53,$T73,Sheet3!$J$29:$J$53)+SUMIF(Sheet3!$D$29:$D$53,$T73,Sheet3!$K$29:$K$53)+SUMIF(Sheet3!$F$29:$F$53,$T73,Sheet3!$L$29:$L$53)</f>
        <v>29.11</v>
      </c>
      <c r="AA73" s="105">
        <f>SUMIF(Sheet4!$B$8:$B$32,$T73,Sheet4!$J$8:$J$32)+SUMIF(Sheet4!$D$8:$D$32,$T73,Sheet4!$K$8:$K$32)+SUMIF(Sheet4!$F$8:$F$32,$T73,Sheet4!$L$8:$L$32)</f>
        <v>29.11</v>
      </c>
      <c r="AC73" s="105">
        <f t="shared" si="7"/>
        <v>0</v>
      </c>
      <c r="AD73" s="105">
        <f t="shared" si="8"/>
        <v>0</v>
      </c>
      <c r="AE73" s="105">
        <f t="shared" si="9"/>
        <v>0</v>
      </c>
      <c r="AF73" s="105">
        <f>SUMIF(Sheet3!$B$9:$B$15,$T73,Sheet3!$C$9:$C$15)+SUMIF(Sheet3!$D$9:$D$15,$T73,Sheet3!$E$9:$E$15)+SUMIF(Sheet3!$F$9:$F$15,$T73,Sheet3!$G$9:$G$15)</f>
        <v>0</v>
      </c>
      <c r="AG73" s="105">
        <f>SUMIF(Sheet3!$B$20:$B$27,$T73,Sheet3!$C$20:$C$27)+SUMIF(Sheet3!$D$20:$D$27,$T73,Sheet3!$E$20:$E$27)+SUMIF(Sheet3!$F$20:$F$27,$T73,Sheet3!$G$20:$G$27)</f>
        <v>0</v>
      </c>
      <c r="AH73" s="105">
        <f>SUMIF(Sheet3!$B$29:$B$53,$T73,Sheet3!$C$29:$C$53)+SUMIF(Sheet3!$D$29:$D$53,$T73,Sheet3!$E$29:$E$53)+SUMIF(Sheet3!$F$29:$F$53,$T73,Sheet3!$G$29:$G$53)</f>
        <v>32.78</v>
      </c>
      <c r="AI73" s="105">
        <f>SUMIF(Sheet4!$A$8:$A$32,$T73,Sheet4!$B$8:$B$32)+SUMIF(Sheet4!$B$8:$B$32,$T73,Sheet4!$C$8:$C$32)+SUMIF(Sheet4!$D$8:$D$32,$T73,Sheet4!$E$8:$E$32)+SUMIF(Sheet4!$F$8:$F$32,$T73,Sheet4!$G$8:$G$32)</f>
        <v>32.66</v>
      </c>
    </row>
    <row r="74" spans="20:35" ht="12.75">
      <c r="T74" s="106" t="s">
        <v>80</v>
      </c>
      <c r="U74" s="105">
        <f t="shared" si="0"/>
        <v>0</v>
      </c>
      <c r="V74" s="105">
        <f t="shared" si="1"/>
        <v>0</v>
      </c>
      <c r="W74" s="105">
        <f t="shared" si="2"/>
        <v>0</v>
      </c>
      <c r="X74" s="105">
        <f>SUMIF(Sheet3!$B$9:$B$15,$T74,Sheet3!$J$9:$J$15)+SUMIF(Sheet3!$D$9:$D$15,$T74,Sheet3!$K$9:$K$15)+SUMIF(Sheet3!$F$9:$F$15,$T74,Sheet3!$L$9:$L$15)</f>
        <v>0</v>
      </c>
      <c r="Y74" s="105">
        <f>SUMIF(Sheet3!$B$20:$B$27,$T74,Sheet3!$J$20:$J$27)+SUMIF(Sheet3!$D$20:$D$27,$T74,Sheet3!$K$20:$K$27)+SUMIF(Sheet3!$F$20:$F$27,$T74,Sheet3!$L$20:$L$27)</f>
        <v>0</v>
      </c>
      <c r="Z74" s="105">
        <f>SUMIF(Sheet3!$B$29:$B$53,$T74,Sheet3!$J$29:$J$53)+SUMIF(Sheet3!$D$29:$D$53,$T74,Sheet3!$K$29:$K$53)+SUMIF(Sheet3!$F$29:$F$53,$T74,Sheet3!$L$29:$L$53)</f>
        <v>21.28</v>
      </c>
      <c r="AA74" s="105">
        <f>SUMIF(Sheet4!$B$8:$B$32,$T74,Sheet4!$J$8:$J$32)+SUMIF(Sheet4!$D$8:$D$32,$T74,Sheet4!$K$8:$K$32)+SUMIF(Sheet4!$F$8:$F$32,$T74,Sheet4!$L$8:$L$32)</f>
        <v>21.28</v>
      </c>
      <c r="AC74" s="105">
        <f t="shared" si="7"/>
        <v>0</v>
      </c>
      <c r="AD74" s="105">
        <f t="shared" si="8"/>
        <v>0</v>
      </c>
      <c r="AE74" s="105">
        <f t="shared" si="9"/>
        <v>0</v>
      </c>
      <c r="AF74" s="105">
        <f>SUMIF(Sheet3!$B$9:$B$15,$T74,Sheet3!$C$9:$C$15)+SUMIF(Sheet3!$D$9:$D$15,$T74,Sheet3!$E$9:$E$15)+SUMIF(Sheet3!$F$9:$F$15,$T74,Sheet3!$G$9:$G$15)</f>
        <v>0</v>
      </c>
      <c r="AG74" s="105">
        <f>SUMIF(Sheet3!$B$20:$B$27,$T74,Sheet3!$C$20:$C$27)+SUMIF(Sheet3!$D$20:$D$27,$T74,Sheet3!$E$20:$E$27)+SUMIF(Sheet3!$F$20:$F$27,$T74,Sheet3!$G$20:$G$27)</f>
        <v>0</v>
      </c>
      <c r="AH74" s="105">
        <f>SUMIF(Sheet3!$B$29:$B$53,$T74,Sheet3!$C$29:$C$53)+SUMIF(Sheet3!$D$29:$D$53,$T74,Sheet3!$E$29:$E$53)+SUMIF(Sheet3!$F$29:$F$53,$T74,Sheet3!$G$29:$G$53)</f>
        <v>23.97</v>
      </c>
      <c r="AI74" s="105">
        <f>SUMIF(Sheet4!$A$8:$A$32,$T74,Sheet4!$B$8:$B$32)+SUMIF(Sheet4!$B$8:$B$32,$T74,Sheet4!$C$8:$C$32)+SUMIF(Sheet4!$D$8:$D$32,$T74,Sheet4!$E$8:$E$32)+SUMIF(Sheet4!$F$8:$F$32,$T74,Sheet4!$G$8:$G$32)</f>
        <v>23.92</v>
      </c>
    </row>
    <row r="75" spans="20:35" ht="12.75">
      <c r="T75" s="106" t="s">
        <v>85</v>
      </c>
      <c r="U75" s="105">
        <f t="shared" si="0"/>
        <v>0</v>
      </c>
      <c r="V75" s="105">
        <f t="shared" si="1"/>
        <v>0</v>
      </c>
      <c r="W75" s="105">
        <f t="shared" si="2"/>
        <v>0</v>
      </c>
      <c r="X75" s="105">
        <f>SUMIF(Sheet3!$B$9:$B$15,$T75,Sheet3!$J$9:$J$15)+SUMIF(Sheet3!$D$9:$D$15,$T75,Sheet3!$K$9:$K$15)+SUMIF(Sheet3!$F$9:$F$15,$T75,Sheet3!$L$9:$L$15)</f>
        <v>0</v>
      </c>
      <c r="Y75" s="105">
        <f>SUMIF(Sheet3!$B$20:$B$27,$T75,Sheet3!$J$20:$J$27)+SUMIF(Sheet3!$D$20:$D$27,$T75,Sheet3!$K$20:$K$27)+SUMIF(Sheet3!$F$20:$F$27,$T75,Sheet3!$L$20:$L$27)</f>
        <v>0</v>
      </c>
      <c r="Z75" s="105">
        <f>SUMIF(Sheet3!$B$29:$B$53,$T75,Sheet3!$J$29:$J$53)+SUMIF(Sheet3!$D$29:$D$53,$T75,Sheet3!$K$29:$K$53)+SUMIF(Sheet3!$F$29:$F$53,$T75,Sheet3!$L$29:$L$53)</f>
        <v>23.78</v>
      </c>
      <c r="AA75" s="105">
        <f>SUMIF(Sheet4!$B$8:$B$32,$T75,Sheet4!$J$8:$J$32)+SUMIF(Sheet4!$D$8:$D$32,$T75,Sheet4!$K$8:$K$32)+SUMIF(Sheet4!$F$8:$F$32,$T75,Sheet4!$L$8:$L$32)</f>
        <v>23.78</v>
      </c>
      <c r="AC75" s="105">
        <f t="shared" si="7"/>
        <v>0</v>
      </c>
      <c r="AD75" s="105">
        <f t="shared" si="8"/>
        <v>0</v>
      </c>
      <c r="AE75" s="105">
        <f t="shared" si="9"/>
        <v>0</v>
      </c>
      <c r="AF75" s="105">
        <f>SUMIF(Sheet3!$B$9:$B$15,$T75,Sheet3!$C$9:$C$15)+SUMIF(Sheet3!$D$9:$D$15,$T75,Sheet3!$E$9:$E$15)+SUMIF(Sheet3!$F$9:$F$15,$T75,Sheet3!$G$9:$G$15)</f>
        <v>0</v>
      </c>
      <c r="AG75" s="105">
        <f>SUMIF(Sheet3!$B$20:$B$27,$T75,Sheet3!$C$20:$C$27)+SUMIF(Sheet3!$D$20:$D$27,$T75,Sheet3!$E$20:$E$27)+SUMIF(Sheet3!$F$20:$F$27,$T75,Sheet3!$G$20:$G$27)</f>
        <v>0</v>
      </c>
      <c r="AH75" s="105">
        <f>SUMIF(Sheet3!$B$29:$B$53,$T75,Sheet3!$C$29:$C$53)+SUMIF(Sheet3!$D$29:$D$53,$T75,Sheet3!$E$29:$E$53)+SUMIF(Sheet3!$F$29:$F$53,$T75,Sheet3!$G$29:$G$53)</f>
        <v>26.78</v>
      </c>
      <c r="AI75" s="105">
        <f>SUMIF(Sheet4!$A$8:$A$32,$T75,Sheet4!$B$8:$B$32)+SUMIF(Sheet4!$B$8:$B$32,$T75,Sheet4!$C$8:$C$32)+SUMIF(Sheet4!$D$8:$D$32,$T75,Sheet4!$E$8:$E$32)+SUMIF(Sheet4!$F$8:$F$32,$T75,Sheet4!$G$8:$G$32)</f>
        <v>26.7</v>
      </c>
    </row>
    <row r="76" spans="20:35" ht="12.75">
      <c r="T76" s="106" t="s">
        <v>90</v>
      </c>
      <c r="U76" s="105">
        <f t="shared" si="0"/>
        <v>0</v>
      </c>
      <c r="V76" s="105">
        <f t="shared" si="1"/>
        <v>0</v>
      </c>
      <c r="W76" s="105">
        <f t="shared" si="2"/>
        <v>0</v>
      </c>
      <c r="X76" s="105">
        <f>SUMIF(Sheet3!$B$9:$B$15,$T76,Sheet3!$J$9:$J$15)+SUMIF(Sheet3!$D$9:$D$15,$T76,Sheet3!$K$9:$K$15)+SUMIF(Sheet3!$F$9:$F$15,$T76,Sheet3!$L$9:$L$15)</f>
        <v>0</v>
      </c>
      <c r="Y76" s="105">
        <f>SUMIF(Sheet3!$B$20:$B$27,$T76,Sheet3!$J$20:$J$27)+SUMIF(Sheet3!$D$20:$D$27,$T76,Sheet3!$K$20:$K$27)+SUMIF(Sheet3!$F$20:$F$27,$T76,Sheet3!$L$20:$L$27)</f>
        <v>0</v>
      </c>
      <c r="Z76" s="105">
        <f>SUMIF(Sheet3!$B$29:$B$53,$T76,Sheet3!$J$29:$J$53)+SUMIF(Sheet3!$D$29:$D$53,$T76,Sheet3!$K$29:$K$53)+SUMIF(Sheet3!$F$29:$F$53,$T76,Sheet3!$L$29:$L$53)</f>
        <v>30.09</v>
      </c>
      <c r="AA76" s="105">
        <f>SUMIF(Sheet4!$B$8:$B$32,$T76,Sheet4!$J$8:$J$32)+SUMIF(Sheet4!$D$8:$D$32,$T76,Sheet4!$K$8:$K$32)+SUMIF(Sheet4!$F$8:$F$32,$T76,Sheet4!$L$8:$L$32)</f>
        <v>30.09</v>
      </c>
      <c r="AC76" s="105">
        <f t="shared" si="7"/>
        <v>0</v>
      </c>
      <c r="AD76" s="105">
        <f t="shared" si="8"/>
        <v>0</v>
      </c>
      <c r="AE76" s="105">
        <f t="shared" si="9"/>
        <v>0</v>
      </c>
      <c r="AF76" s="105">
        <f>SUMIF(Sheet3!$B$9:$B$15,$T76,Sheet3!$C$9:$C$15)+SUMIF(Sheet3!$D$9:$D$15,$T76,Sheet3!$E$9:$E$15)+SUMIF(Sheet3!$F$9:$F$15,$T76,Sheet3!$G$9:$G$15)</f>
        <v>0</v>
      </c>
      <c r="AG76" s="105">
        <f>SUMIF(Sheet3!$B$20:$B$27,$T76,Sheet3!$C$20:$C$27)+SUMIF(Sheet3!$D$20:$D$27,$T76,Sheet3!$E$20:$E$27)+SUMIF(Sheet3!$F$20:$F$27,$T76,Sheet3!$G$20:$G$27)</f>
        <v>0</v>
      </c>
      <c r="AH76" s="105">
        <f>SUMIF(Sheet3!$B$29:$B$53,$T76,Sheet3!$C$29:$C$53)+SUMIF(Sheet3!$D$29:$D$53,$T76,Sheet3!$E$29:$E$53)+SUMIF(Sheet3!$F$29:$F$53,$T76,Sheet3!$G$29:$G$53)</f>
        <v>33.89</v>
      </c>
      <c r="AI76" s="105">
        <f>SUMIF(Sheet4!$A$8:$A$32,$T76,Sheet4!$B$8:$B$32)+SUMIF(Sheet4!$B$8:$B$32,$T76,Sheet4!$C$8:$C$32)+SUMIF(Sheet4!$D$8:$D$32,$T76,Sheet4!$E$8:$E$32)+SUMIF(Sheet4!$F$8:$F$32,$T76,Sheet4!$G$8:$G$32)</f>
        <v>33.77</v>
      </c>
    </row>
    <row r="77" spans="20:35" ht="12.75">
      <c r="T77" s="106" t="s">
        <v>81</v>
      </c>
      <c r="U77" s="105">
        <f t="shared" si="0"/>
        <v>0</v>
      </c>
      <c r="V77" s="105">
        <f t="shared" si="1"/>
        <v>0</v>
      </c>
      <c r="W77" s="105">
        <f t="shared" si="2"/>
        <v>0</v>
      </c>
      <c r="X77" s="105">
        <f>SUMIF(Sheet3!$B$9:$B$15,$T77,Sheet3!$J$9:$J$15)+SUMIF(Sheet3!$D$9:$D$15,$T77,Sheet3!$K$9:$K$15)+SUMIF(Sheet3!$F$9:$F$15,$T77,Sheet3!$L$9:$L$15)</f>
        <v>0</v>
      </c>
      <c r="Y77" s="105">
        <f>SUMIF(Sheet3!$B$20:$B$27,$T77,Sheet3!$J$20:$J$27)+SUMIF(Sheet3!$D$20:$D$27,$T77,Sheet3!$K$20:$K$27)+SUMIF(Sheet3!$F$20:$F$27,$T77,Sheet3!$L$20:$L$27)</f>
        <v>0</v>
      </c>
      <c r="Z77" s="105">
        <f>SUMIF(Sheet3!$B$29:$B$53,$T77,Sheet3!$J$29:$J$53)+SUMIF(Sheet3!$D$29:$D$53,$T77,Sheet3!$K$29:$K$53)+SUMIF(Sheet3!$F$29:$F$53,$T77,Sheet3!$L$29:$L$53)</f>
        <v>21.96</v>
      </c>
      <c r="AA77" s="105">
        <f>SUMIF(Sheet4!$B$8:$B$32,$T77,Sheet4!$J$8:$J$32)+SUMIF(Sheet4!$D$8:$D$32,$T77,Sheet4!$K$8:$K$32)+SUMIF(Sheet4!$F$8:$F$32,$T77,Sheet4!$L$8:$L$32)</f>
        <v>21.96</v>
      </c>
      <c r="AC77" s="105">
        <f t="shared" si="7"/>
        <v>0</v>
      </c>
      <c r="AD77" s="105">
        <f t="shared" si="8"/>
        <v>0</v>
      </c>
      <c r="AE77" s="105">
        <f t="shared" si="9"/>
        <v>0</v>
      </c>
      <c r="AF77" s="105">
        <f>SUMIF(Sheet3!$B$9:$B$15,$T77,Sheet3!$C$9:$C$15)+SUMIF(Sheet3!$D$9:$D$15,$T77,Sheet3!$E$9:$E$15)+SUMIF(Sheet3!$F$9:$F$15,$T77,Sheet3!$G$9:$G$15)</f>
        <v>0</v>
      </c>
      <c r="AG77" s="105">
        <f>SUMIF(Sheet3!$B$20:$B$27,$T77,Sheet3!$C$20:$C$27)+SUMIF(Sheet3!$D$20:$D$27,$T77,Sheet3!$E$20:$E$27)+SUMIF(Sheet3!$F$20:$F$27,$T77,Sheet3!$G$20:$G$27)</f>
        <v>0</v>
      </c>
      <c r="AH77" s="105">
        <f>SUMIF(Sheet3!$B$29:$B$53,$T77,Sheet3!$C$29:$C$53)+SUMIF(Sheet3!$D$29:$D$53,$T77,Sheet3!$E$29:$E$53)+SUMIF(Sheet3!$F$29:$F$53,$T77,Sheet3!$G$29:$G$53)</f>
        <v>24.73</v>
      </c>
      <c r="AI77" s="105">
        <f>SUMIF(Sheet4!$A$8:$A$32,$T77,Sheet4!$B$8:$B$32)+SUMIF(Sheet4!$B$8:$B$32,$T77,Sheet4!$C$8:$C$32)+SUMIF(Sheet4!$D$8:$D$32,$T77,Sheet4!$E$8:$E$32)+SUMIF(Sheet4!$F$8:$F$32,$T77,Sheet4!$G$8:$G$32)</f>
        <v>24.68</v>
      </c>
    </row>
    <row r="78" spans="20:35" ht="12.75">
      <c r="T78" s="106" t="s">
        <v>86</v>
      </c>
      <c r="U78" s="105">
        <f t="shared" si="0"/>
        <v>0</v>
      </c>
      <c r="V78" s="105">
        <f t="shared" si="1"/>
        <v>0</v>
      </c>
      <c r="W78" s="105">
        <f t="shared" si="2"/>
        <v>0</v>
      </c>
      <c r="X78" s="105">
        <f>SUMIF(Sheet3!$B$9:$B$15,$T78,Sheet3!$J$9:$J$15)+SUMIF(Sheet3!$D$9:$D$15,$T78,Sheet3!$K$9:$K$15)+SUMIF(Sheet3!$F$9:$F$15,$T78,Sheet3!$L$9:$L$15)</f>
        <v>0</v>
      </c>
      <c r="Y78" s="105">
        <f>SUMIF(Sheet3!$B$20:$B$27,$T78,Sheet3!$J$20:$J$27)+SUMIF(Sheet3!$D$20:$D$27,$T78,Sheet3!$K$20:$K$27)+SUMIF(Sheet3!$F$20:$F$27,$T78,Sheet3!$L$20:$L$27)</f>
        <v>0</v>
      </c>
      <c r="Z78" s="105">
        <f>SUMIF(Sheet3!$B$29:$B$53,$T78,Sheet3!$J$29:$J$53)+SUMIF(Sheet3!$D$29:$D$53,$T78,Sheet3!$K$29:$K$53)+SUMIF(Sheet3!$F$29:$F$53,$T78,Sheet3!$L$29:$L$53)</f>
        <v>24.48</v>
      </c>
      <c r="AA78" s="105">
        <f>SUMIF(Sheet4!$B$8:$B$32,$T78,Sheet4!$J$8:$J$32)+SUMIF(Sheet4!$D$8:$D$32,$T78,Sheet4!$K$8:$K$32)+SUMIF(Sheet4!$F$8:$F$32,$T78,Sheet4!$L$8:$L$32)</f>
        <v>24.48</v>
      </c>
      <c r="AC78" s="105">
        <f t="shared" si="7"/>
        <v>0</v>
      </c>
      <c r="AD78" s="105">
        <f t="shared" si="8"/>
        <v>0</v>
      </c>
      <c r="AE78" s="105">
        <f t="shared" si="9"/>
        <v>0</v>
      </c>
      <c r="AF78" s="105">
        <f>SUMIF(Sheet3!$B$9:$B$15,$T78,Sheet3!$C$9:$C$15)+SUMIF(Sheet3!$D$9:$D$15,$T78,Sheet3!$E$9:$E$15)+SUMIF(Sheet3!$F$9:$F$15,$T78,Sheet3!$G$9:$G$15)</f>
        <v>0</v>
      </c>
      <c r="AG78" s="105">
        <f>SUMIF(Sheet3!$B$20:$B$27,$T78,Sheet3!$C$20:$C$27)+SUMIF(Sheet3!$D$20:$D$27,$T78,Sheet3!$E$20:$E$27)+SUMIF(Sheet3!$F$20:$F$27,$T78,Sheet3!$G$20:$G$27)</f>
        <v>0</v>
      </c>
      <c r="AH78" s="105">
        <f>SUMIF(Sheet3!$B$29:$B$53,$T78,Sheet3!$C$29:$C$53)+SUMIF(Sheet3!$D$29:$D$53,$T78,Sheet3!$E$29:$E$53)+SUMIF(Sheet3!$F$29:$F$53,$T78,Sheet3!$G$29:$G$53)</f>
        <v>27.57</v>
      </c>
      <c r="AI78" s="105">
        <f>SUMIF(Sheet4!$A$8:$A$32,$T78,Sheet4!$B$8:$B$32)+SUMIF(Sheet4!$B$8:$B$32,$T78,Sheet4!$C$8:$C$32)+SUMIF(Sheet4!$D$8:$D$32,$T78,Sheet4!$E$8:$E$32)+SUMIF(Sheet4!$F$8:$F$32,$T78,Sheet4!$G$8:$G$32)</f>
        <v>27.49</v>
      </c>
    </row>
    <row r="79" spans="20:35" ht="12.75">
      <c r="T79" s="106" t="s">
        <v>91</v>
      </c>
      <c r="U79" s="105">
        <f t="shared" si="0"/>
        <v>0</v>
      </c>
      <c r="V79" s="105">
        <f t="shared" si="1"/>
        <v>0</v>
      </c>
      <c r="W79" s="105">
        <f t="shared" si="2"/>
        <v>0</v>
      </c>
      <c r="X79" s="105">
        <f>SUMIF(Sheet3!$B$9:$B$15,$T79,Sheet3!$J$9:$J$15)+SUMIF(Sheet3!$D$9:$D$15,$T79,Sheet3!$K$9:$K$15)+SUMIF(Sheet3!$F$9:$F$15,$T79,Sheet3!$L$9:$L$15)</f>
        <v>0</v>
      </c>
      <c r="Y79" s="105">
        <f>SUMIF(Sheet3!$B$20:$B$27,$T79,Sheet3!$J$20:$J$27)+SUMIF(Sheet3!$D$20:$D$27,$T79,Sheet3!$K$20:$K$27)+SUMIF(Sheet3!$F$20:$F$27,$T79,Sheet3!$L$20:$L$27)</f>
        <v>0</v>
      </c>
      <c r="Z79" s="105">
        <f>SUMIF(Sheet3!$B$29:$B$53,$T79,Sheet3!$J$29:$J$53)+SUMIF(Sheet3!$D$29:$D$53,$T79,Sheet3!$K$29:$K$53)+SUMIF(Sheet3!$F$29:$F$53,$T79,Sheet3!$L$29:$L$53)</f>
        <v>30.77</v>
      </c>
      <c r="AA79" s="105">
        <f>SUMIF(Sheet4!$B$8:$B$32,$T79,Sheet4!$J$8:$J$32)+SUMIF(Sheet4!$D$8:$D$32,$T79,Sheet4!$K$8:$K$32)+SUMIF(Sheet4!$F$8:$F$32,$T79,Sheet4!$L$8:$L$32)</f>
        <v>30.77</v>
      </c>
      <c r="AC79" s="105">
        <f t="shared" si="7"/>
        <v>0</v>
      </c>
      <c r="AD79" s="105">
        <f t="shared" si="8"/>
        <v>0</v>
      </c>
      <c r="AE79" s="105">
        <f t="shared" si="9"/>
        <v>0</v>
      </c>
      <c r="AF79" s="105">
        <f>SUMIF(Sheet3!$B$9:$B$15,$T79,Sheet3!$C$9:$C$15)+SUMIF(Sheet3!$D$9:$D$15,$T79,Sheet3!$E$9:$E$15)+SUMIF(Sheet3!$F$9:$F$15,$T79,Sheet3!$G$9:$G$15)</f>
        <v>0</v>
      </c>
      <c r="AG79" s="105">
        <f>SUMIF(Sheet3!$B$20:$B$27,$T79,Sheet3!$C$20:$C$27)+SUMIF(Sheet3!$D$20:$D$27,$T79,Sheet3!$E$20:$E$27)+SUMIF(Sheet3!$F$20:$F$27,$T79,Sheet3!$G$20:$G$27)</f>
        <v>0</v>
      </c>
      <c r="AH79" s="105">
        <f>SUMIF(Sheet3!$B$29:$B$53,$T79,Sheet3!$C$29:$C$53)+SUMIF(Sheet3!$D$29:$D$53,$T79,Sheet3!$E$29:$E$53)+SUMIF(Sheet3!$F$29:$F$53,$T79,Sheet3!$G$29:$G$53)</f>
        <v>34.65</v>
      </c>
      <c r="AI79" s="105">
        <f>SUMIF(Sheet4!$A$8:$A$32,$T79,Sheet4!$B$8:$B$32)+SUMIF(Sheet4!$B$8:$B$32,$T79,Sheet4!$C$8:$C$32)+SUMIF(Sheet4!$D$8:$D$32,$T79,Sheet4!$E$8:$E$32)+SUMIF(Sheet4!$F$8:$F$32,$T79,Sheet4!$G$8:$G$32)</f>
        <v>34.53</v>
      </c>
    </row>
    <row r="80" spans="20:35" ht="12.75">
      <c r="T80" s="106" t="s">
        <v>162</v>
      </c>
      <c r="U80" s="105">
        <f t="shared" si="0"/>
        <v>0</v>
      </c>
      <c r="V80" s="105">
        <f t="shared" si="1"/>
        <v>0</v>
      </c>
      <c r="W80" s="105">
        <f t="shared" si="2"/>
        <v>0</v>
      </c>
      <c r="X80" s="105">
        <f>SUMIF(Sheet3!$B$9:$B$15,$T80,Sheet3!$J$9:$J$15)+SUMIF(Sheet3!$D$9:$D$15,$T80,Sheet3!$K$9:$K$15)+SUMIF(Sheet3!$F$9:$F$15,$T80,Sheet3!$L$9:$L$15)</f>
        <v>0</v>
      </c>
      <c r="Y80" s="105">
        <f>SUMIF(Sheet3!$B$20:$B$27,$T80,Sheet3!$J$20:$J$27)+SUMIF(Sheet3!$D$20:$D$27,$T80,Sheet3!$K$20:$K$27)+SUMIF(Sheet3!$F$20:$F$27,$T80,Sheet3!$L$20:$L$27)</f>
        <v>0</v>
      </c>
      <c r="Z80" s="105">
        <f>SUMIF(Sheet3!$B$29:$B$53,$T80,Sheet3!$J$29:$J$53)+SUMIF(Sheet3!$D$29:$D$53,$T80,Sheet3!$K$29:$K$53)+SUMIF(Sheet3!$F$29:$F$53,$T80,Sheet3!$L$29:$L$53)</f>
        <v>5.02</v>
      </c>
      <c r="AA80" s="105">
        <f>SUMIF(Sheet4!$B$8:$B$32,$T80,Sheet4!$J$8:$J$32)+SUMIF(Sheet4!$D$8:$D$32,$T80,Sheet4!$K$8:$K$32)+SUMIF(Sheet4!$F$8:$F$32,$T80,Sheet4!$L$8:$L$32)</f>
        <v>5.02</v>
      </c>
      <c r="AC80" s="105">
        <f t="shared" si="7"/>
        <v>0</v>
      </c>
      <c r="AD80" s="105">
        <f t="shared" si="8"/>
        <v>0</v>
      </c>
      <c r="AE80" s="105">
        <f t="shared" si="9"/>
        <v>0</v>
      </c>
      <c r="AF80" s="105">
        <f>SUMIF(Sheet3!$B$9:$B$15,$T80,Sheet3!$C$9:$C$15)+SUMIF(Sheet3!$D$9:$D$15,$T80,Sheet3!$E$9:$E$15)+SUMIF(Sheet3!$F$9:$F$15,$T80,Sheet3!$G$9:$G$15)</f>
        <v>0</v>
      </c>
      <c r="AG80" s="105">
        <f>SUMIF(Sheet3!$B$20:$B$27,$T80,Sheet3!$C$20:$C$27)+SUMIF(Sheet3!$D$20:$D$27,$T80,Sheet3!$E$20:$E$27)+SUMIF(Sheet3!$F$20:$F$27,$T80,Sheet3!$G$20:$G$27)</f>
        <v>0</v>
      </c>
      <c r="AH80" s="105">
        <f>SUMIF(Sheet3!$B$29:$B$53,$T80,Sheet3!$C$29:$C$53)+SUMIF(Sheet3!$D$29:$D$53,$T80,Sheet3!$E$29:$E$53)+SUMIF(Sheet3!$F$29:$F$53,$T80,Sheet3!$G$29:$G$53)</f>
        <v>5.65</v>
      </c>
      <c r="AI80" s="105">
        <f>SUMIF(Sheet4!$A$8:$A$32,$T80,Sheet4!$B$8:$B$32)+SUMIF(Sheet4!$B$8:$B$32,$T80,Sheet4!$C$8:$C$32)+SUMIF(Sheet4!$D$8:$D$32,$T80,Sheet4!$E$8:$E$32)+SUMIF(Sheet4!$F$8:$F$32,$T80,Sheet4!$G$8:$G$32)</f>
        <v>5.65</v>
      </c>
    </row>
    <row r="81" spans="20:35" ht="12.75">
      <c r="T81" s="106" t="s">
        <v>163</v>
      </c>
      <c r="U81" s="105">
        <f t="shared" si="0"/>
        <v>0</v>
      </c>
      <c r="V81" s="105">
        <f t="shared" si="1"/>
        <v>0</v>
      </c>
      <c r="W81" s="105">
        <f t="shared" si="2"/>
        <v>0</v>
      </c>
      <c r="X81" s="105">
        <f>SUMIF(Sheet3!$B$9:$B$15,$T81,Sheet3!$J$9:$J$15)+SUMIF(Sheet3!$D$9:$D$15,$T81,Sheet3!$K$9:$K$15)+SUMIF(Sheet3!$F$9:$F$15,$T81,Sheet3!$L$9:$L$15)</f>
        <v>0</v>
      </c>
      <c r="Y81" s="105">
        <f>SUMIF(Sheet3!$B$20:$B$27,$T81,Sheet3!$J$20:$J$27)+SUMIF(Sheet3!$D$20:$D$27,$T81,Sheet3!$K$20:$K$27)+SUMIF(Sheet3!$F$20:$F$27,$T81,Sheet3!$L$20:$L$27)</f>
        <v>0</v>
      </c>
      <c r="Z81" s="105">
        <f>SUMIF(Sheet3!$B$29:$B$53,$T81,Sheet3!$J$29:$J$53)+SUMIF(Sheet3!$D$29:$D$53,$T81,Sheet3!$K$29:$K$53)+SUMIF(Sheet3!$F$29:$F$53,$T81,Sheet3!$L$29:$L$53)</f>
        <v>9.59</v>
      </c>
      <c r="AA81" s="105">
        <f>SUMIF(Sheet4!$B$8:$B$32,$T81,Sheet4!$J$8:$J$32)+SUMIF(Sheet4!$D$8:$D$32,$T81,Sheet4!$K$8:$K$32)+SUMIF(Sheet4!$F$8:$F$32,$T81,Sheet4!$L$8:$L$32)</f>
        <v>9.59</v>
      </c>
      <c r="AC81" s="105">
        <f t="shared" si="7"/>
        <v>0</v>
      </c>
      <c r="AD81" s="105">
        <f t="shared" si="8"/>
        <v>0</v>
      </c>
      <c r="AE81" s="105">
        <f t="shared" si="9"/>
        <v>0</v>
      </c>
      <c r="AF81" s="105">
        <f>SUMIF(Sheet3!$B$9:$B$15,$T81,Sheet3!$C$9:$C$15)+SUMIF(Sheet3!$D$9:$D$15,$T81,Sheet3!$E$9:$E$15)+SUMIF(Sheet3!$F$9:$F$15,$T81,Sheet3!$G$9:$G$15)</f>
        <v>0</v>
      </c>
      <c r="AG81" s="105">
        <f>SUMIF(Sheet3!$B$20:$B$27,$T81,Sheet3!$C$20:$C$27)+SUMIF(Sheet3!$D$20:$D$27,$T81,Sheet3!$E$20:$E$27)+SUMIF(Sheet3!$F$20:$F$27,$T81,Sheet3!$G$20:$G$27)</f>
        <v>0</v>
      </c>
      <c r="AH81" s="105">
        <f>SUMIF(Sheet3!$B$29:$B$53,$T81,Sheet3!$C$29:$C$53)+SUMIF(Sheet3!$D$29:$D$53,$T81,Sheet3!$E$29:$E$53)+SUMIF(Sheet3!$F$29:$F$53,$T81,Sheet3!$G$29:$G$53)</f>
        <v>10.8</v>
      </c>
      <c r="AI81" s="105">
        <f>SUMIF(Sheet4!$A$8:$A$32,$T81,Sheet4!$B$8:$B$32)+SUMIF(Sheet4!$B$8:$B$32,$T81,Sheet4!$C$8:$C$32)+SUMIF(Sheet4!$D$8:$D$32,$T81,Sheet4!$E$8:$E$32)+SUMIF(Sheet4!$F$8:$F$32,$T81,Sheet4!$G$8:$G$32)</f>
        <v>10.8</v>
      </c>
    </row>
    <row r="82" spans="20:35" ht="12.75">
      <c r="T82" s="106" t="s">
        <v>164</v>
      </c>
      <c r="U82" s="105">
        <f t="shared" si="0"/>
        <v>0</v>
      </c>
      <c r="V82" s="105">
        <f t="shared" si="1"/>
        <v>0</v>
      </c>
      <c r="W82" s="105">
        <f t="shared" si="2"/>
        <v>0</v>
      </c>
      <c r="X82" s="105">
        <f>SUMIF(Sheet3!$B$9:$B$15,$T82,Sheet3!$J$9:$J$15)+SUMIF(Sheet3!$D$9:$D$15,$T82,Sheet3!$K$9:$K$15)+SUMIF(Sheet3!$F$9:$F$15,$T82,Sheet3!$L$9:$L$15)</f>
        <v>0</v>
      </c>
      <c r="Y82" s="105">
        <f>SUMIF(Sheet3!$B$20:$B$27,$T82,Sheet3!$J$20:$J$27)+SUMIF(Sheet3!$D$20:$D$27,$T82,Sheet3!$K$20:$K$27)+SUMIF(Sheet3!$F$20:$F$27,$T82,Sheet3!$L$20:$L$27)</f>
        <v>0</v>
      </c>
      <c r="Z82" s="105">
        <f>SUMIF(Sheet3!$B$29:$B$53,$T82,Sheet3!$J$29:$J$53)+SUMIF(Sheet3!$D$29:$D$53,$T82,Sheet3!$K$29:$K$53)+SUMIF(Sheet3!$F$29:$F$53,$T82,Sheet3!$L$29:$L$53)</f>
        <v>0</v>
      </c>
      <c r="AA82" s="105">
        <f>SUMIF(Sheet4!$B$8:$B$32,$T82,Sheet4!$J$8:$J$32)+SUMIF(Sheet4!$D$8:$D$32,$T82,Sheet4!$K$8:$K$32)+SUMIF(Sheet4!$F$8:$F$32,$T82,Sheet4!$L$8:$L$32)</f>
        <v>0</v>
      </c>
      <c r="AC82" s="105">
        <f t="shared" si="7"/>
        <v>0</v>
      </c>
      <c r="AD82" s="105">
        <f t="shared" si="8"/>
        <v>0</v>
      </c>
      <c r="AE82" s="105">
        <f t="shared" si="9"/>
        <v>0</v>
      </c>
      <c r="AF82" s="105">
        <f>SUMIF(Sheet3!$B$9:$B$15,$T82,Sheet3!$C$9:$C$15)+SUMIF(Sheet3!$D$9:$D$15,$T82,Sheet3!$E$9:$E$15)+SUMIF(Sheet3!$F$9:$F$15,$T82,Sheet3!$G$9:$G$15)</f>
        <v>0</v>
      </c>
      <c r="AG82" s="105">
        <f>SUMIF(Sheet3!$B$20:$B$27,$T82,Sheet3!$C$20:$C$27)+SUMIF(Sheet3!$D$20:$D$27,$T82,Sheet3!$E$20:$E$27)+SUMIF(Sheet3!$F$20:$F$27,$T82,Sheet3!$G$20:$G$27)</f>
        <v>0</v>
      </c>
      <c r="AH82" s="105">
        <f>SUMIF(Sheet3!$B$29:$B$53,$T82,Sheet3!$C$29:$C$53)+SUMIF(Sheet3!$D$29:$D$53,$T82,Sheet3!$E$29:$E$53)+SUMIF(Sheet3!$F$29:$F$53,$T82,Sheet3!$G$29:$G$53)</f>
        <v>0</v>
      </c>
      <c r="AI82" s="105">
        <f>SUMIF(Sheet4!$A$8:$A$32,$T82,Sheet4!$B$8:$B$32)+SUMIF(Sheet4!$B$8:$B$32,$T82,Sheet4!$C$8:$C$32)+SUMIF(Sheet4!$D$8:$D$32,$T82,Sheet4!$E$8:$E$32)+SUMIF(Sheet4!$F$8:$F$32,$T82,Sheet4!$G$8:$G$32)</f>
        <v>0</v>
      </c>
    </row>
    <row r="83" spans="20:35" ht="12.75">
      <c r="T83" s="106" t="s">
        <v>165</v>
      </c>
      <c r="U83" s="105">
        <f t="shared" si="0"/>
        <v>0</v>
      </c>
      <c r="V83" s="105">
        <f t="shared" si="1"/>
        <v>0</v>
      </c>
      <c r="W83" s="105">
        <f t="shared" si="2"/>
        <v>0</v>
      </c>
      <c r="X83" s="105">
        <f>SUMIF(Sheet3!$B$9:$B$15,$T83,Sheet3!$J$9:$J$15)+SUMIF(Sheet3!$D$9:$D$15,$T83,Sheet3!$K$9:$K$15)+SUMIF(Sheet3!$F$9:$F$15,$T83,Sheet3!$L$9:$L$15)</f>
        <v>0</v>
      </c>
      <c r="Y83" s="105">
        <f>SUMIF(Sheet3!$B$20:$B$27,$T83,Sheet3!$J$20:$J$27)+SUMIF(Sheet3!$D$20:$D$27,$T83,Sheet3!$K$20:$K$27)+SUMIF(Sheet3!$F$20:$F$27,$T83,Sheet3!$L$20:$L$27)</f>
        <v>0</v>
      </c>
      <c r="Z83" s="105">
        <f>SUMIF(Sheet3!$B$29:$B$53,$T83,Sheet3!$J$29:$J$53)+SUMIF(Sheet3!$D$29:$D$53,$T83,Sheet3!$K$29:$K$53)+SUMIF(Sheet3!$F$29:$F$53,$T83,Sheet3!$L$29:$L$53)</f>
        <v>0</v>
      </c>
      <c r="AA83" s="105">
        <f>SUMIF(Sheet4!$B$8:$B$32,$T83,Sheet4!$J$8:$J$32)+SUMIF(Sheet4!$D$8:$D$32,$T83,Sheet4!$K$8:$K$32)+SUMIF(Sheet4!$F$8:$F$32,$T83,Sheet4!$L$8:$L$32)</f>
        <v>0</v>
      </c>
      <c r="AC83" s="105">
        <f t="shared" si="7"/>
        <v>0</v>
      </c>
      <c r="AD83" s="105">
        <f t="shared" si="8"/>
        <v>0</v>
      </c>
      <c r="AE83" s="105">
        <f t="shared" si="9"/>
        <v>0</v>
      </c>
      <c r="AF83" s="105">
        <f>SUMIF(Sheet3!$B$9:$B$15,$T83,Sheet3!$C$9:$C$15)+SUMIF(Sheet3!$D$9:$D$15,$T83,Sheet3!$E$9:$E$15)+SUMIF(Sheet3!$F$9:$F$15,$T83,Sheet3!$G$9:$G$15)</f>
        <v>0</v>
      </c>
      <c r="AG83" s="105">
        <f>SUMIF(Sheet3!$B$20:$B$27,$T83,Sheet3!$C$20:$C$27)+SUMIF(Sheet3!$D$20:$D$27,$T83,Sheet3!$E$20:$E$27)+SUMIF(Sheet3!$F$20:$F$27,$T83,Sheet3!$G$20:$G$27)</f>
        <v>0</v>
      </c>
      <c r="AH83" s="105">
        <f>SUMIF(Sheet3!$B$29:$B$53,$T83,Sheet3!$C$29:$C$53)+SUMIF(Sheet3!$D$29:$D$53,$T83,Sheet3!$E$29:$E$53)+SUMIF(Sheet3!$F$29:$F$53,$T83,Sheet3!$G$29:$G$53)</f>
        <v>0</v>
      </c>
      <c r="AI83" s="105">
        <f>SUMIF(Sheet4!$A$8:$A$32,$T83,Sheet4!$B$8:$B$32)+SUMIF(Sheet4!$B$8:$B$32,$T83,Sheet4!$C$8:$C$32)+SUMIF(Sheet4!$D$8:$D$32,$T83,Sheet4!$E$8:$E$32)+SUMIF(Sheet4!$F$8:$F$32,$T83,Sheet4!$G$8:$G$32)</f>
        <v>0</v>
      </c>
    </row>
    <row r="84" spans="20:35" ht="12.75">
      <c r="T84" s="106" t="s">
        <v>166</v>
      </c>
      <c r="U84" s="105">
        <f t="shared" si="0"/>
        <v>0</v>
      </c>
      <c r="V84" s="105">
        <f t="shared" si="1"/>
        <v>0</v>
      </c>
      <c r="W84" s="105">
        <f t="shared" si="2"/>
        <v>0</v>
      </c>
      <c r="X84" s="105">
        <f>SUMIF(Sheet3!$B$9:$B$15,$T84,Sheet3!$J$9:$J$15)+SUMIF(Sheet3!$D$9:$D$15,$T84,Sheet3!$K$9:$K$15)+SUMIF(Sheet3!$F$9:$F$15,$T84,Sheet3!$L$9:$L$15)</f>
        <v>0</v>
      </c>
      <c r="Y84" s="105">
        <f>SUMIF(Sheet3!$B$20:$B$27,$T84,Sheet3!$J$20:$J$27)+SUMIF(Sheet3!$D$20:$D$27,$T84,Sheet3!$K$20:$K$27)+SUMIF(Sheet3!$F$20:$F$27,$T84,Sheet3!$L$20:$L$27)</f>
        <v>0</v>
      </c>
      <c r="Z84" s="105">
        <f>SUMIF(Sheet3!$B$29:$B$53,$T84,Sheet3!$J$29:$J$53)+SUMIF(Sheet3!$D$29:$D$53,$T84,Sheet3!$K$29:$K$53)+SUMIF(Sheet3!$F$29:$F$53,$T84,Sheet3!$L$29:$L$53)</f>
        <v>0</v>
      </c>
      <c r="AA84" s="105">
        <f>SUMIF(Sheet4!$B$8:$B$32,$T84,Sheet4!$J$8:$J$32)+SUMIF(Sheet4!$D$8:$D$32,$T84,Sheet4!$K$8:$K$32)+SUMIF(Sheet4!$F$8:$F$32,$T84,Sheet4!$L$8:$L$32)</f>
        <v>0</v>
      </c>
      <c r="AC84" s="105">
        <f t="shared" si="7"/>
        <v>0</v>
      </c>
      <c r="AD84" s="105">
        <f t="shared" si="8"/>
        <v>0</v>
      </c>
      <c r="AE84" s="105">
        <f t="shared" si="9"/>
        <v>0</v>
      </c>
      <c r="AF84" s="105">
        <f>SUMIF(Sheet3!$B$9:$B$15,$T84,Sheet3!$C$9:$C$15)+SUMIF(Sheet3!$D$9:$D$15,$T84,Sheet3!$E$9:$E$15)+SUMIF(Sheet3!$F$9:$F$15,$T84,Sheet3!$G$9:$G$15)</f>
        <v>0</v>
      </c>
      <c r="AG84" s="105">
        <f>SUMIF(Sheet3!$B$20:$B$27,$T84,Sheet3!$C$20:$C$27)+SUMIF(Sheet3!$D$20:$D$27,$T84,Sheet3!$E$20:$E$27)+SUMIF(Sheet3!$F$20:$F$27,$T84,Sheet3!$G$20:$G$27)</f>
        <v>0</v>
      </c>
      <c r="AH84" s="105">
        <f>SUMIF(Sheet3!$B$29:$B$53,$T84,Sheet3!$C$29:$C$53)+SUMIF(Sheet3!$D$29:$D$53,$T84,Sheet3!$E$29:$E$53)+SUMIF(Sheet3!$F$29:$F$53,$T84,Sheet3!$G$29:$G$53)</f>
        <v>0</v>
      </c>
      <c r="AI84" s="105">
        <f>SUMIF(Sheet4!$A$8:$A$32,$T84,Sheet4!$B$8:$B$32)+SUMIF(Sheet4!$B$8:$B$32,$T84,Sheet4!$C$8:$C$32)+SUMIF(Sheet4!$D$8:$D$32,$T84,Sheet4!$E$8:$E$32)+SUMIF(Sheet4!$F$8:$F$32,$T84,Sheet4!$G$8:$G$32)</f>
        <v>0</v>
      </c>
    </row>
    <row r="85" spans="21:35" ht="12.75">
      <c r="U85" s="105">
        <f t="shared" si="0"/>
        <v>0</v>
      </c>
      <c r="V85" s="105">
        <f t="shared" si="1"/>
        <v>0</v>
      </c>
      <c r="W85" s="105">
        <f t="shared" si="2"/>
        <v>0</v>
      </c>
      <c r="X85" s="105">
        <f>SUMIF(Sheet3!$B$9:$B$15,$T85,Sheet3!$J$9:$J$15)+SUMIF(Sheet3!$D$9:$D$15,$T85,Sheet3!$K$9:$K$15)+SUMIF(Sheet3!$F$9:$F$15,$T85,Sheet3!$L$9:$L$15)</f>
        <v>0</v>
      </c>
      <c r="Y85" s="105">
        <f>SUMIF(Sheet3!$B$20:$B$27,$T85,Sheet3!$J$20:$J$27)+SUMIF(Sheet3!$D$20:$D$27,$T85,Sheet3!$K$20:$K$27)+SUMIF(Sheet3!$F$20:$F$27,$T85,Sheet3!$L$20:$L$27)</f>
        <v>0</v>
      </c>
      <c r="Z85" s="105">
        <f>SUMIF(Sheet3!$B$29:$B$53,$T85,Sheet3!$J$29:$J$53)+SUMIF(Sheet3!$D$29:$D$53,$T85,Sheet3!$K$29:$K$53)+SUMIF(Sheet3!$F$29:$F$53,$T85,Sheet3!$L$29:$L$53)</f>
        <v>0</v>
      </c>
      <c r="AA85" s="105">
        <f>SUMIF(Sheet4!$B$8:$B$32,$T85,Sheet4!$J$8:$J$32)+SUMIF(Sheet4!$D$8:$D$32,$T85,Sheet4!$K$8:$K$32)+SUMIF(Sheet4!$F$8:$F$32,$T85,Sheet4!$L$8:$L$32)</f>
        <v>0</v>
      </c>
      <c r="AC85" s="105">
        <f t="shared" si="7"/>
        <v>0</v>
      </c>
      <c r="AD85" s="105">
        <f t="shared" si="8"/>
        <v>0</v>
      </c>
      <c r="AE85" s="105">
        <f t="shared" si="9"/>
        <v>0</v>
      </c>
      <c r="AF85" s="105">
        <f>SUMIF(Sheet3!$B$9:$B$15,$T85,Sheet3!$C$9:$C$15)+SUMIF(Sheet3!$D$9:$D$15,$T85,Sheet3!$E$9:$E$15)+SUMIF(Sheet3!$F$9:$F$15,$T85,Sheet3!$G$9:$G$15)</f>
        <v>0</v>
      </c>
      <c r="AG85" s="105">
        <f>SUMIF(Sheet3!$B$20:$B$27,$T85,Sheet3!$C$20:$C$27)+SUMIF(Sheet3!$D$20:$D$27,$T85,Sheet3!$E$20:$E$27)+SUMIF(Sheet3!$F$20:$F$27,$T85,Sheet3!$G$20:$G$27)</f>
        <v>0</v>
      </c>
      <c r="AH85" s="105">
        <f>SUMIF(Sheet3!$B$29:$B$53,$T85,Sheet3!$C$29:$C$53)+SUMIF(Sheet3!$D$29:$D$53,$T85,Sheet3!$E$29:$E$53)+SUMIF(Sheet3!$F$29:$F$53,$T85,Sheet3!$G$29:$G$53)</f>
        <v>0</v>
      </c>
      <c r="AI85" s="105">
        <f>SUMIF(Sheet4!$A$8:$A$32,$T85,Sheet4!$B$8:$B$32)+SUMIF(Sheet4!$B$8:$B$32,$T85,Sheet4!$C$8:$C$32)+SUMIF(Sheet4!$D$8:$D$32,$T85,Sheet4!$E$8:$E$32)+SUMIF(Sheet4!$F$8:$F$32,$T85,Sheet4!$G$8:$G$32)</f>
        <v>0</v>
      </c>
    </row>
    <row r="86" spans="20:35" ht="12.75">
      <c r="T86" s="49">
        <v>439</v>
      </c>
      <c r="U86" s="105">
        <f t="shared" si="0"/>
        <v>0</v>
      </c>
      <c r="V86" s="105">
        <f t="shared" si="1"/>
        <v>0</v>
      </c>
      <c r="W86" s="105">
        <f t="shared" si="2"/>
        <v>0</v>
      </c>
      <c r="X86" s="105">
        <f>SUMIF(Sheet3!$B$9:$B$15,$T86,Sheet3!$J$9:$J$15)+SUMIF(Sheet3!$D$9:$D$15,$T86,Sheet3!$K$9:$K$15)+SUMIF(Sheet3!$F$9:$F$15,$T86,Sheet3!$L$9:$L$15)</f>
        <v>0</v>
      </c>
      <c r="Y86" s="105">
        <f>SUMIF(Sheet3!$B$20:$B$27,$T86,Sheet3!$J$20:$J$27)+SUMIF(Sheet3!$D$20:$D$27,$T86,Sheet3!$K$20:$K$27)+SUMIF(Sheet3!$F$20:$F$27,$T86,Sheet3!$L$20:$L$27)</f>
        <v>2.98</v>
      </c>
      <c r="Z86" s="105">
        <f>SUMIF(Sheet3!$B$29:$B$53,$T86,Sheet3!$J$29:$J$53)+SUMIF(Sheet3!$D$29:$D$53,$T86,Sheet3!$K$29:$K$53)+SUMIF(Sheet3!$F$29:$F$53,$T86,Sheet3!$L$29:$L$53)</f>
        <v>0</v>
      </c>
      <c r="AA86" s="105">
        <f>SUMIF(Sheet4!$B$8:$B$32,$T86,Sheet4!$J$8:$J$32)+SUMIF(Sheet4!$D$8:$D$32,$T86,Sheet4!$K$8:$K$32)+SUMIF(Sheet4!$F$8:$F$32,$T86,Sheet4!$L$8:$L$32)</f>
        <v>0</v>
      </c>
      <c r="AC86" s="105">
        <f t="shared" si="7"/>
        <v>0</v>
      </c>
      <c r="AD86" s="105">
        <f t="shared" si="8"/>
        <v>0</v>
      </c>
      <c r="AE86" s="105">
        <f t="shared" si="9"/>
        <v>0</v>
      </c>
      <c r="AF86" s="105">
        <f>SUMIF(Sheet3!$B$9:$B$15,$T86,Sheet3!$C$9:$C$15)+SUMIF(Sheet3!$D$9:$D$15,$T86,Sheet3!$E$9:$E$15)+SUMIF(Sheet3!$F$9:$F$15,$T86,Sheet3!$G$9:$G$15)</f>
        <v>0</v>
      </c>
      <c r="AG86" s="105">
        <f>SUMIF(Sheet3!$B$20:$B$27,$T86,Sheet3!$C$20:$C$27)+SUMIF(Sheet3!$D$20:$D$27,$T86,Sheet3!$E$20:$E$27)+SUMIF(Sheet3!$F$20:$F$27,$T86,Sheet3!$G$20:$G$27)</f>
        <v>3.36</v>
      </c>
      <c r="AH86" s="105">
        <f>SUMIF(Sheet3!$B$29:$B$53,$T86,Sheet3!$C$29:$C$53)+SUMIF(Sheet3!$D$29:$D$53,$T86,Sheet3!$E$29:$E$53)+SUMIF(Sheet3!$F$29:$F$53,$T86,Sheet3!$G$29:$G$53)</f>
        <v>0</v>
      </c>
      <c r="AI86" s="105">
        <f>SUMIF(Sheet4!$A$8:$A$32,$T86,Sheet4!$B$8:$B$32)+SUMIF(Sheet4!$B$8:$B$32,$T86,Sheet4!$C$8:$C$32)+SUMIF(Sheet4!$D$8:$D$32,$T86,Sheet4!$E$8:$E$32)+SUMIF(Sheet4!$F$8:$F$32,$T86,Sheet4!$G$8:$G$32)</f>
        <v>0</v>
      </c>
    </row>
    <row r="87" spans="20:35" ht="12.75">
      <c r="T87" s="49">
        <v>442</v>
      </c>
      <c r="U87" s="105">
        <f t="shared" si="0"/>
        <v>0</v>
      </c>
      <c r="V87" s="105">
        <f t="shared" si="1"/>
        <v>31.26</v>
      </c>
      <c r="W87" s="105">
        <f t="shared" si="2"/>
        <v>10.1</v>
      </c>
      <c r="X87" s="105">
        <f>SUMIF(Sheet3!$B$9:$B$15,$T87,Sheet3!$J$9:$J$15)+SUMIF(Sheet3!$D$9:$D$15,$T87,Sheet3!$K$9:$K$15)+SUMIF(Sheet3!$F$9:$F$15,$T87,Sheet3!$L$9:$L$15)</f>
        <v>0</v>
      </c>
      <c r="Y87" s="105">
        <f>SUMIF(Sheet3!$B$20:$B$27,$T87,Sheet3!$J$20:$J$27)+SUMIF(Sheet3!$D$20:$D$27,$T87,Sheet3!$K$20:$K$27)+SUMIF(Sheet3!$F$20:$F$27,$T87,Sheet3!$L$20:$L$27)</f>
        <v>0</v>
      </c>
      <c r="Z87" s="105">
        <f>SUMIF(Sheet3!$B$29:$B$53,$T87,Sheet3!$J$29:$J$53)+SUMIF(Sheet3!$D$29:$D$53,$T87,Sheet3!$K$29:$K$53)+SUMIF(Sheet3!$F$29:$F$53,$T87,Sheet3!$L$29:$L$53)</f>
        <v>0</v>
      </c>
      <c r="AA87" s="105">
        <f>SUMIF(Sheet4!$B$8:$B$32,$T87,Sheet4!$J$8:$J$32)+SUMIF(Sheet4!$D$8:$D$32,$T87,Sheet4!$K$8:$K$32)+SUMIF(Sheet4!$F$8:$F$32,$T87,Sheet4!$L$8:$L$32)</f>
        <v>0</v>
      </c>
      <c r="AC87" s="105">
        <f t="shared" si="7"/>
        <v>0</v>
      </c>
      <c r="AD87" s="105">
        <f t="shared" si="8"/>
        <v>35.21</v>
      </c>
      <c r="AE87" s="105">
        <f t="shared" si="9"/>
        <v>11.37</v>
      </c>
      <c r="AF87" s="105">
        <f>SUMIF(Sheet3!$B$9:$B$15,$T87,Sheet3!$C$9:$C$15)+SUMIF(Sheet3!$D$9:$D$15,$T87,Sheet3!$E$9:$E$15)+SUMIF(Sheet3!$F$9:$F$15,$T87,Sheet3!$G$9:$G$15)</f>
        <v>0</v>
      </c>
      <c r="AG87" s="105">
        <f>SUMIF(Sheet3!$B$20:$B$27,$T87,Sheet3!$C$20:$C$27)+SUMIF(Sheet3!$D$20:$D$27,$T87,Sheet3!$E$20:$E$27)+SUMIF(Sheet3!$F$20:$F$27,$T87,Sheet3!$G$20:$G$27)</f>
        <v>0</v>
      </c>
      <c r="AH87" s="105">
        <f>SUMIF(Sheet3!$B$29:$B$53,$T87,Sheet3!$C$29:$C$53)+SUMIF(Sheet3!$D$29:$D$53,$T87,Sheet3!$E$29:$E$53)+SUMIF(Sheet3!$F$29:$F$53,$T87,Sheet3!$G$29:$G$53)</f>
        <v>0</v>
      </c>
      <c r="AI87" s="105">
        <f>SUMIF(Sheet4!$A$8:$A$32,$T87,Sheet4!$B$8:$B$32)+SUMIF(Sheet4!$B$8:$B$32,$T87,Sheet4!$C$8:$C$32)+SUMIF(Sheet4!$D$8:$D$32,$T87,Sheet4!$E$8:$E$32)+SUMIF(Sheet4!$F$8:$F$32,$T87,Sheet4!$G$8:$G$32)</f>
        <v>0</v>
      </c>
    </row>
    <row r="88" spans="20:35" ht="12.75">
      <c r="T88" s="49">
        <v>443</v>
      </c>
      <c r="U88" s="105">
        <f t="shared" si="0"/>
        <v>0</v>
      </c>
      <c r="V88" s="105">
        <f t="shared" si="1"/>
        <v>0</v>
      </c>
      <c r="W88" s="105">
        <f t="shared" si="2"/>
        <v>10.1</v>
      </c>
      <c r="X88" s="105">
        <f>SUMIF(Sheet3!$B$9:$B$15,$T88,Sheet3!$J$9:$J$15)+SUMIF(Sheet3!$D$9:$D$15,$T88,Sheet3!$K$9:$K$15)+SUMIF(Sheet3!$F$9:$F$15,$T88,Sheet3!$L$9:$L$15)</f>
        <v>0</v>
      </c>
      <c r="Y88" s="105">
        <f>SUMIF(Sheet3!$B$20:$B$27,$T88,Sheet3!$J$20:$J$27)+SUMIF(Sheet3!$D$20:$D$27,$T88,Sheet3!$K$20:$K$27)+SUMIF(Sheet3!$F$20:$F$27,$T88,Sheet3!$L$20:$L$27)</f>
        <v>0</v>
      </c>
      <c r="Z88" s="105">
        <f>SUMIF(Sheet3!$B$29:$B$53,$T88,Sheet3!$J$29:$J$53)+SUMIF(Sheet3!$D$29:$D$53,$T88,Sheet3!$K$29:$K$53)+SUMIF(Sheet3!$F$29:$F$53,$T88,Sheet3!$L$29:$L$53)</f>
        <v>0</v>
      </c>
      <c r="AA88" s="105">
        <f>SUMIF(Sheet4!$B$8:$B$32,$T88,Sheet4!$J$8:$J$32)+SUMIF(Sheet4!$D$8:$D$32,$T88,Sheet4!$K$8:$K$32)+SUMIF(Sheet4!$F$8:$F$32,$T88,Sheet4!$L$8:$L$32)</f>
        <v>0</v>
      </c>
      <c r="AC88" s="105">
        <f t="shared" si="7"/>
        <v>0</v>
      </c>
      <c r="AD88" s="105">
        <f t="shared" si="8"/>
        <v>0</v>
      </c>
      <c r="AE88" s="105">
        <f t="shared" si="9"/>
        <v>11.37</v>
      </c>
      <c r="AF88" s="105">
        <f>SUMIF(Sheet3!$B$9:$B$15,$T88,Sheet3!$C$9:$C$15)+SUMIF(Sheet3!$D$9:$D$15,$T88,Sheet3!$E$9:$E$15)+SUMIF(Sheet3!$F$9:$F$15,$T88,Sheet3!$G$9:$G$15)</f>
        <v>0</v>
      </c>
      <c r="AG88" s="105">
        <f>SUMIF(Sheet3!$B$20:$B$27,$T88,Sheet3!$C$20:$C$27)+SUMIF(Sheet3!$D$20:$D$27,$T88,Sheet3!$E$20:$E$27)+SUMIF(Sheet3!$F$20:$F$27,$T88,Sheet3!$G$20:$G$27)</f>
        <v>0</v>
      </c>
      <c r="AH88" s="105">
        <f>SUMIF(Sheet3!$B$29:$B$53,$T88,Sheet3!$C$29:$C$53)+SUMIF(Sheet3!$D$29:$D$53,$T88,Sheet3!$E$29:$E$53)+SUMIF(Sheet3!$F$29:$F$53,$T88,Sheet3!$G$29:$G$53)</f>
        <v>0</v>
      </c>
      <c r="AI88" s="105">
        <f>SUMIF(Sheet4!$A$8:$A$32,$T88,Sheet4!$B$8:$B$32)+SUMIF(Sheet4!$B$8:$B$32,$T88,Sheet4!$C$8:$C$32)+SUMIF(Sheet4!$D$8:$D$32,$T88,Sheet4!$E$8:$E$32)+SUMIF(Sheet4!$F$8:$F$32,$T88,Sheet4!$G$8:$G$32)</f>
        <v>0</v>
      </c>
    </row>
    <row r="89" spans="20:35" ht="12.75">
      <c r="T89" s="49">
        <v>446</v>
      </c>
      <c r="U89" s="105">
        <f t="shared" si="0"/>
        <v>0</v>
      </c>
      <c r="V89" s="105">
        <f t="shared" si="1"/>
        <v>22.07</v>
      </c>
      <c r="W89" s="105">
        <f t="shared" si="2"/>
        <v>0</v>
      </c>
      <c r="X89" s="105">
        <f>SUMIF(Sheet3!$B$9:$B$15,$T89,Sheet3!$J$9:$J$15)+SUMIF(Sheet3!$D$9:$D$15,$T89,Sheet3!$K$9:$K$15)+SUMIF(Sheet3!$F$9:$F$15,$T89,Sheet3!$L$9:$L$15)</f>
        <v>0</v>
      </c>
      <c r="Y89" s="105">
        <f>SUMIF(Sheet3!$B$20:$B$27,$T89,Sheet3!$J$20:$J$27)+SUMIF(Sheet3!$D$20:$D$27,$T89,Sheet3!$K$20:$K$27)+SUMIF(Sheet3!$F$20:$F$27,$T89,Sheet3!$L$20:$L$27)</f>
        <v>0</v>
      </c>
      <c r="Z89" s="105">
        <f>SUMIF(Sheet3!$B$29:$B$53,$T89,Sheet3!$J$29:$J$53)+SUMIF(Sheet3!$D$29:$D$53,$T89,Sheet3!$K$29:$K$53)+SUMIF(Sheet3!$F$29:$F$53,$T89,Sheet3!$L$29:$L$53)</f>
        <v>0</v>
      </c>
      <c r="AA89" s="105">
        <f>SUMIF(Sheet4!$B$8:$B$32,$T89,Sheet4!$J$8:$J$32)+SUMIF(Sheet4!$D$8:$D$32,$T89,Sheet4!$K$8:$K$32)+SUMIF(Sheet4!$F$8:$F$32,$T89,Sheet4!$L$8:$L$32)</f>
        <v>0</v>
      </c>
      <c r="AC89" s="105">
        <f t="shared" si="7"/>
        <v>0</v>
      </c>
      <c r="AD89" s="105">
        <f t="shared" si="8"/>
        <v>24.86</v>
      </c>
      <c r="AE89" s="105">
        <f t="shared" si="9"/>
        <v>0</v>
      </c>
      <c r="AF89" s="105">
        <f>SUMIF(Sheet3!$B$9:$B$15,$T89,Sheet3!$C$9:$C$15)+SUMIF(Sheet3!$D$9:$D$15,$T89,Sheet3!$E$9:$E$15)+SUMIF(Sheet3!$F$9:$F$15,$T89,Sheet3!$G$9:$G$15)</f>
        <v>0</v>
      </c>
      <c r="AG89" s="105">
        <f>SUMIF(Sheet3!$B$20:$B$27,$T89,Sheet3!$C$20:$C$27)+SUMIF(Sheet3!$D$20:$D$27,$T89,Sheet3!$E$20:$E$27)+SUMIF(Sheet3!$F$20:$F$27,$T89,Sheet3!$G$20:$G$27)</f>
        <v>0</v>
      </c>
      <c r="AH89" s="105">
        <f>SUMIF(Sheet3!$B$29:$B$53,$T89,Sheet3!$C$29:$C$53)+SUMIF(Sheet3!$D$29:$D$53,$T89,Sheet3!$E$29:$E$53)+SUMIF(Sheet3!$F$29:$F$53,$T89,Sheet3!$G$29:$G$53)</f>
        <v>0</v>
      </c>
      <c r="AI89" s="105">
        <f>SUMIF(Sheet4!$A$8:$A$32,$T89,Sheet4!$B$8:$B$32)+SUMIF(Sheet4!$B$8:$B$32,$T89,Sheet4!$C$8:$C$32)+SUMIF(Sheet4!$D$8:$D$32,$T89,Sheet4!$E$8:$E$32)+SUMIF(Sheet4!$F$8:$F$32,$T89,Sheet4!$G$8:$G$32)</f>
        <v>0</v>
      </c>
    </row>
    <row r="90" spans="20:35" ht="12.75">
      <c r="T90" s="49">
        <v>475</v>
      </c>
      <c r="U90" s="105">
        <f t="shared" si="0"/>
        <v>0</v>
      </c>
      <c r="V90" s="105">
        <f t="shared" si="1"/>
        <v>15.15</v>
      </c>
      <c r="W90" s="105">
        <f t="shared" si="2"/>
        <v>0</v>
      </c>
      <c r="X90" s="105">
        <f>SUMIF(Sheet3!$B$9:$B$15,$T90,Sheet3!$J$9:$J$15)+SUMIF(Sheet3!$D$9:$D$15,$T90,Sheet3!$K$9:$K$15)+SUMIF(Sheet3!$F$9:$F$15,$T90,Sheet3!$L$9:$L$15)</f>
        <v>0</v>
      </c>
      <c r="Y90" s="105">
        <f>SUMIF(Sheet3!$B$20:$B$27,$T90,Sheet3!$J$20:$J$27)+SUMIF(Sheet3!$D$20:$D$27,$T90,Sheet3!$K$20:$K$27)+SUMIF(Sheet3!$F$20:$F$27,$T90,Sheet3!$L$20:$L$27)</f>
        <v>0</v>
      </c>
      <c r="Z90" s="105">
        <f>SUMIF(Sheet3!$B$29:$B$53,$T90,Sheet3!$J$29:$J$53)+SUMIF(Sheet3!$D$29:$D$53,$T90,Sheet3!$K$29:$K$53)+SUMIF(Sheet3!$F$29:$F$53,$T90,Sheet3!$L$29:$L$53)</f>
        <v>0</v>
      </c>
      <c r="AA90" s="105">
        <f>SUMIF(Sheet4!$B$8:$B$32,$T90,Sheet4!$J$8:$J$32)+SUMIF(Sheet4!$D$8:$D$32,$T90,Sheet4!$K$8:$K$32)+SUMIF(Sheet4!$F$8:$F$32,$T90,Sheet4!$L$8:$L$32)</f>
        <v>0</v>
      </c>
      <c r="AC90" s="105">
        <f t="shared" si="7"/>
        <v>0</v>
      </c>
      <c r="AD90" s="105">
        <f t="shared" si="8"/>
        <v>17.06</v>
      </c>
      <c r="AE90" s="105">
        <f t="shared" si="9"/>
        <v>0</v>
      </c>
      <c r="AF90" s="105">
        <f>SUMIF(Sheet3!$B$9:$B$15,$T90,Sheet3!$C$9:$C$15)+SUMIF(Sheet3!$D$9:$D$15,$T90,Sheet3!$E$9:$E$15)+SUMIF(Sheet3!$F$9:$F$15,$T90,Sheet3!$G$9:$G$15)</f>
        <v>0</v>
      </c>
      <c r="AG90" s="105">
        <f>SUMIF(Sheet3!$B$20:$B$27,$T90,Sheet3!$C$20:$C$27)+SUMIF(Sheet3!$D$20:$D$27,$T90,Sheet3!$E$20:$E$27)+SUMIF(Sheet3!$F$20:$F$27,$T90,Sheet3!$G$20:$G$27)</f>
        <v>0</v>
      </c>
      <c r="AH90" s="105">
        <f>SUMIF(Sheet3!$B$29:$B$53,$T90,Sheet3!$C$29:$C$53)+SUMIF(Sheet3!$D$29:$D$53,$T90,Sheet3!$E$29:$E$53)+SUMIF(Sheet3!$F$29:$F$53,$T90,Sheet3!$G$29:$G$53)</f>
        <v>0</v>
      </c>
      <c r="AI90" s="105">
        <f>SUMIF(Sheet4!$A$8:$A$32,$T90,Sheet4!$B$8:$B$32)+SUMIF(Sheet4!$B$8:$B$32,$T90,Sheet4!$C$8:$C$32)+SUMIF(Sheet4!$D$8:$D$32,$T90,Sheet4!$E$8:$E$32)+SUMIF(Sheet4!$F$8:$F$32,$T90,Sheet4!$G$8:$G$32)</f>
        <v>0</v>
      </c>
    </row>
    <row r="91" spans="20:35" ht="12.75">
      <c r="T91" s="49">
        <v>539</v>
      </c>
      <c r="U91" s="105">
        <f t="shared" si="0"/>
        <v>0</v>
      </c>
      <c r="V91" s="105">
        <f t="shared" si="1"/>
        <v>0</v>
      </c>
      <c r="W91" s="105">
        <f t="shared" si="2"/>
        <v>0</v>
      </c>
      <c r="X91" s="105">
        <f>SUMIF(Sheet3!$B$9:$B$15,$T91,Sheet3!$J$9:$J$15)+SUMIF(Sheet3!$D$9:$D$15,$T91,Sheet3!$K$9:$K$15)+SUMIF(Sheet3!$F$9:$F$15,$T91,Sheet3!$L$9:$L$15)</f>
        <v>0</v>
      </c>
      <c r="Y91" s="105">
        <f>SUMIF(Sheet3!$B$20:$B$27,$T91,Sheet3!$J$20:$J$27)+SUMIF(Sheet3!$D$20:$D$27,$T91,Sheet3!$K$20:$K$27)+SUMIF(Sheet3!$F$20:$F$27,$T91,Sheet3!$L$20:$L$27)</f>
        <v>5.32</v>
      </c>
      <c r="Z91" s="105">
        <f>SUMIF(Sheet3!$B$29:$B$53,$T91,Sheet3!$J$29:$J$53)+SUMIF(Sheet3!$D$29:$D$53,$T91,Sheet3!$K$29:$K$53)+SUMIF(Sheet3!$F$29:$F$53,$T91,Sheet3!$L$29:$L$53)</f>
        <v>0</v>
      </c>
      <c r="AA91" s="105">
        <f>SUMIF(Sheet4!$B$8:$B$32,$T91,Sheet4!$J$8:$J$32)+SUMIF(Sheet4!$D$8:$D$32,$T91,Sheet4!$K$8:$K$32)+SUMIF(Sheet4!$F$8:$F$32,$T91,Sheet4!$L$8:$L$32)</f>
        <v>0</v>
      </c>
      <c r="AC91" s="105">
        <f t="shared" si="7"/>
        <v>0</v>
      </c>
      <c r="AD91" s="105">
        <f t="shared" si="8"/>
        <v>0</v>
      </c>
      <c r="AE91" s="105">
        <f t="shared" si="9"/>
        <v>0</v>
      </c>
      <c r="AF91" s="105">
        <f>SUMIF(Sheet3!$B$9:$B$15,$T91,Sheet3!$C$9:$C$15)+SUMIF(Sheet3!$D$9:$D$15,$T91,Sheet3!$E$9:$E$15)+SUMIF(Sheet3!$F$9:$F$15,$T91,Sheet3!$G$9:$G$15)</f>
        <v>0</v>
      </c>
      <c r="AG91" s="105">
        <f>SUMIF(Sheet3!$B$20:$B$27,$T91,Sheet3!$C$20:$C$27)+SUMIF(Sheet3!$D$20:$D$27,$T91,Sheet3!$E$20:$E$27)+SUMIF(Sheet3!$F$20:$F$27,$T91,Sheet3!$G$20:$G$27)</f>
        <v>5.99</v>
      </c>
      <c r="AH91" s="105">
        <f>SUMIF(Sheet3!$B$29:$B$53,$T91,Sheet3!$C$29:$C$53)+SUMIF(Sheet3!$D$29:$D$53,$T91,Sheet3!$E$29:$E$53)+SUMIF(Sheet3!$F$29:$F$53,$T91,Sheet3!$G$29:$G$53)</f>
        <v>0</v>
      </c>
      <c r="AI91" s="105">
        <f>SUMIF(Sheet4!$A$8:$A$32,$T91,Sheet4!$B$8:$B$32)+SUMIF(Sheet4!$B$8:$B$32,$T91,Sheet4!$C$8:$C$32)+SUMIF(Sheet4!$D$8:$D$32,$T91,Sheet4!$E$8:$E$32)+SUMIF(Sheet4!$F$8:$F$32,$T91,Sheet4!$G$8:$G$32)</f>
        <v>0</v>
      </c>
    </row>
    <row r="92" spans="20:35" ht="12.75">
      <c r="T92" s="49">
        <v>543</v>
      </c>
      <c r="U92" s="105">
        <f t="shared" si="0"/>
        <v>0</v>
      </c>
      <c r="V92" s="105">
        <f t="shared" si="1"/>
        <v>0</v>
      </c>
      <c r="W92" s="105">
        <f t="shared" si="2"/>
        <v>16.5</v>
      </c>
      <c r="X92" s="105">
        <f>SUMIF(Sheet3!$B$9:$B$15,$T92,Sheet3!$J$9:$J$15)+SUMIF(Sheet3!$D$9:$D$15,$T92,Sheet3!$K$9:$K$15)+SUMIF(Sheet3!$F$9:$F$15,$T92,Sheet3!$L$9:$L$15)</f>
        <v>0</v>
      </c>
      <c r="Y92" s="105">
        <f>SUMIF(Sheet3!$B$20:$B$27,$T92,Sheet3!$J$20:$J$27)+SUMIF(Sheet3!$D$20:$D$27,$T92,Sheet3!$K$20:$K$27)+SUMIF(Sheet3!$F$20:$F$27,$T92,Sheet3!$L$20:$L$27)</f>
        <v>0</v>
      </c>
      <c r="Z92" s="105">
        <f>SUMIF(Sheet3!$B$29:$B$53,$T92,Sheet3!$J$29:$J$53)+SUMIF(Sheet3!$D$29:$D$53,$T92,Sheet3!$K$29:$K$53)+SUMIF(Sheet3!$F$29:$F$53,$T92,Sheet3!$L$29:$L$53)</f>
        <v>0</v>
      </c>
      <c r="AA92" s="105">
        <f>SUMIF(Sheet4!$B$8:$B$32,$T92,Sheet4!$J$8:$J$32)+SUMIF(Sheet4!$D$8:$D$32,$T92,Sheet4!$K$8:$K$32)+SUMIF(Sheet4!$F$8:$F$32,$T92,Sheet4!$L$8:$L$32)</f>
        <v>0</v>
      </c>
      <c r="AC92" s="105">
        <f t="shared" si="7"/>
        <v>0</v>
      </c>
      <c r="AD92" s="105">
        <f t="shared" si="8"/>
        <v>0</v>
      </c>
      <c r="AE92" s="105">
        <f t="shared" si="9"/>
        <v>18.58</v>
      </c>
      <c r="AF92" s="105">
        <f>SUMIF(Sheet3!$B$9:$B$15,$T92,Sheet3!$C$9:$C$15)+SUMIF(Sheet3!$D$9:$D$15,$T92,Sheet3!$E$9:$E$15)+SUMIF(Sheet3!$F$9:$F$15,$T92,Sheet3!$G$9:$G$15)</f>
        <v>0</v>
      </c>
      <c r="AG92" s="105">
        <f>SUMIF(Sheet3!$B$20:$B$27,$T92,Sheet3!$C$20:$C$27)+SUMIF(Sheet3!$D$20:$D$27,$T92,Sheet3!$E$20:$E$27)+SUMIF(Sheet3!$F$20:$F$27,$T92,Sheet3!$G$20:$G$27)</f>
        <v>0</v>
      </c>
      <c r="AH92" s="105">
        <f>SUMIF(Sheet3!$B$29:$B$53,$T92,Sheet3!$C$29:$C$53)+SUMIF(Sheet3!$D$29:$D$53,$T92,Sheet3!$E$29:$E$53)+SUMIF(Sheet3!$F$29:$F$53,$T92,Sheet3!$G$29:$G$53)</f>
        <v>0</v>
      </c>
      <c r="AI92" s="105">
        <f>SUMIF(Sheet4!$A$8:$A$32,$T92,Sheet4!$B$8:$B$32)+SUMIF(Sheet4!$B$8:$B$32,$T92,Sheet4!$C$8:$C$32)+SUMIF(Sheet4!$D$8:$D$32,$T92,Sheet4!$E$8:$E$32)+SUMIF(Sheet4!$F$8:$F$32,$T92,Sheet4!$G$8:$G$32)</f>
        <v>0</v>
      </c>
    </row>
    <row r="93" spans="20:35" ht="12.75">
      <c r="T93" s="49">
        <v>619</v>
      </c>
      <c r="U93" s="105">
        <f t="shared" si="0"/>
        <v>0</v>
      </c>
      <c r="V93" s="105">
        <f t="shared" si="1"/>
        <v>0</v>
      </c>
      <c r="W93" s="105">
        <f t="shared" si="2"/>
        <v>0</v>
      </c>
      <c r="X93" s="105">
        <f>SUMIF(Sheet3!$B$9:$B$15,$T93,Sheet3!$J$9:$J$15)+SUMIF(Sheet3!$D$9:$D$15,$T93,Sheet3!$K$9:$K$15)+SUMIF(Sheet3!$F$9:$F$15,$T93,Sheet3!$L$9:$L$15)</f>
        <v>7.62</v>
      </c>
      <c r="Y93" s="105">
        <f>SUMIF(Sheet3!$B$20:$B$27,$T93,Sheet3!$J$20:$J$27)+SUMIF(Sheet3!$D$20:$D$27,$T93,Sheet3!$K$20:$K$27)+SUMIF(Sheet3!$F$20:$F$27,$T93,Sheet3!$L$20:$L$27)</f>
        <v>0</v>
      </c>
      <c r="Z93" s="105">
        <f>SUMIF(Sheet3!$B$29:$B$53,$T93,Sheet3!$J$29:$J$53)+SUMIF(Sheet3!$D$29:$D$53,$T93,Sheet3!$K$29:$K$53)+SUMIF(Sheet3!$F$29:$F$53,$T93,Sheet3!$L$29:$L$53)</f>
        <v>0</v>
      </c>
      <c r="AA93" s="105">
        <f>SUMIF(Sheet4!$B$8:$B$32,$T93,Sheet4!$J$8:$J$32)+SUMIF(Sheet4!$D$8:$D$32,$T93,Sheet4!$K$8:$K$32)+SUMIF(Sheet4!$F$8:$F$32,$T93,Sheet4!$L$8:$L$32)</f>
        <v>0</v>
      </c>
      <c r="AC93" s="105">
        <f t="shared" si="7"/>
        <v>0</v>
      </c>
      <c r="AD93" s="105">
        <f t="shared" si="8"/>
        <v>0</v>
      </c>
      <c r="AE93" s="105">
        <f t="shared" si="9"/>
        <v>0</v>
      </c>
      <c r="AF93" s="105">
        <f>SUMIF(Sheet3!$B$9:$B$15,$T93,Sheet3!$C$9:$C$15)+SUMIF(Sheet3!$D$9:$D$15,$T93,Sheet3!$E$9:$E$15)+SUMIF(Sheet3!$F$9:$F$15,$T93,Sheet3!$G$9:$G$15)</f>
        <v>8.58</v>
      </c>
      <c r="AG93" s="105">
        <f>SUMIF(Sheet3!$B$20:$B$27,$T93,Sheet3!$C$20:$C$27)+SUMIF(Sheet3!$D$20:$D$27,$T93,Sheet3!$E$20:$E$27)+SUMIF(Sheet3!$F$20:$F$27,$T93,Sheet3!$G$20:$G$27)</f>
        <v>0</v>
      </c>
      <c r="AH93" s="105">
        <f>SUMIF(Sheet3!$B$29:$B$53,$T93,Sheet3!$C$29:$C$53)+SUMIF(Sheet3!$D$29:$D$53,$T93,Sheet3!$E$29:$E$53)+SUMIF(Sheet3!$F$29:$F$53,$T93,Sheet3!$G$29:$G$53)</f>
        <v>0</v>
      </c>
      <c r="AI93" s="105">
        <f>SUMIF(Sheet4!$A$8:$A$32,$T93,Sheet4!$B$8:$B$32)+SUMIF(Sheet4!$B$8:$B$32,$T93,Sheet4!$C$8:$C$32)+SUMIF(Sheet4!$D$8:$D$32,$T93,Sheet4!$E$8:$E$32)+SUMIF(Sheet4!$F$8:$F$32,$T93,Sheet4!$G$8:$G$32)</f>
        <v>0</v>
      </c>
    </row>
    <row r="94" spans="20:35" ht="12.75">
      <c r="T94" s="49">
        <v>639</v>
      </c>
      <c r="U94" s="105">
        <f t="shared" si="0"/>
        <v>0</v>
      </c>
      <c r="V94" s="105">
        <f t="shared" si="1"/>
        <v>0</v>
      </c>
      <c r="W94" s="105">
        <f t="shared" si="2"/>
        <v>0</v>
      </c>
      <c r="X94" s="105">
        <f>SUMIF(Sheet3!$B$9:$B$15,$T94,Sheet3!$J$9:$J$15)+SUMIF(Sheet3!$D$9:$D$15,$T94,Sheet3!$K$9:$K$15)+SUMIF(Sheet3!$F$9:$F$15,$T94,Sheet3!$L$9:$L$15)</f>
        <v>0</v>
      </c>
      <c r="Y94" s="105">
        <f>SUMIF(Sheet3!$B$20:$B$27,$T94,Sheet3!$J$20:$J$27)+SUMIF(Sheet3!$D$20:$D$27,$T94,Sheet3!$K$20:$K$27)+SUMIF(Sheet3!$F$20:$F$27,$T94,Sheet3!$L$20:$L$27)</f>
        <v>6.56</v>
      </c>
      <c r="Z94" s="105">
        <f>SUMIF(Sheet3!$B$29:$B$53,$T94,Sheet3!$J$29:$J$53)+SUMIF(Sheet3!$D$29:$D$53,$T94,Sheet3!$K$29:$K$53)+SUMIF(Sheet3!$F$29:$F$53,$T94,Sheet3!$L$29:$L$53)</f>
        <v>0</v>
      </c>
      <c r="AA94" s="105">
        <f>SUMIF(Sheet4!$B$8:$B$32,$T94,Sheet4!$J$8:$J$32)+SUMIF(Sheet4!$D$8:$D$32,$T94,Sheet4!$K$8:$K$32)+SUMIF(Sheet4!$F$8:$F$32,$T94,Sheet4!$L$8:$L$32)</f>
        <v>0</v>
      </c>
      <c r="AC94" s="105">
        <f t="shared" si="7"/>
        <v>0</v>
      </c>
      <c r="AD94" s="105">
        <f t="shared" si="8"/>
        <v>0</v>
      </c>
      <c r="AE94" s="105">
        <f t="shared" si="9"/>
        <v>0</v>
      </c>
      <c r="AF94" s="105">
        <f>SUMIF(Sheet3!$B$9:$B$15,$T94,Sheet3!$C$9:$C$15)+SUMIF(Sheet3!$D$9:$D$15,$T94,Sheet3!$E$9:$E$15)+SUMIF(Sheet3!$F$9:$F$15,$T94,Sheet3!$G$9:$G$15)</f>
        <v>0</v>
      </c>
      <c r="AG94" s="105">
        <f>SUMIF(Sheet3!$B$20:$B$27,$T94,Sheet3!$C$20:$C$27)+SUMIF(Sheet3!$D$20:$D$27,$T94,Sheet3!$E$20:$E$27)+SUMIF(Sheet3!$F$20:$F$27,$T94,Sheet3!$G$20:$G$27)</f>
        <v>7.39</v>
      </c>
      <c r="AH94" s="105">
        <f>SUMIF(Sheet3!$B$29:$B$53,$T94,Sheet3!$C$29:$C$53)+SUMIF(Sheet3!$D$29:$D$53,$T94,Sheet3!$E$29:$E$53)+SUMIF(Sheet3!$F$29:$F$53,$T94,Sheet3!$G$29:$G$53)</f>
        <v>0</v>
      </c>
      <c r="AI94" s="105">
        <f>SUMIF(Sheet4!$A$8:$A$32,$T94,Sheet4!$B$8:$B$32)+SUMIF(Sheet4!$B$8:$B$32,$T94,Sheet4!$C$8:$C$32)+SUMIF(Sheet4!$D$8:$D$32,$T94,Sheet4!$E$8:$E$32)+SUMIF(Sheet4!$F$8:$F$32,$T94,Sheet4!$G$8:$G$32)</f>
        <v>0</v>
      </c>
    </row>
    <row r="95" spans="20:35" ht="12.75">
      <c r="T95" s="49">
        <v>642</v>
      </c>
      <c r="U95" s="105">
        <f t="shared" si="0"/>
        <v>0</v>
      </c>
      <c r="V95" s="105">
        <f t="shared" si="1"/>
        <v>0</v>
      </c>
      <c r="W95" s="105">
        <f t="shared" si="2"/>
        <v>18.47</v>
      </c>
      <c r="X95" s="105">
        <f>SUMIF(Sheet3!$B$9:$B$15,$T95,Sheet3!$J$9:$J$15)+SUMIF(Sheet3!$D$9:$D$15,$T95,Sheet3!$K$9:$K$15)+SUMIF(Sheet3!$F$9:$F$15,$T95,Sheet3!$L$9:$L$15)</f>
        <v>0</v>
      </c>
      <c r="Y95" s="105">
        <f>SUMIF(Sheet3!$B$20:$B$27,$T95,Sheet3!$J$20:$J$27)+SUMIF(Sheet3!$D$20:$D$27,$T95,Sheet3!$K$20:$K$27)+SUMIF(Sheet3!$F$20:$F$27,$T95,Sheet3!$L$20:$L$27)</f>
        <v>0</v>
      </c>
      <c r="Z95" s="105">
        <f>SUMIF(Sheet3!$B$29:$B$53,$T95,Sheet3!$J$29:$J$53)+SUMIF(Sheet3!$D$29:$D$53,$T95,Sheet3!$K$29:$K$53)+SUMIF(Sheet3!$F$29:$F$53,$T95,Sheet3!$L$29:$L$53)</f>
        <v>0</v>
      </c>
      <c r="AA95" s="105">
        <f>SUMIF(Sheet4!$B$8:$B$32,$T95,Sheet4!$J$8:$J$32)+SUMIF(Sheet4!$D$8:$D$32,$T95,Sheet4!$K$8:$K$32)+SUMIF(Sheet4!$F$8:$F$32,$T95,Sheet4!$L$8:$L$32)</f>
        <v>0</v>
      </c>
      <c r="AC95" s="105">
        <f t="shared" si="7"/>
        <v>0</v>
      </c>
      <c r="AD95" s="105">
        <f t="shared" si="8"/>
        <v>0</v>
      </c>
      <c r="AE95" s="105">
        <f t="shared" si="9"/>
        <v>20.8</v>
      </c>
      <c r="AF95" s="105">
        <f>SUMIF(Sheet3!$B$9:$B$15,$T95,Sheet3!$C$9:$C$15)+SUMIF(Sheet3!$D$9:$D$15,$T95,Sheet3!$E$9:$E$15)+SUMIF(Sheet3!$F$9:$F$15,$T95,Sheet3!$G$9:$G$15)</f>
        <v>0</v>
      </c>
      <c r="AG95" s="105">
        <f>SUMIF(Sheet3!$B$20:$B$27,$T95,Sheet3!$C$20:$C$27)+SUMIF(Sheet3!$D$20:$D$27,$T95,Sheet3!$E$20:$E$27)+SUMIF(Sheet3!$F$20:$F$27,$T95,Sheet3!$G$20:$G$27)</f>
        <v>0</v>
      </c>
      <c r="AH95" s="105">
        <f>SUMIF(Sheet3!$B$29:$B$53,$T95,Sheet3!$C$29:$C$53)+SUMIF(Sheet3!$D$29:$D$53,$T95,Sheet3!$E$29:$E$53)+SUMIF(Sheet3!$F$29:$F$53,$T95,Sheet3!$G$29:$G$53)</f>
        <v>0</v>
      </c>
      <c r="AI95" s="105">
        <f>SUMIF(Sheet4!$A$8:$A$32,$T95,Sheet4!$B$8:$B$32)+SUMIF(Sheet4!$B$8:$B$32,$T95,Sheet4!$C$8:$C$32)+SUMIF(Sheet4!$D$8:$D$32,$T95,Sheet4!$E$8:$E$32)+SUMIF(Sheet4!$F$8:$F$32,$T95,Sheet4!$G$8:$G$32)</f>
        <v>0</v>
      </c>
    </row>
    <row r="96" spans="20:35" ht="12.75">
      <c r="T96" s="49">
        <v>731</v>
      </c>
      <c r="U96" s="105">
        <f t="shared" si="0"/>
        <v>0</v>
      </c>
      <c r="V96" s="105">
        <f t="shared" si="1"/>
        <v>0</v>
      </c>
      <c r="W96" s="105">
        <f t="shared" si="2"/>
        <v>12.23</v>
      </c>
      <c r="X96" s="105">
        <f>SUMIF(Sheet3!$B$9:$B$15,$T96,Sheet3!$J$9:$J$15)+SUMIF(Sheet3!$D$9:$D$15,$T96,Sheet3!$K$9:$K$15)+SUMIF(Sheet3!$F$9:$F$15,$T96,Sheet3!$L$9:$L$15)</f>
        <v>0</v>
      </c>
      <c r="Y96" s="105">
        <f>SUMIF(Sheet3!$B$20:$B$27,$T96,Sheet3!$J$20:$J$27)+SUMIF(Sheet3!$D$20:$D$27,$T96,Sheet3!$K$20:$K$27)+SUMIF(Sheet3!$F$20:$F$27,$T96,Sheet3!$L$20:$L$27)</f>
        <v>0</v>
      </c>
      <c r="Z96" s="105">
        <f>SUMIF(Sheet3!$B$29:$B$53,$T96,Sheet3!$J$29:$J$53)+SUMIF(Sheet3!$D$29:$D$53,$T96,Sheet3!$K$29:$K$53)+SUMIF(Sheet3!$F$29:$F$53,$T96,Sheet3!$L$29:$L$53)</f>
        <v>0</v>
      </c>
      <c r="AA96" s="105">
        <f>SUMIF(Sheet4!$B$8:$B$32,$T96,Sheet4!$J$8:$J$32)+SUMIF(Sheet4!$D$8:$D$32,$T96,Sheet4!$K$8:$K$32)+SUMIF(Sheet4!$F$8:$F$32,$T96,Sheet4!$L$8:$L$32)</f>
        <v>0</v>
      </c>
      <c r="AC96" s="105">
        <f t="shared" si="7"/>
        <v>0</v>
      </c>
      <c r="AD96" s="105">
        <f t="shared" si="8"/>
        <v>0</v>
      </c>
      <c r="AE96" s="105">
        <f t="shared" si="9"/>
        <v>13.77</v>
      </c>
      <c r="AF96" s="105">
        <f>SUMIF(Sheet3!$B$9:$B$15,$T96,Sheet3!$C$9:$C$15)+SUMIF(Sheet3!$D$9:$D$15,$T96,Sheet3!$E$9:$E$15)+SUMIF(Sheet3!$F$9:$F$15,$T96,Sheet3!$G$9:$G$15)</f>
        <v>0</v>
      </c>
      <c r="AG96" s="105">
        <f>SUMIF(Sheet3!$B$20:$B$27,$T96,Sheet3!$C$20:$C$27)+SUMIF(Sheet3!$D$20:$D$27,$T96,Sheet3!$E$20:$E$27)+SUMIF(Sheet3!$F$20:$F$27,$T96,Sheet3!$G$20:$G$27)</f>
        <v>0</v>
      </c>
      <c r="AH96" s="105">
        <f>SUMIF(Sheet3!$B$29:$B$53,$T96,Sheet3!$C$29:$C$53)+SUMIF(Sheet3!$D$29:$D$53,$T96,Sheet3!$E$29:$E$53)+SUMIF(Sheet3!$F$29:$F$53,$T96,Sheet3!$G$29:$G$53)</f>
        <v>0</v>
      </c>
      <c r="AI96" s="105">
        <f>SUMIF(Sheet4!$A$8:$A$32,$T96,Sheet4!$B$8:$B$32)+SUMIF(Sheet4!$B$8:$B$32,$T96,Sheet4!$C$8:$C$32)+SUMIF(Sheet4!$D$8:$D$32,$T96,Sheet4!$E$8:$E$32)+SUMIF(Sheet4!$F$8:$F$32,$T96,Sheet4!$G$8:$G$32)</f>
        <v>0</v>
      </c>
    </row>
    <row r="97" spans="20:35" ht="12.75">
      <c r="T97" s="49">
        <v>733</v>
      </c>
      <c r="U97" s="105">
        <f t="shared" si="0"/>
        <v>0</v>
      </c>
      <c r="V97" s="105">
        <f t="shared" si="1"/>
        <v>0</v>
      </c>
      <c r="W97" s="105">
        <f t="shared" si="2"/>
        <v>12.23</v>
      </c>
      <c r="X97" s="105">
        <f>SUMIF(Sheet3!$B$9:$B$15,$T97,Sheet3!$J$9:$J$15)+SUMIF(Sheet3!$D$9:$D$15,$T97,Sheet3!$K$9:$K$15)+SUMIF(Sheet3!$F$9:$F$15,$T97,Sheet3!$L$9:$L$15)</f>
        <v>0</v>
      </c>
      <c r="Y97" s="105">
        <f>SUMIF(Sheet3!$B$20:$B$27,$T97,Sheet3!$J$20:$J$27)+SUMIF(Sheet3!$D$20:$D$27,$T97,Sheet3!$K$20:$K$27)+SUMIF(Sheet3!$F$20:$F$27,$T97,Sheet3!$L$20:$L$27)</f>
        <v>0</v>
      </c>
      <c r="Z97" s="105">
        <f>SUMIF(Sheet3!$B$29:$B$53,$T97,Sheet3!$J$29:$J$53)+SUMIF(Sheet3!$D$29:$D$53,$T97,Sheet3!$K$29:$K$53)+SUMIF(Sheet3!$F$29:$F$53,$T97,Sheet3!$L$29:$L$53)</f>
        <v>0</v>
      </c>
      <c r="AA97" s="105">
        <f>SUMIF(Sheet4!$B$8:$B$32,$T97,Sheet4!$J$8:$J$32)+SUMIF(Sheet4!$D$8:$D$32,$T97,Sheet4!$K$8:$K$32)+SUMIF(Sheet4!$F$8:$F$32,$T97,Sheet4!$L$8:$L$32)</f>
        <v>0</v>
      </c>
      <c r="AC97" s="105">
        <f t="shared" si="7"/>
        <v>0</v>
      </c>
      <c r="AD97" s="105">
        <f t="shared" si="8"/>
        <v>0</v>
      </c>
      <c r="AE97" s="105">
        <f t="shared" si="9"/>
        <v>13.77</v>
      </c>
      <c r="AF97" s="105">
        <f>SUMIF(Sheet3!$B$9:$B$15,$T97,Sheet3!$C$9:$C$15)+SUMIF(Sheet3!$D$9:$D$15,$T97,Sheet3!$E$9:$E$15)+SUMIF(Sheet3!$F$9:$F$15,$T97,Sheet3!$G$9:$G$15)</f>
        <v>0</v>
      </c>
      <c r="AG97" s="105">
        <f>SUMIF(Sheet3!$B$20:$B$27,$T97,Sheet3!$C$20:$C$27)+SUMIF(Sheet3!$D$20:$D$27,$T97,Sheet3!$E$20:$E$27)+SUMIF(Sheet3!$F$20:$F$27,$T97,Sheet3!$G$20:$G$27)</f>
        <v>0</v>
      </c>
      <c r="AH97" s="105">
        <f>SUMIF(Sheet3!$B$29:$B$53,$T97,Sheet3!$C$29:$C$53)+SUMIF(Sheet3!$D$29:$D$53,$T97,Sheet3!$E$29:$E$53)+SUMIF(Sheet3!$F$29:$F$53,$T97,Sheet3!$G$29:$G$53)</f>
        <v>0</v>
      </c>
      <c r="AI97" s="105">
        <f>SUMIF(Sheet4!$A$8:$A$32,$T97,Sheet4!$B$8:$B$32)+SUMIF(Sheet4!$B$8:$B$32,$T97,Sheet4!$C$8:$C$32)+SUMIF(Sheet4!$D$8:$D$32,$T97,Sheet4!$E$8:$E$32)+SUMIF(Sheet4!$F$8:$F$32,$T97,Sheet4!$G$8:$G$32)</f>
        <v>0</v>
      </c>
    </row>
    <row r="98" spans="20:35" ht="12.75">
      <c r="T98" s="49">
        <v>739</v>
      </c>
      <c r="U98" s="105">
        <f t="shared" si="0"/>
        <v>0</v>
      </c>
      <c r="V98" s="105">
        <f t="shared" si="1"/>
        <v>0</v>
      </c>
      <c r="W98" s="105">
        <f t="shared" si="2"/>
        <v>0</v>
      </c>
      <c r="X98" s="105">
        <f>SUMIF(Sheet3!$B$9:$B$15,$T98,Sheet3!$J$9:$J$15)+SUMIF(Sheet3!$D$9:$D$15,$T98,Sheet3!$K$9:$K$15)+SUMIF(Sheet3!$F$9:$F$15,$T98,Sheet3!$L$9:$L$15)</f>
        <v>0</v>
      </c>
      <c r="Y98" s="105">
        <f>SUMIF(Sheet3!$B$20:$B$27,$T98,Sheet3!$J$20:$J$27)+SUMIF(Sheet3!$D$20:$D$27,$T98,Sheet3!$K$20:$K$27)+SUMIF(Sheet3!$F$20:$F$27,$T98,Sheet3!$L$20:$L$27)</f>
        <v>7.89</v>
      </c>
      <c r="Z98" s="105">
        <f>SUMIF(Sheet3!$B$29:$B$53,$T98,Sheet3!$J$29:$J$53)+SUMIF(Sheet3!$D$29:$D$53,$T98,Sheet3!$K$29:$K$53)+SUMIF(Sheet3!$F$29:$F$53,$T98,Sheet3!$L$29:$L$53)</f>
        <v>0</v>
      </c>
      <c r="AA98" s="105">
        <f>SUMIF(Sheet4!$B$8:$B$32,$T98,Sheet4!$J$8:$J$32)+SUMIF(Sheet4!$D$8:$D$32,$T98,Sheet4!$K$8:$K$32)+SUMIF(Sheet4!$F$8:$F$32,$T98,Sheet4!$L$8:$L$32)</f>
        <v>0</v>
      </c>
      <c r="AC98" s="105">
        <f t="shared" si="7"/>
        <v>0</v>
      </c>
      <c r="AD98" s="105">
        <f t="shared" si="8"/>
        <v>0</v>
      </c>
      <c r="AE98" s="105">
        <f t="shared" si="9"/>
        <v>0</v>
      </c>
      <c r="AF98" s="105">
        <f>SUMIF(Sheet3!$B$9:$B$15,$T98,Sheet3!$C$9:$C$15)+SUMIF(Sheet3!$D$9:$D$15,$T98,Sheet3!$E$9:$E$15)+SUMIF(Sheet3!$F$9:$F$15,$T98,Sheet3!$G$9:$G$15)</f>
        <v>0</v>
      </c>
      <c r="AG98" s="105">
        <f>SUMIF(Sheet3!$B$20:$B$27,$T98,Sheet3!$C$20:$C$27)+SUMIF(Sheet3!$D$20:$D$27,$T98,Sheet3!$E$20:$E$27)+SUMIF(Sheet3!$F$20:$F$27,$T98,Sheet3!$G$20:$G$27)</f>
        <v>8.89</v>
      </c>
      <c r="AH98" s="105">
        <f>SUMIF(Sheet3!$B$29:$B$53,$T98,Sheet3!$C$29:$C$53)+SUMIF(Sheet3!$D$29:$D$53,$T98,Sheet3!$E$29:$E$53)+SUMIF(Sheet3!$F$29:$F$53,$T98,Sheet3!$G$29:$G$53)</f>
        <v>0</v>
      </c>
      <c r="AI98" s="105">
        <f>SUMIF(Sheet4!$A$8:$A$32,$T98,Sheet4!$B$8:$B$32)+SUMIF(Sheet4!$B$8:$B$32,$T98,Sheet4!$C$8:$C$32)+SUMIF(Sheet4!$D$8:$D$32,$T98,Sheet4!$E$8:$E$32)+SUMIF(Sheet4!$F$8:$F$32,$T98,Sheet4!$G$8:$G$32)</f>
        <v>0</v>
      </c>
    </row>
    <row r="99" spans="20:35" ht="12.75">
      <c r="T99" s="49">
        <v>742</v>
      </c>
      <c r="U99" s="105">
        <f t="shared" si="0"/>
        <v>0</v>
      </c>
      <c r="V99" s="105">
        <f t="shared" si="1"/>
        <v>0</v>
      </c>
      <c r="W99" s="105">
        <f t="shared" si="2"/>
        <v>23.03</v>
      </c>
      <c r="X99" s="105">
        <f>SUMIF(Sheet3!$B$9:$B$15,$T99,Sheet3!$J$9:$J$15)+SUMIF(Sheet3!$D$9:$D$15,$T99,Sheet3!$K$9:$K$15)+SUMIF(Sheet3!$F$9:$F$15,$T99,Sheet3!$L$9:$L$15)</f>
        <v>0</v>
      </c>
      <c r="Y99" s="105">
        <f>SUMIF(Sheet3!$B$20:$B$27,$T99,Sheet3!$J$20:$J$27)+SUMIF(Sheet3!$D$20:$D$27,$T99,Sheet3!$K$20:$K$27)+SUMIF(Sheet3!$F$20:$F$27,$T99,Sheet3!$L$20:$L$27)</f>
        <v>0</v>
      </c>
      <c r="Z99" s="105">
        <f>SUMIF(Sheet3!$B$29:$B$53,$T99,Sheet3!$J$29:$J$53)+SUMIF(Sheet3!$D$29:$D$53,$T99,Sheet3!$K$29:$K$53)+SUMIF(Sheet3!$F$29:$F$53,$T99,Sheet3!$L$29:$L$53)</f>
        <v>0</v>
      </c>
      <c r="AA99" s="105">
        <f>SUMIF(Sheet4!$B$8:$B$32,$T99,Sheet4!$J$8:$J$32)+SUMIF(Sheet4!$D$8:$D$32,$T99,Sheet4!$K$8:$K$32)+SUMIF(Sheet4!$F$8:$F$32,$T99,Sheet4!$L$8:$L$32)</f>
        <v>0</v>
      </c>
      <c r="AC99" s="105">
        <f t="shared" si="7"/>
        <v>0</v>
      </c>
      <c r="AD99" s="105">
        <f t="shared" si="8"/>
        <v>0</v>
      </c>
      <c r="AE99" s="105">
        <f t="shared" si="9"/>
        <v>25.94</v>
      </c>
      <c r="AF99" s="105">
        <f>SUMIF(Sheet3!$B$9:$B$15,$T99,Sheet3!$C$9:$C$15)+SUMIF(Sheet3!$D$9:$D$15,$T99,Sheet3!$E$9:$E$15)+SUMIF(Sheet3!$F$9:$F$15,$T99,Sheet3!$G$9:$G$15)</f>
        <v>0</v>
      </c>
      <c r="AG99" s="105">
        <f>SUMIF(Sheet3!$B$20:$B$27,$T99,Sheet3!$C$20:$C$27)+SUMIF(Sheet3!$D$20:$D$27,$T99,Sheet3!$E$20:$E$27)+SUMIF(Sheet3!$F$20:$F$27,$T99,Sheet3!$G$20:$G$27)</f>
        <v>0</v>
      </c>
      <c r="AH99" s="105">
        <f>SUMIF(Sheet3!$B$29:$B$53,$T99,Sheet3!$C$29:$C$53)+SUMIF(Sheet3!$D$29:$D$53,$T99,Sheet3!$E$29:$E$53)+SUMIF(Sheet3!$F$29:$F$53,$T99,Sheet3!$G$29:$G$53)</f>
        <v>0</v>
      </c>
      <c r="AI99" s="105">
        <f>SUMIF(Sheet4!$A$8:$A$32,$T99,Sheet4!$B$8:$B$32)+SUMIF(Sheet4!$B$8:$B$32,$T99,Sheet4!$C$8:$C$32)+SUMIF(Sheet4!$D$8:$D$32,$T99,Sheet4!$E$8:$E$32)+SUMIF(Sheet4!$F$8:$F$32,$T99,Sheet4!$G$8:$G$32)</f>
        <v>0</v>
      </c>
    </row>
    <row r="100" spans="20:35" ht="12.75">
      <c r="T100" s="49">
        <v>815</v>
      </c>
      <c r="U100" s="105">
        <f t="shared" si="0"/>
        <v>0</v>
      </c>
      <c r="V100" s="105">
        <f t="shared" si="1"/>
        <v>0</v>
      </c>
      <c r="W100" s="105">
        <f t="shared" si="2"/>
        <v>0</v>
      </c>
      <c r="X100" s="105">
        <f>SUMIF(Sheet3!$B$9:$B$15,$T100,Sheet3!$J$9:$J$15)+SUMIF(Sheet3!$D$9:$D$15,$T100,Sheet3!$K$9:$K$15)+SUMIF(Sheet3!$F$9:$F$15,$T100,Sheet3!$L$9:$L$15)</f>
        <v>26.47</v>
      </c>
      <c r="Y100" s="105">
        <f>SUMIF(Sheet3!$B$20:$B$27,$T100,Sheet3!$J$20:$J$27)+SUMIF(Sheet3!$D$20:$D$27,$T100,Sheet3!$K$20:$K$27)+SUMIF(Sheet3!$F$20:$F$27,$T100,Sheet3!$L$20:$L$27)</f>
        <v>0</v>
      </c>
      <c r="Z100" s="105">
        <f>SUMIF(Sheet3!$B$29:$B$53,$T100,Sheet3!$J$29:$J$53)+SUMIF(Sheet3!$D$29:$D$53,$T100,Sheet3!$K$29:$K$53)+SUMIF(Sheet3!$F$29:$F$53,$T100,Sheet3!$L$29:$L$53)</f>
        <v>0</v>
      </c>
      <c r="AA100" s="105">
        <f>SUMIF(Sheet4!$B$8:$B$32,$T100,Sheet4!$J$8:$J$32)+SUMIF(Sheet4!$D$8:$D$32,$T100,Sheet4!$K$8:$K$32)+SUMIF(Sheet4!$F$8:$F$32,$T100,Sheet4!$L$8:$L$32)</f>
        <v>0</v>
      </c>
      <c r="AC100" s="105">
        <f t="shared" si="7"/>
        <v>0</v>
      </c>
      <c r="AD100" s="105">
        <f t="shared" si="8"/>
        <v>0</v>
      </c>
      <c r="AE100" s="105">
        <f t="shared" si="9"/>
        <v>0</v>
      </c>
      <c r="AF100" s="105">
        <f>SUMIF(Sheet3!$B$9:$B$15,$T100,Sheet3!$C$9:$C$15)+SUMIF(Sheet3!$D$9:$D$15,$T100,Sheet3!$E$9:$E$15)+SUMIF(Sheet3!$F$9:$F$15,$T100,Sheet3!$G$9:$G$15)</f>
        <v>29.81</v>
      </c>
      <c r="AG100" s="105">
        <f>SUMIF(Sheet3!$B$20:$B$27,$T100,Sheet3!$C$20:$C$27)+SUMIF(Sheet3!$D$20:$D$27,$T100,Sheet3!$E$20:$E$27)+SUMIF(Sheet3!$F$20:$F$27,$T100,Sheet3!$G$20:$G$27)</f>
        <v>0</v>
      </c>
      <c r="AH100" s="105">
        <f>SUMIF(Sheet3!$B$29:$B$53,$T100,Sheet3!$C$29:$C$53)+SUMIF(Sheet3!$D$29:$D$53,$T100,Sheet3!$E$29:$E$53)+SUMIF(Sheet3!$F$29:$F$53,$T100,Sheet3!$G$29:$G$53)</f>
        <v>0</v>
      </c>
      <c r="AI100" s="105">
        <f>SUMIF(Sheet4!$A$8:$A$32,$T100,Sheet4!$B$8:$B$32)+SUMIF(Sheet4!$B$8:$B$32,$T100,Sheet4!$C$8:$C$32)+SUMIF(Sheet4!$D$8:$D$32,$T100,Sheet4!$E$8:$E$32)+SUMIF(Sheet4!$F$8:$F$32,$T100,Sheet4!$G$8:$G$32)</f>
        <v>0</v>
      </c>
    </row>
    <row r="101" spans="20:35" ht="12.75">
      <c r="T101" s="49">
        <v>833</v>
      </c>
      <c r="U101" s="105">
        <f t="shared" si="0"/>
        <v>0</v>
      </c>
      <c r="V101" s="105">
        <f t="shared" si="1"/>
        <v>0</v>
      </c>
      <c r="W101" s="105">
        <f t="shared" si="2"/>
        <v>15.72</v>
      </c>
      <c r="X101" s="105">
        <f>SUMIF(Sheet3!$B$9:$B$15,$T101,Sheet3!$J$9:$J$15)+SUMIF(Sheet3!$D$9:$D$15,$T101,Sheet3!$K$9:$K$15)+SUMIF(Sheet3!$F$9:$F$15,$T101,Sheet3!$L$9:$L$15)</f>
        <v>0</v>
      </c>
      <c r="Y101" s="105">
        <f>SUMIF(Sheet3!$B$20:$B$27,$T101,Sheet3!$J$20:$J$27)+SUMIF(Sheet3!$D$20:$D$27,$T101,Sheet3!$K$20:$K$27)+SUMIF(Sheet3!$F$20:$F$27,$T101,Sheet3!$L$20:$L$27)</f>
        <v>0</v>
      </c>
      <c r="Z101" s="105">
        <f>SUMIF(Sheet3!$B$29:$B$53,$T101,Sheet3!$J$29:$J$53)+SUMIF(Sheet3!$D$29:$D$53,$T101,Sheet3!$K$29:$K$53)+SUMIF(Sheet3!$F$29:$F$53,$T101,Sheet3!$L$29:$L$53)</f>
        <v>0</v>
      </c>
      <c r="AA101" s="105">
        <f>SUMIF(Sheet4!$B$8:$B$32,$T101,Sheet4!$J$8:$J$32)+SUMIF(Sheet4!$D$8:$D$32,$T101,Sheet4!$K$8:$K$32)+SUMIF(Sheet4!$F$8:$F$32,$T101,Sheet4!$L$8:$L$32)</f>
        <v>0</v>
      </c>
      <c r="AC101" s="105">
        <f t="shared" si="7"/>
        <v>0</v>
      </c>
      <c r="AD101" s="105">
        <f t="shared" si="8"/>
        <v>0</v>
      </c>
      <c r="AE101" s="105">
        <f t="shared" si="9"/>
        <v>17.7</v>
      </c>
      <c r="AF101" s="105">
        <f>SUMIF(Sheet3!$B$9:$B$15,$T101,Sheet3!$C$9:$C$15)+SUMIF(Sheet3!$D$9:$D$15,$T101,Sheet3!$E$9:$E$15)+SUMIF(Sheet3!$F$9:$F$15,$T101,Sheet3!$G$9:$G$15)</f>
        <v>0</v>
      </c>
      <c r="AG101" s="105">
        <f>SUMIF(Sheet3!$B$20:$B$27,$T101,Sheet3!$C$20:$C$27)+SUMIF(Sheet3!$D$20:$D$27,$T101,Sheet3!$E$20:$E$27)+SUMIF(Sheet3!$F$20:$F$27,$T101,Sheet3!$G$20:$G$27)</f>
        <v>0</v>
      </c>
      <c r="AH101" s="105">
        <f>SUMIF(Sheet3!$B$29:$B$53,$T101,Sheet3!$C$29:$C$53)+SUMIF(Sheet3!$D$29:$D$53,$T101,Sheet3!$E$29:$E$53)+SUMIF(Sheet3!$F$29:$F$53,$T101,Sheet3!$G$29:$G$53)</f>
        <v>0</v>
      </c>
      <c r="AI101" s="105">
        <f>SUMIF(Sheet4!$A$8:$A$32,$T101,Sheet4!$B$8:$B$32)+SUMIF(Sheet4!$B$8:$B$32,$T101,Sheet4!$C$8:$C$32)+SUMIF(Sheet4!$D$8:$D$32,$T101,Sheet4!$E$8:$E$32)+SUMIF(Sheet4!$F$8:$F$32,$T101,Sheet4!$G$8:$G$32)</f>
        <v>0</v>
      </c>
    </row>
    <row r="102" spans="20:35" ht="12.75">
      <c r="T102" s="49">
        <v>839</v>
      </c>
      <c r="U102" s="105">
        <f t="shared" si="0"/>
        <v>0</v>
      </c>
      <c r="V102" s="105">
        <f t="shared" si="1"/>
        <v>0</v>
      </c>
      <c r="W102" s="105">
        <f t="shared" si="2"/>
        <v>0</v>
      </c>
      <c r="X102" s="105">
        <f>SUMIF(Sheet3!$B$9:$B$15,$T102,Sheet3!$J$9:$J$15)+SUMIF(Sheet3!$D$9:$D$15,$T102,Sheet3!$K$9:$K$15)+SUMIF(Sheet3!$F$9:$F$15,$T102,Sheet3!$L$9:$L$15)</f>
        <v>0</v>
      </c>
      <c r="Y102" s="105">
        <f>SUMIF(Sheet3!$B$20:$B$27,$T102,Sheet3!$J$20:$J$27)+SUMIF(Sheet3!$D$20:$D$27,$T102,Sheet3!$K$20:$K$27)+SUMIF(Sheet3!$F$20:$F$27,$T102,Sheet3!$L$20:$L$27)</f>
        <v>9.86</v>
      </c>
      <c r="Z102" s="105">
        <f>SUMIF(Sheet3!$B$29:$B$53,$T102,Sheet3!$J$29:$J$53)+SUMIF(Sheet3!$D$29:$D$53,$T102,Sheet3!$K$29:$K$53)+SUMIF(Sheet3!$F$29:$F$53,$T102,Sheet3!$L$29:$L$53)</f>
        <v>0</v>
      </c>
      <c r="AA102" s="105">
        <f>SUMIF(Sheet4!$B$8:$B$32,$T102,Sheet4!$J$8:$J$32)+SUMIF(Sheet4!$D$8:$D$32,$T102,Sheet4!$K$8:$K$32)+SUMIF(Sheet4!$F$8:$F$32,$T102,Sheet4!$L$8:$L$32)</f>
        <v>0</v>
      </c>
      <c r="AC102" s="105">
        <f t="shared" si="7"/>
        <v>0</v>
      </c>
      <c r="AD102" s="105">
        <f t="shared" si="8"/>
        <v>0</v>
      </c>
      <c r="AE102" s="105">
        <f t="shared" si="9"/>
        <v>0</v>
      </c>
      <c r="AF102" s="105">
        <f>SUMIF(Sheet3!$B$9:$B$15,$T102,Sheet3!$C$9:$C$15)+SUMIF(Sheet3!$D$9:$D$15,$T102,Sheet3!$E$9:$E$15)+SUMIF(Sheet3!$F$9:$F$15,$T102,Sheet3!$G$9:$G$15)</f>
        <v>0</v>
      </c>
      <c r="AG102" s="105">
        <f>SUMIF(Sheet3!$B$20:$B$27,$T102,Sheet3!$C$20:$C$27)+SUMIF(Sheet3!$D$20:$D$27,$T102,Sheet3!$E$20:$E$27)+SUMIF(Sheet3!$F$20:$F$27,$T102,Sheet3!$G$20:$G$27)</f>
        <v>11.1</v>
      </c>
      <c r="AH102" s="105">
        <f>SUMIF(Sheet3!$B$29:$B$53,$T102,Sheet3!$C$29:$C$53)+SUMIF(Sheet3!$D$29:$D$53,$T102,Sheet3!$E$29:$E$53)+SUMIF(Sheet3!$F$29:$F$53,$T102,Sheet3!$G$29:$G$53)</f>
        <v>0</v>
      </c>
      <c r="AI102" s="105">
        <f>SUMIF(Sheet4!$A$8:$A$32,$T102,Sheet4!$B$8:$B$32)+SUMIF(Sheet4!$B$8:$B$32,$T102,Sheet4!$C$8:$C$32)+SUMIF(Sheet4!$D$8:$D$32,$T102,Sheet4!$E$8:$E$32)+SUMIF(Sheet4!$F$8:$F$32,$T102,Sheet4!$G$8:$G$32)</f>
        <v>0</v>
      </c>
    </row>
  </sheetData>
  <printOptions/>
  <pageMargins left="1.12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pane ySplit="6" topLeftCell="BM19" activePane="bottomLeft" state="frozen"/>
      <selection pane="topLeft" activeCell="A1" sqref="A1"/>
      <selection pane="bottomLeft" activeCell="A51" sqref="A51:B52"/>
    </sheetView>
  </sheetViews>
  <sheetFormatPr defaultColWidth="9.140625" defaultRowHeight="12.75"/>
  <cols>
    <col min="1" max="1" width="41.28125" style="0" customWidth="1"/>
    <col min="2" max="2" width="5.7109375" style="0" customWidth="1"/>
    <col min="3" max="3" width="7.7109375" style="0" customWidth="1"/>
    <col min="4" max="4" width="5.7109375" style="0" customWidth="1"/>
    <col min="5" max="5" width="7.7109375" style="0" customWidth="1"/>
    <col min="6" max="6" width="5.7109375" style="0" customWidth="1"/>
    <col min="7" max="7" width="9.8515625" style="0" customWidth="1"/>
    <col min="10" max="12" width="10.57421875" style="0" bestFit="1" customWidth="1"/>
  </cols>
  <sheetData>
    <row r="1" spans="1:2" ht="12.75">
      <c r="A1" s="62" t="str">
        <f>Sheet2!A1</f>
        <v>AVISTA UTILITIES</v>
      </c>
      <c r="B1" s="63" t="str">
        <f>Sheet1!D1</f>
        <v>Includes effect of Schedules 59, 91 and 93.</v>
      </c>
    </row>
    <row r="2" spans="1:2" ht="12.75">
      <c r="A2" t="str">
        <f>Sheet2!A2</f>
        <v>Schedule Summaries &amp; Shortcuts</v>
      </c>
      <c r="B2" s="63" t="str">
        <f>Sheet1!D2</f>
        <v>Excludes effect of Schedule 58.</v>
      </c>
    </row>
    <row r="3" ht="12.75">
      <c r="A3" s="64" t="str">
        <f>Sheet2!A3</f>
        <v>State of Washington - Electric</v>
      </c>
    </row>
    <row r="4" spans="1:2" ht="12.75">
      <c r="A4" s="49" t="str">
        <f>Sheet2!A4</f>
        <v>Effective January 1, 2009</v>
      </c>
      <c r="B4" s="49"/>
    </row>
    <row r="5" ht="12.75">
      <c r="B5" s="49"/>
    </row>
    <row r="7" spans="1:11" ht="12.75">
      <c r="A7" s="7" t="s">
        <v>67</v>
      </c>
      <c r="B7" s="36" t="s">
        <v>68</v>
      </c>
      <c r="C7" s="33"/>
      <c r="D7" s="45" t="s">
        <v>69</v>
      </c>
      <c r="E7" s="46"/>
      <c r="F7" s="33"/>
      <c r="J7" s="2" t="s">
        <v>24</v>
      </c>
      <c r="K7" s="10">
        <v>0.0416666666666667</v>
      </c>
    </row>
    <row r="8" spans="1:11" ht="12.75">
      <c r="A8" s="47">
        <f>Sheet2!A8</f>
        <v>1.1262</v>
      </c>
      <c r="B8" s="2" t="s">
        <v>53</v>
      </c>
      <c r="C8" s="2" t="s">
        <v>32</v>
      </c>
      <c r="D8" s="2" t="s">
        <v>53</v>
      </c>
      <c r="E8" s="2" t="s">
        <v>32</v>
      </c>
      <c r="F8" s="2"/>
      <c r="I8" t="s">
        <v>21</v>
      </c>
      <c r="J8" s="2"/>
      <c r="K8" s="2"/>
    </row>
    <row r="9" spans="1:11" ht="12.75">
      <c r="A9" s="43" t="s">
        <v>63</v>
      </c>
      <c r="B9" s="2"/>
      <c r="C9" s="2"/>
      <c r="D9" s="2"/>
      <c r="E9" s="2"/>
      <c r="F9" s="2"/>
      <c r="J9" s="2"/>
      <c r="K9" s="2"/>
    </row>
    <row r="10" spans="1:11" ht="12.75">
      <c r="A10">
        <v>7000</v>
      </c>
      <c r="B10">
        <v>415</v>
      </c>
      <c r="C10" s="9">
        <f>J10*$A$8</f>
        <v>6.05</v>
      </c>
      <c r="D10" s="44">
        <v>419</v>
      </c>
      <c r="E10" s="9">
        <f>K10*$A$8</f>
        <v>4.08</v>
      </c>
      <c r="F10" s="9"/>
      <c r="I10">
        <v>7000</v>
      </c>
      <c r="J10" s="98">
        <v>5.37</v>
      </c>
      <c r="K10" s="98">
        <v>3.62</v>
      </c>
    </row>
    <row r="11" spans="1:11" ht="12.75">
      <c r="A11">
        <v>10000</v>
      </c>
      <c r="B11">
        <v>515</v>
      </c>
      <c r="C11" s="9">
        <f>J11*$A$8</f>
        <v>8.35</v>
      </c>
      <c r="D11" s="44"/>
      <c r="E11" s="9"/>
      <c r="F11" s="9"/>
      <c r="I11">
        <v>10000</v>
      </c>
      <c r="J11" s="98">
        <v>7.41</v>
      </c>
      <c r="K11" s="6"/>
    </row>
    <row r="12" spans="1:11" ht="12.75">
      <c r="A12" s="39" t="s">
        <v>64</v>
      </c>
      <c r="B12">
        <v>615</v>
      </c>
      <c r="C12" s="9">
        <f>J12*$A$8</f>
        <v>12.89</v>
      </c>
      <c r="D12" s="44">
        <v>619</v>
      </c>
      <c r="E12" s="9">
        <f>K12*$A$8</f>
        <v>8.58</v>
      </c>
      <c r="F12" s="9"/>
      <c r="I12">
        <v>20000</v>
      </c>
      <c r="J12" s="98">
        <v>11.45</v>
      </c>
      <c r="K12" s="6">
        <f>J12*0.665+0.001</f>
        <v>7.62</v>
      </c>
    </row>
    <row r="13" spans="1:11" ht="12.75">
      <c r="A13">
        <v>35000</v>
      </c>
      <c r="B13">
        <v>715</v>
      </c>
      <c r="C13" s="9">
        <f>J13*$A$8</f>
        <v>20.94</v>
      </c>
      <c r="D13" s="44"/>
      <c r="E13" s="9"/>
      <c r="F13" s="9"/>
      <c r="I13">
        <v>35000</v>
      </c>
      <c r="J13" s="98">
        <v>18.59</v>
      </c>
      <c r="K13" s="6"/>
    </row>
    <row r="14" spans="1:11" ht="12.75">
      <c r="A14" s="39" t="s">
        <v>97</v>
      </c>
      <c r="B14">
        <v>815</v>
      </c>
      <c r="C14" s="9">
        <f>J14*$A$8</f>
        <v>29.81</v>
      </c>
      <c r="D14" s="44">
        <v>819</v>
      </c>
      <c r="E14" s="9">
        <f>K14*$A$8</f>
        <v>19.84</v>
      </c>
      <c r="F14" s="9"/>
      <c r="I14">
        <v>55000</v>
      </c>
      <c r="J14" s="98">
        <v>26.47</v>
      </c>
      <c r="K14" s="98">
        <v>17.62</v>
      </c>
    </row>
    <row r="15" ht="12.75">
      <c r="A15" t="s">
        <v>65</v>
      </c>
    </row>
    <row r="17" spans="1:11" ht="12.75">
      <c r="A17" s="7" t="s">
        <v>70</v>
      </c>
      <c r="B17" s="36" t="s">
        <v>68</v>
      </c>
      <c r="C17" s="33"/>
      <c r="D17" s="45" t="s">
        <v>69</v>
      </c>
      <c r="E17" s="46"/>
      <c r="F17" s="33"/>
      <c r="J17" s="2" t="s">
        <v>24</v>
      </c>
      <c r="K17" s="10">
        <v>0.0416666666666667</v>
      </c>
    </row>
    <row r="18" spans="1:11" ht="12.75">
      <c r="A18" s="47">
        <f>A8</f>
        <v>1.1262</v>
      </c>
      <c r="B18" s="2" t="s">
        <v>53</v>
      </c>
      <c r="C18" s="2" t="s">
        <v>32</v>
      </c>
      <c r="D18" s="2" t="s">
        <v>53</v>
      </c>
      <c r="E18" s="2" t="s">
        <v>32</v>
      </c>
      <c r="F18" s="2"/>
      <c r="I18" t="s">
        <v>21</v>
      </c>
      <c r="J18" s="2"/>
      <c r="K18" s="2"/>
    </row>
    <row r="19" spans="1:11" ht="12.75">
      <c r="A19" s="8" t="s">
        <v>66</v>
      </c>
      <c r="B19" s="2"/>
      <c r="C19" s="2"/>
      <c r="D19" s="2"/>
      <c r="E19" s="2"/>
      <c r="F19" s="2"/>
      <c r="J19" s="2"/>
      <c r="K19" s="2"/>
    </row>
    <row r="20" spans="1:11" ht="12.75">
      <c r="A20" s="39" t="s">
        <v>98</v>
      </c>
      <c r="B20">
        <v>335</v>
      </c>
      <c r="C20" s="9">
        <f aca="true" t="shared" si="0" ref="C20:C26">J20*$A$18</f>
        <v>3.07</v>
      </c>
      <c r="D20" s="38"/>
      <c r="E20" s="9"/>
      <c r="F20" s="9"/>
      <c r="I20">
        <v>70</v>
      </c>
      <c r="J20" s="98">
        <v>2.73</v>
      </c>
      <c r="K20" s="6"/>
    </row>
    <row r="21" spans="1:11" ht="12.75">
      <c r="A21" s="39" t="s">
        <v>56</v>
      </c>
      <c r="B21">
        <v>435</v>
      </c>
      <c r="C21" s="9">
        <f t="shared" si="0"/>
        <v>4.34</v>
      </c>
      <c r="D21" s="38">
        <v>439</v>
      </c>
      <c r="E21" s="9">
        <f>K21*$A$18</f>
        <v>3.36</v>
      </c>
      <c r="F21" s="9"/>
      <c r="I21">
        <v>100</v>
      </c>
      <c r="J21" s="98">
        <v>3.85</v>
      </c>
      <c r="K21" s="98">
        <v>2.98</v>
      </c>
    </row>
    <row r="22" spans="1:11" ht="12.75">
      <c r="A22" s="39" t="s">
        <v>92</v>
      </c>
      <c r="B22">
        <v>935</v>
      </c>
      <c r="C22" s="9">
        <f t="shared" si="0"/>
        <v>5.97</v>
      </c>
      <c r="D22" s="38"/>
      <c r="E22" s="9"/>
      <c r="F22" s="9"/>
      <c r="I22">
        <v>150</v>
      </c>
      <c r="J22" s="98">
        <v>5.3</v>
      </c>
      <c r="K22" s="6"/>
    </row>
    <row r="23" spans="1:11" ht="12.75">
      <c r="A23" s="39" t="s">
        <v>57</v>
      </c>
      <c r="B23">
        <v>535</v>
      </c>
      <c r="C23" s="9">
        <f t="shared" si="0"/>
        <v>7.98</v>
      </c>
      <c r="D23" s="38">
        <v>539</v>
      </c>
      <c r="E23" s="9">
        <f>K23*$A$18</f>
        <v>5.99</v>
      </c>
      <c r="F23" s="9"/>
      <c r="I23">
        <v>200</v>
      </c>
      <c r="J23" s="98">
        <v>7.09</v>
      </c>
      <c r="K23" s="98">
        <v>5.32</v>
      </c>
    </row>
    <row r="24" spans="1:11" ht="12.75">
      <c r="A24" s="39" t="s">
        <v>58</v>
      </c>
      <c r="B24">
        <v>635</v>
      </c>
      <c r="C24" s="9">
        <f t="shared" si="0"/>
        <v>9.61</v>
      </c>
      <c r="D24" s="38">
        <v>639</v>
      </c>
      <c r="E24" s="9">
        <f>K24*$A$18</f>
        <v>7.39</v>
      </c>
      <c r="F24" s="9"/>
      <c r="I24">
        <v>250</v>
      </c>
      <c r="J24" s="98">
        <v>8.53</v>
      </c>
      <c r="K24" s="98">
        <v>6.56</v>
      </c>
    </row>
    <row r="25" spans="1:11" ht="12.75">
      <c r="A25" s="39" t="s">
        <v>62</v>
      </c>
      <c r="B25">
        <v>735</v>
      </c>
      <c r="C25" s="9">
        <f t="shared" si="0"/>
        <v>11.61</v>
      </c>
      <c r="D25" s="38">
        <v>739</v>
      </c>
      <c r="E25" s="9">
        <f>K25*$A$18</f>
        <v>8.89</v>
      </c>
      <c r="F25" s="9"/>
      <c r="I25">
        <v>310</v>
      </c>
      <c r="J25" s="98">
        <v>10.31</v>
      </c>
      <c r="K25" s="98">
        <v>7.89</v>
      </c>
    </row>
    <row r="26" spans="1:11" ht="12.75">
      <c r="A26" s="39" t="s">
        <v>59</v>
      </c>
      <c r="B26">
        <v>835</v>
      </c>
      <c r="C26" s="9">
        <f t="shared" si="0"/>
        <v>14.72</v>
      </c>
      <c r="D26" s="38">
        <v>839</v>
      </c>
      <c r="E26" s="9">
        <f>K26*$A$18</f>
        <v>11.1</v>
      </c>
      <c r="F26" s="9"/>
      <c r="I26">
        <v>400</v>
      </c>
      <c r="J26" s="98">
        <v>13.07</v>
      </c>
      <c r="K26" s="98">
        <v>9.86</v>
      </c>
    </row>
    <row r="28" spans="1:12" ht="12.75">
      <c r="A28" s="7" t="s">
        <v>71</v>
      </c>
      <c r="B28" s="7"/>
      <c r="C28" s="2">
        <v>7000</v>
      </c>
      <c r="D28" s="2"/>
      <c r="E28" s="11">
        <v>10000</v>
      </c>
      <c r="F28" s="11"/>
      <c r="G28" s="11">
        <v>20000</v>
      </c>
      <c r="J28" s="2">
        <v>7000</v>
      </c>
      <c r="K28" s="11">
        <v>10000</v>
      </c>
      <c r="L28" s="11">
        <v>20000</v>
      </c>
    </row>
    <row r="29" spans="1:11" ht="12.75">
      <c r="A29" s="48">
        <f>A8</f>
        <v>1.1262</v>
      </c>
      <c r="B29" s="12"/>
      <c r="C29" s="2"/>
      <c r="D29" s="2"/>
      <c r="E29" s="2"/>
      <c r="F29" s="2"/>
      <c r="I29" s="3" t="s">
        <v>21</v>
      </c>
      <c r="J29" s="2"/>
      <c r="K29" s="2"/>
    </row>
    <row r="30" spans="1:16" ht="12.75">
      <c r="A30" t="s">
        <v>25</v>
      </c>
      <c r="B30" s="39" t="s">
        <v>77</v>
      </c>
      <c r="C30" s="9">
        <f>J30*$A$29</f>
        <v>14.03</v>
      </c>
      <c r="D30" s="51" t="s">
        <v>82</v>
      </c>
      <c r="E30" s="9">
        <f>K30*$A$29</f>
        <v>16.83</v>
      </c>
      <c r="F30" s="51" t="s">
        <v>87</v>
      </c>
      <c r="G30" s="9">
        <f>L30*$A$29</f>
        <v>23.94</v>
      </c>
      <c r="I30" t="s">
        <v>25</v>
      </c>
      <c r="J30" s="98">
        <v>12.46</v>
      </c>
      <c r="K30" s="98">
        <v>14.94</v>
      </c>
      <c r="L30" s="98">
        <v>21.26</v>
      </c>
      <c r="N30" s="6">
        <f>J30-Sheet4!J9</f>
        <v>0</v>
      </c>
      <c r="O30" s="6">
        <f>K30-Sheet4!K9</f>
        <v>0</v>
      </c>
      <c r="P30" s="6">
        <f>L30-Sheet4!L9</f>
        <v>0</v>
      </c>
    </row>
    <row r="31" spans="1:16" ht="12.75">
      <c r="A31" t="s">
        <v>26</v>
      </c>
      <c r="B31" s="39" t="s">
        <v>78</v>
      </c>
      <c r="C31" s="9">
        <f>J31*$A$29</f>
        <v>17.53</v>
      </c>
      <c r="D31" s="51" t="s">
        <v>83</v>
      </c>
      <c r="E31" s="9">
        <f>K31*$A$29</f>
        <v>20.36</v>
      </c>
      <c r="F31" s="51" t="s">
        <v>88</v>
      </c>
      <c r="G31" s="9">
        <f>L31*$A$29</f>
        <v>27.46</v>
      </c>
      <c r="I31" t="s">
        <v>26</v>
      </c>
      <c r="J31" s="98">
        <v>15.57</v>
      </c>
      <c r="K31" s="98">
        <v>18.08</v>
      </c>
      <c r="L31" s="98">
        <v>24.38</v>
      </c>
      <c r="N31" s="6">
        <f>J31-Sheet4!J10</f>
        <v>0</v>
      </c>
      <c r="O31" s="6">
        <f>K31-Sheet4!K10</f>
        <v>0</v>
      </c>
      <c r="P31" s="6">
        <f>L31-Sheet4!L10</f>
        <v>0</v>
      </c>
    </row>
    <row r="32" spans="1:16" ht="12.75">
      <c r="A32" t="s">
        <v>27</v>
      </c>
      <c r="B32" s="39" t="s">
        <v>79</v>
      </c>
      <c r="C32" s="9">
        <f>J32*$A$29</f>
        <v>22.85</v>
      </c>
      <c r="D32" s="51" t="s">
        <v>84</v>
      </c>
      <c r="E32" s="9">
        <f>K32*$A$29</f>
        <v>25.68</v>
      </c>
      <c r="F32" s="51" t="s">
        <v>89</v>
      </c>
      <c r="G32" s="9">
        <f>L32*$A$29</f>
        <v>32.78</v>
      </c>
      <c r="I32" t="s">
        <v>27</v>
      </c>
      <c r="J32" s="98">
        <v>20.29</v>
      </c>
      <c r="K32" s="98">
        <v>22.8</v>
      </c>
      <c r="L32" s="98">
        <v>29.11</v>
      </c>
      <c r="N32" s="6">
        <f>J32-Sheet4!J11</f>
        <v>0</v>
      </c>
      <c r="O32" s="6">
        <f>K32-Sheet4!K11</f>
        <v>0</v>
      </c>
      <c r="P32" s="6">
        <f>L32-Sheet4!L11</f>
        <v>0</v>
      </c>
    </row>
    <row r="33" spans="1:16" ht="12.75">
      <c r="A33" t="s">
        <v>28</v>
      </c>
      <c r="B33" s="39" t="s">
        <v>80</v>
      </c>
      <c r="C33" s="9">
        <f>J33*$A$29</f>
        <v>23.97</v>
      </c>
      <c r="D33" s="51" t="s">
        <v>85</v>
      </c>
      <c r="E33" s="9">
        <f>K33*$A$29</f>
        <v>26.78</v>
      </c>
      <c r="F33" s="51" t="s">
        <v>90</v>
      </c>
      <c r="G33" s="9">
        <f>L33*$A$29</f>
        <v>33.89</v>
      </c>
      <c r="I33" t="s">
        <v>28</v>
      </c>
      <c r="J33" s="98">
        <v>21.28</v>
      </c>
      <c r="K33" s="98">
        <v>23.78</v>
      </c>
      <c r="L33" s="98">
        <v>30.09</v>
      </c>
      <c r="N33" s="6">
        <f>J33-Sheet4!J12</f>
        <v>0</v>
      </c>
      <c r="O33" s="6">
        <f>K33-Sheet4!K12</f>
        <v>0</v>
      </c>
      <c r="P33" s="6">
        <f>L33-Sheet4!L12</f>
        <v>0</v>
      </c>
    </row>
    <row r="34" spans="1:16" ht="12.75">
      <c r="A34" t="s">
        <v>29</v>
      </c>
      <c r="B34" s="39" t="s">
        <v>81</v>
      </c>
      <c r="C34" s="9">
        <f>J34*$A$29</f>
        <v>24.73</v>
      </c>
      <c r="D34" s="51" t="s">
        <v>86</v>
      </c>
      <c r="E34" s="9">
        <f>K34*$A$29</f>
        <v>27.57</v>
      </c>
      <c r="F34" s="51" t="s">
        <v>91</v>
      </c>
      <c r="G34" s="9">
        <f>L34*$A$29</f>
        <v>34.65</v>
      </c>
      <c r="I34" t="s">
        <v>29</v>
      </c>
      <c r="J34" s="98">
        <v>21.96</v>
      </c>
      <c r="K34" s="98">
        <v>24.48</v>
      </c>
      <c r="L34" s="98">
        <v>30.77</v>
      </c>
      <c r="N34" s="6">
        <f>J34-Sheet4!J13</f>
        <v>0</v>
      </c>
      <c r="O34" s="6">
        <f>K34-Sheet4!K13</f>
        <v>0</v>
      </c>
      <c r="P34" s="6">
        <f>L34-Sheet4!L13</f>
        <v>0</v>
      </c>
    </row>
    <row r="35" spans="14:16" ht="12.75">
      <c r="N35" s="6"/>
      <c r="O35" s="6"/>
      <c r="P35" s="6"/>
    </row>
    <row r="36" spans="1:16" ht="12.75">
      <c r="A36" s="7" t="s">
        <v>99</v>
      </c>
      <c r="B36" s="7"/>
      <c r="C36" s="2" t="s">
        <v>56</v>
      </c>
      <c r="D36" s="2"/>
      <c r="E36" s="11" t="s">
        <v>57</v>
      </c>
      <c r="F36" s="11"/>
      <c r="G36" s="11" t="s">
        <v>59</v>
      </c>
      <c r="J36" s="2" t="s">
        <v>56</v>
      </c>
      <c r="K36" s="11" t="s">
        <v>57</v>
      </c>
      <c r="L36" s="11" t="s">
        <v>59</v>
      </c>
      <c r="N36" s="6"/>
      <c r="O36" s="6"/>
      <c r="P36" s="6"/>
    </row>
    <row r="37" spans="1:16" ht="12.75">
      <c r="A37" s="48">
        <f>A8</f>
        <v>1.1262</v>
      </c>
      <c r="B37" s="12"/>
      <c r="C37" s="2"/>
      <c r="D37" s="2"/>
      <c r="E37" s="2"/>
      <c r="F37" s="2"/>
      <c r="I37" s="3" t="s">
        <v>21</v>
      </c>
      <c r="J37" s="2"/>
      <c r="K37" s="2"/>
      <c r="N37" s="6"/>
      <c r="O37" s="6"/>
      <c r="P37" s="6"/>
    </row>
    <row r="38" spans="1:16" ht="12.75">
      <c r="A38" t="s">
        <v>100</v>
      </c>
      <c r="B38" s="39" t="s">
        <v>107</v>
      </c>
      <c r="C38" s="52">
        <f>J38*$A$37</f>
        <v>17.07</v>
      </c>
      <c r="D38" s="39" t="s">
        <v>110</v>
      </c>
      <c r="E38" s="52">
        <f>K38*$A$37</f>
        <v>17.34</v>
      </c>
      <c r="F38" s="39" t="s">
        <v>111</v>
      </c>
      <c r="G38" s="53">
        <f>L38*$A$37</f>
        <v>23.95</v>
      </c>
      <c r="I38" t="s">
        <v>100</v>
      </c>
      <c r="J38" s="98">
        <v>15.16</v>
      </c>
      <c r="K38" s="98">
        <v>15.4</v>
      </c>
      <c r="L38" s="98">
        <v>21.27</v>
      </c>
      <c r="N38" s="6">
        <f>J38-Sheet4!J17</f>
        <v>0</v>
      </c>
      <c r="O38" s="6">
        <f>K38-Sheet4!K17</f>
        <v>0</v>
      </c>
      <c r="P38" s="6">
        <f>L38-Sheet4!L17</f>
        <v>0</v>
      </c>
    </row>
    <row r="39" spans="1:16" ht="12.75">
      <c r="A39" t="s">
        <v>101</v>
      </c>
      <c r="B39" s="39" t="s">
        <v>108</v>
      </c>
      <c r="C39" s="52">
        <f>J39*$A$37</f>
        <v>22.74</v>
      </c>
      <c r="D39" s="39"/>
      <c r="E39" s="52"/>
      <c r="F39" s="39"/>
      <c r="G39" s="52"/>
      <c r="I39" t="s">
        <v>101</v>
      </c>
      <c r="J39" s="98">
        <v>20.19</v>
      </c>
      <c r="K39" s="6"/>
      <c r="L39" s="6"/>
      <c r="N39" s="6">
        <f>J39-Sheet4!J18</f>
        <v>0</v>
      </c>
      <c r="O39" s="6">
        <f>K39-Sheet4!K18</f>
        <v>0</v>
      </c>
      <c r="P39" s="6">
        <f>L39-Sheet4!L18</f>
        <v>0</v>
      </c>
    </row>
    <row r="40" spans="1:16" ht="12.75">
      <c r="A40" t="s">
        <v>26</v>
      </c>
      <c r="B40" s="39" t="s">
        <v>109</v>
      </c>
      <c r="C40" s="52">
        <f>J40*$A$37</f>
        <v>22.74</v>
      </c>
      <c r="D40" s="39" t="s">
        <v>112</v>
      </c>
      <c r="E40" s="52">
        <f>K40*$A$37</f>
        <v>24.09</v>
      </c>
      <c r="F40" s="39" t="s">
        <v>115</v>
      </c>
      <c r="G40" s="53">
        <f>L40*$A$37</f>
        <v>30.79</v>
      </c>
      <c r="I40" t="s">
        <v>26</v>
      </c>
      <c r="J40" s="98">
        <v>20.19</v>
      </c>
      <c r="K40" s="98">
        <v>21.39</v>
      </c>
      <c r="L40" s="98">
        <v>27.34</v>
      </c>
      <c r="N40" s="6">
        <f>J40-Sheet4!J19</f>
        <v>0</v>
      </c>
      <c r="O40" s="6">
        <f>K40-Sheet4!K19</f>
        <v>0</v>
      </c>
      <c r="P40" s="6">
        <f>L40-Sheet4!L19</f>
        <v>0</v>
      </c>
    </row>
    <row r="41" spans="1:16" ht="12.75">
      <c r="A41" t="s">
        <v>102</v>
      </c>
      <c r="B41" s="39"/>
      <c r="C41" s="52"/>
      <c r="D41" s="39" t="s">
        <v>113</v>
      </c>
      <c r="E41" s="52">
        <f>K41*$A$37</f>
        <v>26.21</v>
      </c>
      <c r="F41" s="39"/>
      <c r="G41" s="52"/>
      <c r="I41" t="s">
        <v>102</v>
      </c>
      <c r="J41" s="6"/>
      <c r="K41" s="98">
        <v>23.27</v>
      </c>
      <c r="L41" s="6"/>
      <c r="N41" s="6">
        <f>J41-Sheet4!J20</f>
        <v>0</v>
      </c>
      <c r="O41" s="6">
        <f>K41-Sheet4!K20</f>
        <v>0</v>
      </c>
      <c r="P41" s="6">
        <f>L41-Sheet4!L20</f>
        <v>0</v>
      </c>
    </row>
    <row r="42" spans="1:16" ht="12.75">
      <c r="A42" t="s">
        <v>103</v>
      </c>
      <c r="B42" s="39"/>
      <c r="C42" s="52"/>
      <c r="D42" s="39" t="s">
        <v>114</v>
      </c>
      <c r="E42" s="52">
        <f>K42*$A$37</f>
        <v>30.27</v>
      </c>
      <c r="F42" s="39"/>
      <c r="G42" s="52"/>
      <c r="I42" t="s">
        <v>103</v>
      </c>
      <c r="J42" s="6"/>
      <c r="K42" s="98">
        <v>26.88</v>
      </c>
      <c r="L42" s="6"/>
      <c r="N42" s="6">
        <f>J42-Sheet4!J21</f>
        <v>0</v>
      </c>
      <c r="O42" s="6">
        <f>K42-Sheet4!K21</f>
        <v>0</v>
      </c>
      <c r="P42" s="6">
        <f>L42-Sheet4!L21</f>
        <v>0</v>
      </c>
    </row>
    <row r="43" spans="1:16" ht="12.75">
      <c r="A43" t="s">
        <v>104</v>
      </c>
      <c r="B43" s="39"/>
      <c r="C43" s="52"/>
      <c r="D43" s="39" t="s">
        <v>126</v>
      </c>
      <c r="E43" s="52">
        <f>K43*$A$37</f>
        <v>51.28</v>
      </c>
      <c r="F43" s="39"/>
      <c r="G43" s="52"/>
      <c r="I43" t="s">
        <v>104</v>
      </c>
      <c r="J43" s="6"/>
      <c r="K43" s="98">
        <v>45.53</v>
      </c>
      <c r="L43" s="6"/>
      <c r="N43" s="6">
        <f>J43-Sheet4!J22</f>
        <v>0</v>
      </c>
      <c r="O43" s="6">
        <f>K43-Sheet4!K22</f>
        <v>0</v>
      </c>
      <c r="P43" s="6">
        <f>L43-Sheet4!L22</f>
        <v>0</v>
      </c>
    </row>
    <row r="44" spans="2:16" ht="12.75">
      <c r="B44" s="39"/>
      <c r="C44" s="52"/>
      <c r="D44" s="39"/>
      <c r="E44" s="52"/>
      <c r="F44" s="39"/>
      <c r="G44" s="52"/>
      <c r="J44" s="6"/>
      <c r="K44" s="6"/>
      <c r="L44" s="6"/>
      <c r="N44" s="6"/>
      <c r="O44" s="6"/>
      <c r="P44" s="6"/>
    </row>
    <row r="45" spans="1:16" ht="12.75">
      <c r="A45" t="s">
        <v>120</v>
      </c>
      <c r="B45" s="39" t="s">
        <v>122</v>
      </c>
      <c r="C45" s="52">
        <f>J45*$A$37</f>
        <v>26.63</v>
      </c>
      <c r="D45" s="39"/>
      <c r="E45" s="52"/>
      <c r="F45" s="39"/>
      <c r="G45" s="52"/>
      <c r="J45" s="98">
        <v>23.65</v>
      </c>
      <c r="K45" s="6"/>
      <c r="L45" s="6"/>
      <c r="N45" s="6">
        <f>J45-Sheet4!J24</f>
        <v>0</v>
      </c>
      <c r="O45" s="6">
        <f>K45-Sheet4!K24</f>
        <v>0</v>
      </c>
      <c r="P45" s="6">
        <f>L45-Sheet4!L24</f>
        <v>0</v>
      </c>
    </row>
    <row r="46" spans="1:16" ht="12.75">
      <c r="A46" t="s">
        <v>121</v>
      </c>
      <c r="B46" s="39" t="s">
        <v>123</v>
      </c>
      <c r="C46" s="52">
        <f>J46*$A$37</f>
        <v>25.4</v>
      </c>
      <c r="D46" s="39"/>
      <c r="E46" s="52"/>
      <c r="F46" s="39"/>
      <c r="G46" s="52"/>
      <c r="J46" s="98">
        <v>22.55</v>
      </c>
      <c r="K46" s="6"/>
      <c r="L46" s="6"/>
      <c r="N46" s="6">
        <f>J46-Sheet4!J25</f>
        <v>0</v>
      </c>
      <c r="O46" s="6">
        <f>K46-Sheet4!K25</f>
        <v>0</v>
      </c>
      <c r="P46" s="6">
        <f>L46-Sheet4!L25</f>
        <v>0</v>
      </c>
    </row>
    <row r="47" spans="1:16" ht="12.75">
      <c r="A47" t="s">
        <v>152</v>
      </c>
      <c r="B47" s="39" t="s">
        <v>153</v>
      </c>
      <c r="C47" s="52">
        <f>J47*$A$37</f>
        <v>25.71</v>
      </c>
      <c r="D47" s="39"/>
      <c r="E47" s="52"/>
      <c r="F47" s="39"/>
      <c r="G47" s="52"/>
      <c r="J47" s="98">
        <v>22.83</v>
      </c>
      <c r="K47" s="6"/>
      <c r="L47" s="6"/>
      <c r="N47" s="6">
        <f>J47-Sheet4!J26</f>
        <v>0</v>
      </c>
      <c r="O47" s="6">
        <f>K47-Sheet4!K26</f>
        <v>0</v>
      </c>
      <c r="P47" s="6">
        <f>L47-Sheet4!L26</f>
        <v>0</v>
      </c>
    </row>
    <row r="48" spans="2:16" ht="12.75">
      <c r="B48" s="39"/>
      <c r="C48" s="52"/>
      <c r="D48" s="39"/>
      <c r="E48" s="61" t="s">
        <v>58</v>
      </c>
      <c r="F48" s="39"/>
      <c r="G48" s="52"/>
      <c r="J48" s="6"/>
      <c r="K48" s="61" t="s">
        <v>58</v>
      </c>
      <c r="L48" s="6"/>
      <c r="N48" s="6"/>
      <c r="O48" s="6"/>
      <c r="P48" s="6"/>
    </row>
    <row r="49" spans="1:16" ht="12.75">
      <c r="A49" t="s">
        <v>140</v>
      </c>
      <c r="B49" s="39"/>
      <c r="C49" s="52"/>
      <c r="D49" s="39" t="s">
        <v>141</v>
      </c>
      <c r="E49" s="52">
        <f>K49*$A$37</f>
        <v>19.71</v>
      </c>
      <c r="F49" s="39"/>
      <c r="G49" s="52"/>
      <c r="J49" s="6"/>
      <c r="K49" s="98">
        <v>17.5</v>
      </c>
      <c r="L49" s="6"/>
      <c r="N49" s="6">
        <f>J49-Sheet4!J28</f>
        <v>0</v>
      </c>
      <c r="O49" s="6">
        <f>K49-Sheet4!K28</f>
        <v>0</v>
      </c>
      <c r="P49" s="6">
        <f>L49-Sheet4!L28</f>
        <v>0</v>
      </c>
    </row>
    <row r="50" spans="2:16" ht="12.75">
      <c r="B50" s="39"/>
      <c r="C50" s="53"/>
      <c r="D50" s="39"/>
      <c r="E50" s="53"/>
      <c r="F50" s="39"/>
      <c r="G50" s="53"/>
      <c r="N50" s="6">
        <f>J50-Sheet4!J29</f>
        <v>0</v>
      </c>
      <c r="O50" s="6">
        <f>K50-Sheet4!K29</f>
        <v>0</v>
      </c>
      <c r="P50" s="6">
        <f>L50-Sheet4!L29</f>
        <v>0</v>
      </c>
    </row>
    <row r="51" spans="1:16" ht="12.75">
      <c r="A51" t="s">
        <v>26</v>
      </c>
      <c r="B51" s="39" t="s">
        <v>162</v>
      </c>
      <c r="C51" s="52">
        <f>J51*A$37</f>
        <v>5.65</v>
      </c>
      <c r="D51" s="39"/>
      <c r="E51" s="53"/>
      <c r="F51" s="39"/>
      <c r="G51" s="53"/>
      <c r="J51" s="98">
        <v>5.02</v>
      </c>
      <c r="M51" s="6">
        <f>J51-Sheet4!J30</f>
        <v>0</v>
      </c>
      <c r="N51" s="6" t="e">
        <f>#REF!-Sheet4!#REF!</f>
        <v>#REF!</v>
      </c>
      <c r="O51" s="6">
        <f>K51-Sheet4!K30</f>
        <v>0</v>
      </c>
      <c r="P51" s="6">
        <f>L51-Sheet4!L30</f>
        <v>0</v>
      </c>
    </row>
    <row r="52" spans="1:16" ht="12.75">
      <c r="A52" t="s">
        <v>167</v>
      </c>
      <c r="B52" s="39" t="s">
        <v>163</v>
      </c>
      <c r="C52" s="52">
        <f>J52*A$37</f>
        <v>10.8</v>
      </c>
      <c r="D52" s="39"/>
      <c r="E52" s="53"/>
      <c r="F52" s="39"/>
      <c r="G52" s="53"/>
      <c r="J52" s="98">
        <v>9.59</v>
      </c>
      <c r="M52" s="6">
        <f>J52-Sheet4!J31</f>
        <v>0</v>
      </c>
      <c r="N52" s="6" t="e">
        <f>#REF!-Sheet4!#REF!</f>
        <v>#REF!</v>
      </c>
      <c r="O52" s="6">
        <f>K52-Sheet4!K31</f>
        <v>0</v>
      </c>
      <c r="P52" s="6">
        <f>L52-Sheet4!L31</f>
        <v>0</v>
      </c>
    </row>
  </sheetData>
  <printOptions/>
  <pageMargins left="1.27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85" zoomScaleNormal="85" workbookViewId="0" topLeftCell="A1">
      <selection activeCell="A30" sqref="A30:B31"/>
    </sheetView>
  </sheetViews>
  <sheetFormatPr defaultColWidth="9.140625" defaultRowHeight="12.75"/>
  <cols>
    <col min="1" max="1" width="41.28125" style="0" customWidth="1"/>
    <col min="2" max="2" width="6.8515625" style="0" customWidth="1"/>
    <col min="3" max="3" width="7.7109375" style="0" customWidth="1"/>
    <col min="4" max="4" width="5.7109375" style="0" customWidth="1"/>
    <col min="5" max="5" width="7.7109375" style="0" customWidth="1"/>
    <col min="6" max="6" width="5.7109375" style="0" customWidth="1"/>
    <col min="7" max="7" width="7.7109375" style="0" customWidth="1"/>
  </cols>
  <sheetData>
    <row r="1" spans="1:13" ht="12.75">
      <c r="A1" s="62" t="str">
        <f>Sheet2!A1</f>
        <v>AVISTA UTILITIES</v>
      </c>
      <c r="B1" s="63" t="str">
        <f>Sheet1!D1</f>
        <v>Includes effect of Schedules 59, 91 and 93.</v>
      </c>
      <c r="M1" s="20"/>
    </row>
    <row r="2" spans="1:13" ht="12.75">
      <c r="A2" t="str">
        <f>Sheet2!A2</f>
        <v>Schedule Summaries &amp; Shortcuts</v>
      </c>
      <c r="B2" s="63" t="str">
        <f>Sheet1!D2</f>
        <v>Excludes effect of Schedule 58.</v>
      </c>
      <c r="M2" s="20"/>
    </row>
    <row r="3" spans="1:13" ht="12.75">
      <c r="A3" s="64" t="str">
        <f>Sheet2!A3</f>
        <v>State of Washington - Electric</v>
      </c>
      <c r="M3" s="20"/>
    </row>
    <row r="4" spans="1:13" ht="12.75">
      <c r="A4" s="49" t="str">
        <f>Sheet2!A4</f>
        <v>Effective January 1, 2009</v>
      </c>
      <c r="B4" s="49"/>
      <c r="M4" s="20"/>
    </row>
    <row r="5" spans="2:13" ht="12.75">
      <c r="B5" s="49"/>
      <c r="M5" s="20"/>
    </row>
    <row r="6" ht="12.75">
      <c r="M6" s="20"/>
    </row>
    <row r="7" spans="1:16" ht="12.75">
      <c r="A7" s="7" t="s">
        <v>127</v>
      </c>
      <c r="B7" s="7"/>
      <c r="C7" s="2">
        <v>7000</v>
      </c>
      <c r="D7" s="2"/>
      <c r="E7" s="11">
        <v>10000</v>
      </c>
      <c r="F7" s="11"/>
      <c r="G7" s="11">
        <v>20000</v>
      </c>
      <c r="J7" s="2">
        <v>7000</v>
      </c>
      <c r="K7" s="11">
        <v>10000</v>
      </c>
      <c r="L7" s="11">
        <v>20000</v>
      </c>
      <c r="M7" s="66">
        <f>Sheet1!C11/100</f>
        <v>-0.00068</v>
      </c>
      <c r="N7" s="2">
        <v>7000</v>
      </c>
      <c r="O7" s="11">
        <v>10000</v>
      </c>
      <c r="P7" s="11">
        <v>20000</v>
      </c>
    </row>
    <row r="8" spans="1:16" ht="12.75">
      <c r="A8" s="60">
        <f>Sheet2!A8</f>
        <v>1.1262</v>
      </c>
      <c r="B8" s="12"/>
      <c r="C8" s="2"/>
      <c r="D8" s="2"/>
      <c r="E8" s="2"/>
      <c r="F8" s="2"/>
      <c r="I8" s="3" t="s">
        <v>21</v>
      </c>
      <c r="J8" s="2"/>
      <c r="K8" s="2"/>
      <c r="M8" s="59" t="s">
        <v>129</v>
      </c>
      <c r="N8" s="57">
        <v>80</v>
      </c>
      <c r="O8" s="57">
        <v>111</v>
      </c>
      <c r="P8" s="58">
        <v>182</v>
      </c>
    </row>
    <row r="9" spans="1:16" ht="12.75">
      <c r="A9" t="s">
        <v>25</v>
      </c>
      <c r="B9" s="39" t="s">
        <v>77</v>
      </c>
      <c r="C9" s="9">
        <f>J9*$A$8+N9</f>
        <v>13.98</v>
      </c>
      <c r="D9" s="51" t="s">
        <v>82</v>
      </c>
      <c r="E9" s="9">
        <f>K9*$A$8+O9</f>
        <v>16.75</v>
      </c>
      <c r="F9" s="51" t="s">
        <v>87</v>
      </c>
      <c r="G9" s="9">
        <f>L9*$A$8+P9</f>
        <v>23.82</v>
      </c>
      <c r="I9" t="s">
        <v>25</v>
      </c>
      <c r="J9" s="98">
        <v>12.46</v>
      </c>
      <c r="K9" s="98">
        <v>14.94</v>
      </c>
      <c r="L9" s="98">
        <v>21.26</v>
      </c>
      <c r="M9" s="20" t="s">
        <v>25</v>
      </c>
      <c r="N9" s="6">
        <f aca="true" t="shared" si="0" ref="N9:P13">$M$7*N$8</f>
        <v>-0.05</v>
      </c>
      <c r="O9" s="6">
        <f t="shared" si="0"/>
        <v>-0.08</v>
      </c>
      <c r="P9" s="6">
        <f t="shared" si="0"/>
        <v>-0.12</v>
      </c>
    </row>
    <row r="10" spans="1:16" ht="12.75">
      <c r="A10" t="s">
        <v>26</v>
      </c>
      <c r="B10" s="39" t="s">
        <v>78</v>
      </c>
      <c r="C10" s="9">
        <f>J10*$A$8+N10</f>
        <v>17.48</v>
      </c>
      <c r="D10" s="51" t="s">
        <v>83</v>
      </c>
      <c r="E10" s="9">
        <f>K10*$A$8+O10</f>
        <v>20.28</v>
      </c>
      <c r="F10" s="51" t="s">
        <v>88</v>
      </c>
      <c r="G10" s="9">
        <f>L10*$A$8+P10</f>
        <v>27.34</v>
      </c>
      <c r="I10" t="s">
        <v>26</v>
      </c>
      <c r="J10" s="98">
        <v>15.57</v>
      </c>
      <c r="K10" s="98">
        <v>18.08</v>
      </c>
      <c r="L10" s="98">
        <v>24.38</v>
      </c>
      <c r="M10" s="20" t="s">
        <v>26</v>
      </c>
      <c r="N10" s="6">
        <f t="shared" si="0"/>
        <v>-0.05</v>
      </c>
      <c r="O10" s="6">
        <f t="shared" si="0"/>
        <v>-0.08</v>
      </c>
      <c r="P10" s="6">
        <f t="shared" si="0"/>
        <v>-0.12</v>
      </c>
    </row>
    <row r="11" spans="1:16" ht="12.75">
      <c r="A11" t="s">
        <v>27</v>
      </c>
      <c r="B11" s="39" t="s">
        <v>79</v>
      </c>
      <c r="C11" s="9">
        <f>J11*$A$8+N11</f>
        <v>22.8</v>
      </c>
      <c r="D11" s="51" t="s">
        <v>84</v>
      </c>
      <c r="E11" s="9">
        <f>K11*$A$8+O11</f>
        <v>25.6</v>
      </c>
      <c r="F11" s="51" t="s">
        <v>89</v>
      </c>
      <c r="G11" s="9">
        <f>L11*$A$8+P11</f>
        <v>32.66</v>
      </c>
      <c r="I11" t="s">
        <v>27</v>
      </c>
      <c r="J11" s="98">
        <v>20.29</v>
      </c>
      <c r="K11" s="98">
        <v>22.8</v>
      </c>
      <c r="L11" s="98">
        <v>29.11</v>
      </c>
      <c r="M11" s="20" t="s">
        <v>27</v>
      </c>
      <c r="N11" s="6">
        <f t="shared" si="0"/>
        <v>-0.05</v>
      </c>
      <c r="O11" s="6">
        <f t="shared" si="0"/>
        <v>-0.08</v>
      </c>
      <c r="P11" s="6">
        <f t="shared" si="0"/>
        <v>-0.12</v>
      </c>
    </row>
    <row r="12" spans="1:16" ht="12.75">
      <c r="A12" t="s">
        <v>28</v>
      </c>
      <c r="B12" s="39" t="s">
        <v>80</v>
      </c>
      <c r="C12" s="9">
        <f>J12*$A$8+N12</f>
        <v>23.92</v>
      </c>
      <c r="D12" s="51" t="s">
        <v>85</v>
      </c>
      <c r="E12" s="9">
        <f>K12*$A$8+O12</f>
        <v>26.7</v>
      </c>
      <c r="F12" s="51" t="s">
        <v>90</v>
      </c>
      <c r="G12" s="9">
        <f>L12*$A$8+P12</f>
        <v>33.77</v>
      </c>
      <c r="I12" t="s">
        <v>28</v>
      </c>
      <c r="J12" s="98">
        <v>21.28</v>
      </c>
      <c r="K12" s="98">
        <v>23.78</v>
      </c>
      <c r="L12" s="98">
        <v>30.09</v>
      </c>
      <c r="M12" s="20" t="s">
        <v>28</v>
      </c>
      <c r="N12" s="6">
        <f t="shared" si="0"/>
        <v>-0.05</v>
      </c>
      <c r="O12" s="6">
        <f t="shared" si="0"/>
        <v>-0.08</v>
      </c>
      <c r="P12" s="6">
        <f t="shared" si="0"/>
        <v>-0.12</v>
      </c>
    </row>
    <row r="13" spans="1:16" ht="12.75">
      <c r="A13" t="s">
        <v>29</v>
      </c>
      <c r="B13" s="39" t="s">
        <v>81</v>
      </c>
      <c r="C13" s="9">
        <f>J13*$A$8+N13</f>
        <v>24.68</v>
      </c>
      <c r="D13" s="51" t="s">
        <v>86</v>
      </c>
      <c r="E13" s="9">
        <f>K13*$A$8+O13</f>
        <v>27.49</v>
      </c>
      <c r="F13" s="51" t="s">
        <v>91</v>
      </c>
      <c r="G13" s="9">
        <f>L13*$A$8+P13</f>
        <v>34.53</v>
      </c>
      <c r="I13" t="s">
        <v>29</v>
      </c>
      <c r="J13" s="98">
        <v>21.96</v>
      </c>
      <c r="K13" s="98">
        <v>24.48</v>
      </c>
      <c r="L13" s="98">
        <v>30.77</v>
      </c>
      <c r="M13" s="20" t="s">
        <v>29</v>
      </c>
      <c r="N13" s="6">
        <f t="shared" si="0"/>
        <v>-0.05</v>
      </c>
      <c r="O13" s="6">
        <f t="shared" si="0"/>
        <v>-0.08</v>
      </c>
      <c r="P13" s="6">
        <f t="shared" si="0"/>
        <v>-0.12</v>
      </c>
    </row>
    <row r="14" ht="12.75">
      <c r="M14" s="20"/>
    </row>
    <row r="15" spans="1:16" ht="12.75">
      <c r="A15" s="7" t="s">
        <v>128</v>
      </c>
      <c r="B15" s="7"/>
      <c r="C15" s="2" t="s">
        <v>56</v>
      </c>
      <c r="D15" s="2"/>
      <c r="E15" s="11" t="s">
        <v>57</v>
      </c>
      <c r="F15" s="11"/>
      <c r="G15" s="11" t="s">
        <v>59</v>
      </c>
      <c r="J15" s="2" t="s">
        <v>56</v>
      </c>
      <c r="K15" s="11" t="s">
        <v>57</v>
      </c>
      <c r="L15" s="11" t="s">
        <v>59</v>
      </c>
      <c r="M15" s="20"/>
      <c r="N15" s="2" t="s">
        <v>56</v>
      </c>
      <c r="O15" s="11" t="s">
        <v>57</v>
      </c>
      <c r="P15" s="11" t="s">
        <v>59</v>
      </c>
    </row>
    <row r="16" spans="1:16" ht="12.75">
      <c r="A16" s="60">
        <f>A8</f>
        <v>1.1262</v>
      </c>
      <c r="B16" s="12"/>
      <c r="C16" s="2"/>
      <c r="D16" s="2"/>
      <c r="E16" s="2"/>
      <c r="F16" s="2"/>
      <c r="I16" s="3" t="s">
        <v>21</v>
      </c>
      <c r="J16" s="2"/>
      <c r="K16" s="2"/>
      <c r="M16" s="59" t="s">
        <v>129</v>
      </c>
      <c r="N16" s="57">
        <v>40</v>
      </c>
      <c r="O16" s="57">
        <v>84</v>
      </c>
      <c r="P16" s="58">
        <v>167</v>
      </c>
    </row>
    <row r="17" spans="1:16" ht="12.75">
      <c r="A17" t="s">
        <v>100</v>
      </c>
      <c r="B17" s="39" t="s">
        <v>107</v>
      </c>
      <c r="C17" s="9">
        <f>J17*$A$8+N17</f>
        <v>17.04</v>
      </c>
      <c r="D17" s="39" t="s">
        <v>110</v>
      </c>
      <c r="E17" s="9">
        <f>K17*$A$8+O17</f>
        <v>17.28</v>
      </c>
      <c r="F17" s="39" t="s">
        <v>111</v>
      </c>
      <c r="G17" s="9">
        <f>L17*$A$8+P17</f>
        <v>23.84</v>
      </c>
      <c r="I17" t="s">
        <v>100</v>
      </c>
      <c r="J17" s="98">
        <v>15.16</v>
      </c>
      <c r="K17" s="98">
        <v>15.4</v>
      </c>
      <c r="L17" s="98">
        <v>21.27</v>
      </c>
      <c r="M17" s="20" t="s">
        <v>100</v>
      </c>
      <c r="N17" s="6">
        <f>$M$7*N$16</f>
        <v>-0.03</v>
      </c>
      <c r="O17" s="6">
        <f>$M$7*O$16</f>
        <v>-0.06</v>
      </c>
      <c r="P17" s="6">
        <f>$M$7*P$16</f>
        <v>-0.11</v>
      </c>
    </row>
    <row r="18" spans="1:16" ht="12.75">
      <c r="A18" t="s">
        <v>101</v>
      </c>
      <c r="B18" s="39" t="s">
        <v>108</v>
      </c>
      <c r="C18" s="9">
        <f>J18*$A$8+N18</f>
        <v>22.71</v>
      </c>
      <c r="D18" s="39"/>
      <c r="E18" s="52"/>
      <c r="F18" s="39"/>
      <c r="G18" s="52"/>
      <c r="I18" t="s">
        <v>101</v>
      </c>
      <c r="J18" s="98">
        <v>20.19</v>
      </c>
      <c r="K18" s="6"/>
      <c r="L18" s="6"/>
      <c r="M18" s="20" t="s">
        <v>101</v>
      </c>
      <c r="N18" s="6">
        <f>$M$7*N$16</f>
        <v>-0.03</v>
      </c>
      <c r="O18" s="6"/>
      <c r="P18" s="6"/>
    </row>
    <row r="19" spans="1:16" ht="12.75">
      <c r="A19" t="s">
        <v>26</v>
      </c>
      <c r="B19" s="39" t="s">
        <v>109</v>
      </c>
      <c r="C19" s="9">
        <f>J19*$A$8+N19</f>
        <v>22.71</v>
      </c>
      <c r="D19" s="39" t="s">
        <v>112</v>
      </c>
      <c r="E19" s="9">
        <f>K19*$A$8+O19</f>
        <v>24.03</v>
      </c>
      <c r="F19" s="39" t="s">
        <v>115</v>
      </c>
      <c r="G19" s="9">
        <f>L19*$A$8+P19</f>
        <v>30.68</v>
      </c>
      <c r="I19" t="s">
        <v>26</v>
      </c>
      <c r="J19" s="98">
        <v>20.19</v>
      </c>
      <c r="K19" s="98">
        <v>21.39</v>
      </c>
      <c r="L19" s="98">
        <v>27.34</v>
      </c>
      <c r="M19" s="20" t="s">
        <v>26</v>
      </c>
      <c r="N19" s="6">
        <f>$M$7*N$16</f>
        <v>-0.03</v>
      </c>
      <c r="O19" s="6">
        <f>$M$7*O$16</f>
        <v>-0.06</v>
      </c>
      <c r="P19" s="6">
        <f>$M$7*P$16</f>
        <v>-0.11</v>
      </c>
    </row>
    <row r="20" spans="1:16" ht="12.75">
      <c r="A20" t="s">
        <v>102</v>
      </c>
      <c r="B20" s="39"/>
      <c r="C20" s="52"/>
      <c r="D20" s="39" t="s">
        <v>113</v>
      </c>
      <c r="E20" s="9">
        <f>K20*$A$8+O20</f>
        <v>26.15</v>
      </c>
      <c r="F20" s="39"/>
      <c r="G20" s="52"/>
      <c r="I20" t="s">
        <v>102</v>
      </c>
      <c r="J20" s="6"/>
      <c r="K20" s="98">
        <v>23.27</v>
      </c>
      <c r="L20" s="6"/>
      <c r="M20" s="20" t="s">
        <v>102</v>
      </c>
      <c r="N20" s="6"/>
      <c r="O20" s="6">
        <f>$M$7*O$16</f>
        <v>-0.06</v>
      </c>
      <c r="P20" s="6"/>
    </row>
    <row r="21" spans="1:16" ht="12.75">
      <c r="A21" t="s">
        <v>103</v>
      </c>
      <c r="B21" s="39"/>
      <c r="C21" s="52"/>
      <c r="D21" s="39" t="s">
        <v>114</v>
      </c>
      <c r="E21" s="9">
        <f>K21*$A$8+O21</f>
        <v>30.21</v>
      </c>
      <c r="F21" s="39"/>
      <c r="G21" s="52"/>
      <c r="I21" t="s">
        <v>103</v>
      </c>
      <c r="J21" s="6"/>
      <c r="K21" s="98">
        <v>26.88</v>
      </c>
      <c r="L21" s="6"/>
      <c r="M21" s="20" t="s">
        <v>103</v>
      </c>
      <c r="N21" s="6"/>
      <c r="O21" s="6">
        <f>$M$7*O$16</f>
        <v>-0.06</v>
      </c>
      <c r="P21" s="6"/>
    </row>
    <row r="22" spans="1:16" ht="12.75">
      <c r="A22" t="s">
        <v>104</v>
      </c>
      <c r="B22" s="39"/>
      <c r="C22" s="52"/>
      <c r="D22" s="39" t="s">
        <v>126</v>
      </c>
      <c r="E22" s="9">
        <f>K22*$A$8+O22</f>
        <v>51.22</v>
      </c>
      <c r="F22" s="39"/>
      <c r="G22" s="52"/>
      <c r="I22" t="s">
        <v>104</v>
      </c>
      <c r="J22" s="6"/>
      <c r="K22" s="98">
        <v>45.53</v>
      </c>
      <c r="L22" s="6"/>
      <c r="M22" s="20" t="s">
        <v>104</v>
      </c>
      <c r="N22" s="6"/>
      <c r="O22" s="6">
        <f>$M$7*O$16</f>
        <v>-0.06</v>
      </c>
      <c r="P22" s="6"/>
    </row>
    <row r="23" spans="2:16" ht="12.75">
      <c r="B23" s="39"/>
      <c r="C23" s="52"/>
      <c r="D23" s="39"/>
      <c r="E23" s="52"/>
      <c r="F23" s="39"/>
      <c r="G23" s="52"/>
      <c r="J23" s="6"/>
      <c r="K23" s="6"/>
      <c r="L23" s="6"/>
      <c r="M23" s="20"/>
      <c r="N23" s="6"/>
      <c r="O23" s="6"/>
      <c r="P23" s="6"/>
    </row>
    <row r="24" spans="1:16" ht="12.75">
      <c r="A24" t="s">
        <v>120</v>
      </c>
      <c r="B24" s="39" t="s">
        <v>122</v>
      </c>
      <c r="C24" s="9">
        <f>J24*$A$8+N24</f>
        <v>26.6</v>
      </c>
      <c r="D24" s="39"/>
      <c r="E24" s="52"/>
      <c r="F24" s="39"/>
      <c r="G24" s="52"/>
      <c r="J24" s="98">
        <v>23.65</v>
      </c>
      <c r="K24" s="6"/>
      <c r="L24" s="6"/>
      <c r="M24" s="20"/>
      <c r="N24" s="6">
        <f>$M$7*N$16</f>
        <v>-0.03</v>
      </c>
      <c r="O24" s="6"/>
      <c r="P24" s="6"/>
    </row>
    <row r="25" spans="1:16" ht="12.75">
      <c r="A25" t="s">
        <v>121</v>
      </c>
      <c r="B25" s="39" t="s">
        <v>123</v>
      </c>
      <c r="C25" s="9">
        <f>J25*$A$8+N25</f>
        <v>25.37</v>
      </c>
      <c r="D25" s="39"/>
      <c r="E25" s="52"/>
      <c r="F25" s="39"/>
      <c r="G25" s="52"/>
      <c r="J25" s="98">
        <v>22.55</v>
      </c>
      <c r="K25" s="6"/>
      <c r="L25" s="6"/>
      <c r="M25" s="20"/>
      <c r="N25" s="6">
        <f>$M$7*N$16</f>
        <v>-0.03</v>
      </c>
      <c r="O25" s="6"/>
      <c r="P25" s="6"/>
    </row>
    <row r="26" spans="1:16" ht="12.75">
      <c r="A26" t="s">
        <v>152</v>
      </c>
      <c r="B26" s="39" t="s">
        <v>153</v>
      </c>
      <c r="C26" s="9">
        <f>J26*$A$8+N26</f>
        <v>25.68</v>
      </c>
      <c r="D26" s="39"/>
      <c r="E26" s="52"/>
      <c r="F26" s="39"/>
      <c r="G26" s="52"/>
      <c r="J26" s="98">
        <v>22.83</v>
      </c>
      <c r="K26" s="6"/>
      <c r="L26" s="6"/>
      <c r="M26" s="20"/>
      <c r="N26" s="6">
        <f>$M$7*N$16</f>
        <v>-0.03</v>
      </c>
      <c r="O26" s="6"/>
      <c r="P26" s="6"/>
    </row>
    <row r="27" spans="2:15" ht="12.75">
      <c r="B27" s="39"/>
      <c r="C27" s="52"/>
      <c r="D27" s="39"/>
      <c r="E27" s="61" t="s">
        <v>58</v>
      </c>
      <c r="F27" s="39"/>
      <c r="G27" s="52"/>
      <c r="J27" s="6"/>
      <c r="K27" s="61" t="s">
        <v>58</v>
      </c>
      <c r="L27" s="6"/>
      <c r="M27" s="20"/>
      <c r="O27" s="57">
        <v>107</v>
      </c>
    </row>
    <row r="28" spans="1:15" ht="12.75">
      <c r="A28" t="s">
        <v>140</v>
      </c>
      <c r="B28" s="39"/>
      <c r="C28" s="52"/>
      <c r="D28" s="39" t="s">
        <v>141</v>
      </c>
      <c r="E28" s="9">
        <f>K28*$A$8+O28</f>
        <v>19.64</v>
      </c>
      <c r="F28" s="39"/>
      <c r="G28" s="52"/>
      <c r="J28" s="6"/>
      <c r="K28" s="98">
        <v>17.5</v>
      </c>
      <c r="L28" s="6"/>
      <c r="M28" s="20"/>
      <c r="O28" s="6">
        <f>$M$7*O27</f>
        <v>-0.07</v>
      </c>
    </row>
    <row r="29" spans="2:16" ht="12.75">
      <c r="B29" s="39"/>
      <c r="C29" s="9"/>
      <c r="D29" s="39"/>
      <c r="E29" s="52"/>
      <c r="F29" s="39"/>
      <c r="G29" s="52"/>
      <c r="J29" s="6"/>
      <c r="K29" s="6"/>
      <c r="L29" s="6"/>
      <c r="M29" s="20"/>
      <c r="N29" s="6"/>
      <c r="O29" s="6"/>
      <c r="P29" s="6"/>
    </row>
    <row r="30" spans="1:13" ht="12.75">
      <c r="A30" t="s">
        <v>26</v>
      </c>
      <c r="B30" s="39" t="s">
        <v>162</v>
      </c>
      <c r="C30" s="52">
        <f>J30*A$16</f>
        <v>5.65</v>
      </c>
      <c r="D30" s="39"/>
      <c r="E30" s="53"/>
      <c r="F30" s="39"/>
      <c r="G30" s="53"/>
      <c r="J30" s="98">
        <v>5.02</v>
      </c>
      <c r="M30" s="20"/>
    </row>
    <row r="31" spans="1:13" ht="12.75">
      <c r="A31" t="s">
        <v>167</v>
      </c>
      <c r="B31" s="39" t="s">
        <v>163</v>
      </c>
      <c r="C31" s="52">
        <f>J31*A$16</f>
        <v>10.8</v>
      </c>
      <c r="D31" s="39"/>
      <c r="E31" s="53"/>
      <c r="F31" s="39"/>
      <c r="G31" s="53"/>
      <c r="J31" s="98">
        <v>9.59</v>
      </c>
      <c r="M31" s="20"/>
    </row>
    <row r="32" ht="12.75">
      <c r="M32" s="20"/>
    </row>
    <row r="33" ht="12.75">
      <c r="M33" s="20"/>
    </row>
    <row r="34" ht="12.75">
      <c r="M34" s="20"/>
    </row>
  </sheetData>
  <printOptions/>
  <pageMargins left="1.27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fi29</dc:creator>
  <cp:keywords/>
  <dc:description/>
  <cp:lastModifiedBy>KZX5DR</cp:lastModifiedBy>
  <cp:lastPrinted>2008-12-30T23:21:51Z</cp:lastPrinted>
  <dcterms:created xsi:type="dcterms:W3CDTF">1998-06-11T16:14:05Z</dcterms:created>
  <dcterms:modified xsi:type="dcterms:W3CDTF">2009-01-20T00:20:43Z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090135</vt:lpwstr>
  </property>
  <property fmtid="{D5CDD505-2E9C-101B-9397-08002B2CF9AE}" pid="6" name="IsConfidenti">
    <vt:lpwstr>0</vt:lpwstr>
  </property>
  <property fmtid="{D5CDD505-2E9C-101B-9397-08002B2CF9AE}" pid="7" name="Dat">
    <vt:lpwstr>2009-01-23T00:00:00Z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