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</sheets>
  <externalReferences>
    <externalReference r:id="rId11"/>
    <externalReference r:id="rId12"/>
  </externalReferences>
  <definedNames>
    <definedName name="_xlnm.Print_Area" localSheetId="1">'Page 2'!$A$1:$R$53</definedName>
    <definedName name="_xlnm.Print_Area" localSheetId="6">'Page 7'!$A$1:$N$67</definedName>
  </definedNames>
  <calcPr fullCalcOnLoad="1"/>
</workbook>
</file>

<file path=xl/sharedStrings.xml><?xml version="1.0" encoding="utf-8"?>
<sst xmlns="http://schemas.openxmlformats.org/spreadsheetml/2006/main" count="415" uniqueCount="289">
  <si>
    <t>Hedge Cost Adjustment - Worksheet</t>
  </si>
  <si>
    <t>Year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</si>
  <si>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</si>
  <si>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</si>
  <si>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</si>
  <si>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</si>
  <si>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</si>
  <si>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</si>
  <si>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</si>
  <si>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</si>
  <si>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</si>
  <si>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</si>
  <si>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Summary</t>
  </si>
  <si>
    <t>Total</t>
  </si>
  <si>
    <t>Class</t>
  </si>
  <si>
    <t>Allocation</t>
  </si>
  <si>
    <t>Res Svc</t>
  </si>
  <si>
    <t>Sec Svc 24</t>
  </si>
  <si>
    <t>Sec Svc 25</t>
  </si>
  <si>
    <t>Sec Svc 26</t>
  </si>
  <si>
    <t>Pri Svc</t>
  </si>
  <si>
    <t>High Voltage</t>
  </si>
  <si>
    <t>Lighting Svc</t>
  </si>
  <si>
    <t>Peak Credit Allocation Factors</t>
  </si>
  <si>
    <t>Energy (Test Year)</t>
  </si>
  <si>
    <t>Demand (Test Year)</t>
  </si>
  <si>
    <t>Peak Credit Allocation (Test Year)</t>
  </si>
  <si>
    <t>Peak Credit Allocation for Subsequent Year Hedge Load</t>
  </si>
  <si>
    <t>Peak Credit Allocation for Subsequent Year Retail Load</t>
  </si>
  <si>
    <t>Peak Credit Allocation for Current Year Hedged Load</t>
  </si>
  <si>
    <t>Test Year Costs</t>
  </si>
  <si>
    <t>Variable Costs Subject to Adjustments ($)</t>
  </si>
  <si>
    <t>Variable Costs Subject to Adjustments ($ /kWh)</t>
  </si>
  <si>
    <t>(L12/L4)</t>
  </si>
  <si>
    <t>Hedge Costs - Peak Credit Allocation ($)</t>
  </si>
  <si>
    <t>Base Hedge Costs (BHC) - ($/kWh)</t>
  </si>
  <si>
    <t>(L14/L4)</t>
  </si>
  <si>
    <t>Billing Determinants For Schedule 122 Calculation</t>
  </si>
  <si>
    <t>Actual Hedged Energy Sales For Current Year (MWH)</t>
  </si>
  <si>
    <t>Forecast of Next Year's Sales on Hedged Rate (MWH)</t>
  </si>
  <si>
    <t>Forecast of Next Year's Total Sales (MWH)</t>
  </si>
  <si>
    <t xml:space="preserve"> </t>
  </si>
  <si>
    <t>Calculation of Variable Cost Adjustment (VCA)</t>
  </si>
  <si>
    <t>Forecast of Total System Variable Costs for Next Year ($)</t>
  </si>
  <si>
    <t>(Alloc w L8)</t>
  </si>
  <si>
    <t>Forecast of Total System Variable Costs for Next Year ($/kWh)</t>
  </si>
  <si>
    <t>(L24/L20)</t>
  </si>
  <si>
    <t>Increase (Decrease) Over Costs in Rates ($/kWh)</t>
  </si>
  <si>
    <t>(L25-L13)</t>
  </si>
  <si>
    <t>Calculation of Hedge Cost Adjustment (HCA)</t>
  </si>
  <si>
    <t>Forecast of Hedge Cost for Subsequent Year for Hedged Sales ($)</t>
  </si>
  <si>
    <t>(Alloc w L7)</t>
  </si>
  <si>
    <t>Estimated Unit Costs For Subsquent Year's Hedge</t>
  </si>
  <si>
    <t>(L29*L19)</t>
  </si>
  <si>
    <t>Increase (Decrease) Over Hedge Costs in Rates ($/kWh)</t>
  </si>
  <si>
    <t>(L30-L15)</t>
  </si>
  <si>
    <t>Calculation of Hedge Cost True-Up (HCT)</t>
  </si>
  <si>
    <t>HCA for Prior Year ($/kWh)</t>
  </si>
  <si>
    <t>Estimated Hedge Cost For Current Year ($/kWh)</t>
  </si>
  <si>
    <t>(L15+L34)</t>
  </si>
  <si>
    <t>Hedged Cost Collected ($)</t>
  </si>
  <si>
    <t>(L35*L18)</t>
  </si>
  <si>
    <t>Actual Hedge Cost For Current Year ($)</t>
  </si>
  <si>
    <t>(Alloc w L9)</t>
  </si>
  <si>
    <t>Increase (Decrease) of Actual vs. Estimated Hedge Cost ($)</t>
  </si>
  <si>
    <t>(L37-L36)</t>
  </si>
  <si>
    <t>Increase (Decrease) of Actual vs. Estimated Hedge Cost ($/kWh)</t>
  </si>
  <si>
    <t>(L38/L19)</t>
  </si>
  <si>
    <t>Hedge Cost Rate for Subsequent Schedule 122  ($/kWh)</t>
  </si>
  <si>
    <t>(L26+L31+L39)</t>
  </si>
  <si>
    <t>Mid Columbia - Day Ahead Prices ($/MWH)</t>
  </si>
  <si>
    <t>Residential Worksheet</t>
  </si>
  <si>
    <t>Rate Design Ratios</t>
  </si>
  <si>
    <t>Class Loss Factor:</t>
  </si>
  <si>
    <t>Peak / Mid-Day:</t>
  </si>
  <si>
    <t>Fixed Cost  Recovery $/ kWH</t>
  </si>
  <si>
    <t>Revenue Tax: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</si>
  <si>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</si>
  <si>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</si>
  <si>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</si>
  <si>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</si>
  <si>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</si>
  <si>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</si>
  <si>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</si>
  <si>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</si>
  <si>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</si>
  <si>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</si>
  <si>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Mid-C Rate</t>
  </si>
  <si>
    <t>Load and</t>
  </si>
  <si>
    <t>Load Wghted</t>
  </si>
  <si>
    <t>$/MWH</t>
  </si>
  <si>
    <t xml:space="preserve"> Tax Adjusted</t>
  </si>
  <si>
    <t xml:space="preserve"> Residential 2nd Block ($ / kWH)</t>
  </si>
  <si>
    <t>Price Non-</t>
  </si>
  <si>
    <t>Date</t>
  </si>
  <si>
    <t>LL</t>
  </si>
  <si>
    <t>HL</t>
  </si>
  <si>
    <t>Avg Mid C Rate</t>
  </si>
  <si>
    <t>Economy</t>
  </si>
  <si>
    <t>Morning</t>
  </si>
  <si>
    <t>Mid-Day</t>
  </si>
  <si>
    <t>Evening</t>
  </si>
  <si>
    <t>Res Load</t>
  </si>
  <si>
    <t>TOD ($/kWH)</t>
  </si>
  <si>
    <t>Exhibit No. ____ (JAH-7)</t>
  </si>
  <si>
    <t>Docket No. _________</t>
  </si>
  <si>
    <t>Witness:  James A. Heidell</t>
  </si>
  <si>
    <t>Page</t>
  </si>
  <si>
    <t>Description</t>
  </si>
  <si>
    <t>Sample calculations for preparing the Power Cost Hedge</t>
  </si>
  <si>
    <t>Adjustment (Rider 122)</t>
  </si>
  <si>
    <t xml:space="preserve">Sample calculations showing the development of second </t>
  </si>
  <si>
    <t>block pricing for customers electing the tracked rate option</t>
  </si>
  <si>
    <t>Sample Components to a Residential Bill</t>
  </si>
  <si>
    <t>Name:</t>
  </si>
  <si>
    <t>Electric Heat Customer</t>
  </si>
  <si>
    <t>Billing Month:</t>
  </si>
  <si>
    <t>Block 1</t>
  </si>
  <si>
    <t>Cents / kWH</t>
  </si>
  <si>
    <t>Energy Consumed</t>
  </si>
  <si>
    <t>Energy Charges</t>
  </si>
  <si>
    <t>High Usage Surcharge</t>
  </si>
  <si>
    <t>Sales Credit</t>
  </si>
  <si>
    <t>Exchange Credit</t>
  </si>
  <si>
    <t>Basic Charge</t>
  </si>
  <si>
    <t>Monthly Tracker (Schedule 122)</t>
  </si>
  <si>
    <t>Hedge Credit</t>
  </si>
  <si>
    <t>Total Due</t>
  </si>
  <si>
    <t>Daily Bill</t>
  </si>
  <si>
    <t>(11)</t>
  </si>
  <si>
    <t>(12)</t>
  </si>
  <si>
    <t>(13)</t>
  </si>
  <si>
    <t>(14)</t>
  </si>
  <si>
    <t>(15)</t>
  </si>
  <si>
    <t>(16)</t>
  </si>
  <si>
    <t>(17)</t>
  </si>
  <si>
    <t>Energy Consumed (kWH)</t>
  </si>
  <si>
    <t>Energy Charges - Block 1</t>
  </si>
  <si>
    <t>Block 2 Daily Rates</t>
  </si>
  <si>
    <t>Block 2 - Variable Rate Charges</t>
  </si>
  <si>
    <t>Total Energy</t>
  </si>
  <si>
    <t>Morn/Even</t>
  </si>
  <si>
    <t>Charge</t>
  </si>
  <si>
    <t>Percent of Load on Fixed Rate</t>
  </si>
  <si>
    <t>Sample consumption for time of day customer and charges by time</t>
  </si>
  <si>
    <t xml:space="preserve">of day and by rate block </t>
  </si>
  <si>
    <t>Identification of Variable Power Cost &amp; Fixed Cost Recovery Rate</t>
  </si>
  <si>
    <t>Cost of Service Study (Docket No. UE-01xxxx)</t>
  </si>
  <si>
    <t>Revenue Summay</t>
  </si>
  <si>
    <t>Revenue Required From Rates (TMP2 L-11)</t>
  </si>
  <si>
    <t>Revenue After Rate Spread (Proforma and Proposed Revenues.xls)</t>
  </si>
  <si>
    <t>Proforma Basic Charge Revenue Rate Design Tariffs)</t>
  </si>
  <si>
    <t>Variable Power Cost (Allocation Factors)</t>
  </si>
  <si>
    <t>Other Prod O&amp;M - Fuel (Account 547) TMPOM L-1</t>
  </si>
  <si>
    <t>Purch Power  - Total   (Account 555) TMPOM L-6</t>
  </si>
  <si>
    <t>Account 547 Allocation Factor</t>
  </si>
  <si>
    <t>Account 555 Allocation Factor</t>
  </si>
  <si>
    <t>Tracked Variable Power Costs</t>
  </si>
  <si>
    <t>Tracked Variable Fuel Cost (547)</t>
  </si>
  <si>
    <t>Tracked Short-Term Purchased Power (subset 555)</t>
  </si>
  <si>
    <t>Total Tracked Component in Rates</t>
  </si>
  <si>
    <t>Tracked Component Adjusted For Tax</t>
  </si>
  <si>
    <t>Non-Tracked Variable Power Costs</t>
  </si>
  <si>
    <t>Non-Tracked Purchased Power (Subset 555: Long Term  Contracts)</t>
  </si>
  <si>
    <t>Less Tenaska Regulatory Amort (555)</t>
  </si>
  <si>
    <t>Less Mid-C Debt Service and O&amp;M (555)</t>
  </si>
  <si>
    <t>Less Capacity / DemandContracts (MPC /PPL) (555)</t>
  </si>
  <si>
    <t>Non-Core Gas</t>
  </si>
  <si>
    <t>Steam Fuel Cost (Account 501) TMPOM L-2</t>
  </si>
  <si>
    <t>Total Non-Tracked Variable Adjusted for Tax &amp; Production Factor</t>
  </si>
  <si>
    <t>Fixed Revenue Component Including Non-Tracked Variable (=L3-L4-L16)</t>
  </si>
  <si>
    <t>Tracked Variable Power Cost Component (=L16)</t>
  </si>
  <si>
    <t>Non-Tracked Variable Power Costs (=L25)</t>
  </si>
  <si>
    <t>kWH (TMPUNB  L-360)</t>
  </si>
  <si>
    <t>Unit Rate Analysis (Components of Rates Parity Differential in Fixed)</t>
  </si>
  <si>
    <t>$/kWh</t>
  </si>
  <si>
    <t>Tracked Variable Power Cost (=L28/L31)</t>
  </si>
  <si>
    <t>Non-Tracked Variable Power Included in Total Fixed Costs (L29/L31)</t>
  </si>
  <si>
    <t>Fixed Cost Excluding Customer Cost and Non-Tracked Power (L27/L31-L35)</t>
  </si>
  <si>
    <t>Total Rate Components (Excluding Basic Charge Revenue</t>
  </si>
  <si>
    <t>Fixed Cost Recovery Calculation For Rate Design ($/kWh)</t>
  </si>
  <si>
    <t>Schedules for Energy Rates Only</t>
  </si>
  <si>
    <t>Less Amount Recoverd in Demand</t>
  </si>
  <si>
    <t xml:space="preserve">Fixed Cost Recovery Rate  </t>
  </si>
  <si>
    <t>Calculation of rate elements for tracked rates including:  fixed charge</t>
  </si>
  <si>
    <t xml:space="preserve">rate for block 2, the tracked variable power cost in block 1, and </t>
  </si>
  <si>
    <t>the non-tracked variable power cost rate</t>
  </si>
  <si>
    <t>Secondary Sales Credit</t>
  </si>
  <si>
    <t>Secondary Sales Volume (MWH)</t>
  </si>
  <si>
    <t>Secondary Sales Revenue ($000)</t>
  </si>
  <si>
    <t>Thermal Gen Volume (MWH)</t>
  </si>
  <si>
    <t>Variable Cost PSE Assets ($/MWH)</t>
  </si>
  <si>
    <t>Secondary Purchases (MWH)</t>
  </si>
  <si>
    <t>Secondary Purchases ($000)</t>
  </si>
  <si>
    <t>Average Variable Cost</t>
  </si>
  <si>
    <t>Estimated Margin ($000)</t>
  </si>
  <si>
    <t>Daily Credit ($/kWH)</t>
  </si>
  <si>
    <t>System Load</t>
  </si>
  <si>
    <t>Monthly Credit ($/kWH)</t>
  </si>
  <si>
    <t>Monthly Load (mWH)</t>
  </si>
  <si>
    <t>with the power cost tracker</t>
  </si>
  <si>
    <t>Power Cost Tracker - Worksheet</t>
  </si>
  <si>
    <t>Month:</t>
  </si>
  <si>
    <t>Forecast Month:</t>
  </si>
  <si>
    <t>(I)</t>
  </si>
  <si>
    <t>(l)</t>
  </si>
  <si>
    <t>(m)</t>
  </si>
  <si>
    <t>(n)</t>
  </si>
  <si>
    <t>(o)</t>
  </si>
  <si>
    <t>(p)</t>
  </si>
  <si>
    <t>Sec Svc</t>
  </si>
  <si>
    <t>SSC</t>
  </si>
  <si>
    <t>50-59, &amp; 003</t>
  </si>
  <si>
    <t>Billing Determinants</t>
  </si>
  <si>
    <t>System Sales (MWH)</t>
  </si>
  <si>
    <t>Retail Sales For Current Month (kWh)</t>
  </si>
  <si>
    <t>Retail Sales on Tracker for Current Month (kWh)</t>
  </si>
  <si>
    <t>Forecast of kWH Sales for Current Month</t>
  </si>
  <si>
    <t>Estimated Tracker Sales for Next Month (kWh)</t>
  </si>
  <si>
    <t>Part 1:  True-Up of Variable Revenues Collected For The Month</t>
  </si>
  <si>
    <t>Sales weighted average market price for month ($/kWH)</t>
  </si>
  <si>
    <t>Sales weighted average secondary sales credit ($/kWH)</t>
  </si>
  <si>
    <t>Non-Tracked variable power rate ($/kWH)</t>
  </si>
  <si>
    <t>Tracked variable powr cost rate ($/KWH)</t>
  </si>
  <si>
    <t xml:space="preserve">Collections from kWH sold at Market Revenues </t>
  </si>
  <si>
    <t>(L4*0.2*L9)</t>
  </si>
  <si>
    <t>Less Secondary Sales Credits</t>
  </si>
  <si>
    <t>(L4*0.2*L10)</t>
  </si>
  <si>
    <t>Less Non-Tracked Power Cost Credit</t>
  </si>
  <si>
    <t>(L4*0.2*L11)</t>
  </si>
  <si>
    <t>Plus Tracked Variable Power Cost Collected Block 1</t>
  </si>
  <si>
    <t>(L4*0.8*L12)</t>
  </si>
  <si>
    <t>Total Tracked Variable Power Revenue</t>
  </si>
  <si>
    <t>(L13+L14+L15+L16)</t>
  </si>
  <si>
    <t>Estimated Tracked Variable Power Cost</t>
  </si>
  <si>
    <t>Estimated Net Purchased Power Cost</t>
  </si>
  <si>
    <t>Total Tracked Power Cost</t>
  </si>
  <si>
    <t>(L19+L20)</t>
  </si>
  <si>
    <t>Estimated Tracked Power Cost Subject to True-Up</t>
  </si>
  <si>
    <t>L21*(L4/L2)</t>
  </si>
  <si>
    <t xml:space="preserve">Part 1 True-Up </t>
  </si>
  <si>
    <t>(L17-L22)</t>
  </si>
  <si>
    <t>Part 2:  True-Up Prior Month's Tracker</t>
  </si>
  <si>
    <t>Prior Month's Rate</t>
  </si>
  <si>
    <t>Beginning of Month Tracker Balance</t>
  </si>
  <si>
    <t>Tracker Revenue for Current Month</t>
  </si>
  <si>
    <t>(L3 * L 27)</t>
  </si>
  <si>
    <t>Part 2 True-Up of Prior Month Balance Refund / (owed to PSE)</t>
  </si>
  <si>
    <t>(L27+ L28)</t>
  </si>
  <si>
    <t>Part 3:  True-Up of Estimates in Prior Month's Tracker</t>
  </si>
  <si>
    <t>Prior Months's Actual Variable Power Cost Revenue ($)</t>
  </si>
  <si>
    <t>Prior Month's Estimated Variable Power Cost Revenue ($)</t>
  </si>
  <si>
    <t>Tracked Revenue Adjustment ($)</t>
  </si>
  <si>
    <t>(L34-L35)</t>
  </si>
  <si>
    <t>Actual Tracked Power Cost Subject to True-Up</t>
  </si>
  <si>
    <t>Tracked Power Cost Adjustment</t>
  </si>
  <si>
    <t>(L37-L38)</t>
  </si>
  <si>
    <t>Part 3 True-Up ($/kWh)</t>
  </si>
  <si>
    <t>(L36-L39)</t>
  </si>
  <si>
    <t>Part 4:  Forecast of Tracked Cost Variance</t>
  </si>
  <si>
    <t>Forecast of Next Month's Tracked Power Costs</t>
  </si>
  <si>
    <t>Rate Year Forecast of Tracked Cost for Next Month</t>
  </si>
  <si>
    <t>Estimated variance on forecast tracked variable power</t>
  </si>
  <si>
    <t>(L45 - L44)</t>
  </si>
  <si>
    <t>Forecast of Next Month's Sales Margin Credit</t>
  </si>
  <si>
    <t>Rate Year Forecast of Sales Margin Credit</t>
  </si>
  <si>
    <t>Estimated variance in sales margin credit</t>
  </si>
  <si>
    <t>(L48 - L47)</t>
  </si>
  <si>
    <t>Total forecast cost variance</t>
  </si>
  <si>
    <t>(L46+L49)</t>
  </si>
  <si>
    <t>Portion of Variance Subject to Tracker</t>
  </si>
  <si>
    <t>L50 * (L4/L3)</t>
  </si>
  <si>
    <t xml:space="preserve">Part 4 True-Up </t>
  </si>
  <si>
    <t>(L51)</t>
  </si>
  <si>
    <t>Calculation of Tracker Rate for Next Month</t>
  </si>
  <si>
    <t>Total True-Up</t>
  </si>
  <si>
    <t>(L24+L31+L41+L51)</t>
  </si>
  <si>
    <t>New Tracker Rate</t>
  </si>
  <si>
    <t>(L57/ L6)</t>
  </si>
  <si>
    <t>Sample calculation of the Monthly Power Cost Tracker</t>
  </si>
  <si>
    <t>Sample calculation of the Monthly Sales Credit associated</t>
  </si>
  <si>
    <t>Mid-C Prices ($ / MWH)</t>
  </si>
  <si>
    <t>Load Weighted</t>
  </si>
  <si>
    <t>Monthly</t>
  </si>
  <si>
    <t>LLH</t>
  </si>
  <si>
    <t>HLH</t>
  </si>
  <si>
    <t>Average</t>
  </si>
  <si>
    <t>Residential Class Load MWH</t>
  </si>
  <si>
    <t>Example calculation of load weighted Market Price Charge by rate class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</si>
</sst>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0_);_(* \(#,##0.000000\);_(* &quot;-&quot;??_);_(@_)"/>
    <numFmt numFmtId="167" formatCode="_(* #,##0.00000_);_(* \(#,##0.00000\);_(* &quot;-&quot;??_);_(@_)"/>
    <numFmt numFmtId="168" formatCode="0.0000"/>
    <numFmt numFmtId="169" formatCode="0.00000"/>
    <numFmt numFmtId="170" formatCode="mmmm\-yy"/>
    <numFmt numFmtId="171" formatCode="&quot;$&quot;#,##0.00"/>
    <numFmt numFmtId="172" formatCode="_(* #,##0.0000_);_(* \(#,##0.0000\);_(* &quot;-&quot;??_);_(@_)"/>
    <numFmt numFmtId="173" formatCode="_(&quot;$&quot;* #,##0.00000_);_(&quot;$&quot;* \(#,##0.00000\);_(&quot;$&quot;* &quot;-&quot;?????_);_(@_)"/>
    <numFmt numFmtId="174" formatCode="_(* #,##0.0_);_(* \(#,##0.0\);_(* &quot;-&quot;??_);_(@_)"/>
    <numFmt numFmtId="175" formatCode="_(* #,##0.000_);_(* \(#,##0.000\);_(* &quot;-&quot;??_);_(@_)"/>
    <numFmt numFmtId="176" formatCode="ddmmmyy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3" fontId="2" fillId="0" borderId="1" xfId="15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3" fontId="2" fillId="0" borderId="0" xfId="15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2" fillId="0" borderId="2" xfId="15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 horizontal="left" indent="1"/>
    </xf>
    <xf numFmtId="3" fontId="0" fillId="0" borderId="0" xfId="15" applyNumberFormat="1" applyFont="1" applyAlignment="1">
      <alignment horizontal="right" vertical="top" wrapText="1"/>
    </xf>
    <xf numFmtId="3" fontId="0" fillId="0" borderId="0" xfId="15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0" fillId="0" borderId="0" xfId="0" applyNumberFormat="1" applyAlignment="1">
      <alignment/>
    </xf>
    <xf numFmtId="164" fontId="0" fillId="0" borderId="0" xfId="15" applyNumberFormat="1" applyAlignment="1">
      <alignment/>
    </xf>
    <xf numFmtId="9" fontId="0" fillId="0" borderId="0" xfId="0" applyNumberFormat="1" applyBorder="1" applyAlignment="1">
      <alignment/>
    </xf>
    <xf numFmtId="9" fontId="0" fillId="0" borderId="0" xfId="19" applyFill="1" applyBorder="1" applyAlignment="1">
      <alignment horizontal="center" wrapText="1"/>
    </xf>
    <xf numFmtId="165" fontId="0" fillId="0" borderId="0" xfId="19" applyNumberFormat="1" applyFill="1" applyBorder="1" applyAlignment="1">
      <alignment horizontal="center" wrapText="1"/>
    </xf>
    <xf numFmtId="0" fontId="0" fillId="0" borderId="0" xfId="0" applyAlignment="1">
      <alignment horizontal="left" indent="1"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0" xfId="15" applyNumberFormat="1" applyBorder="1" applyAlignment="1">
      <alignment/>
    </xf>
    <xf numFmtId="164" fontId="0" fillId="0" borderId="0" xfId="15" applyNumberFormat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19" applyNumberFormat="1" applyAlignment="1">
      <alignment/>
    </xf>
    <xf numFmtId="15" fontId="1" fillId="0" borderId="0" xfId="0" applyNumberFormat="1" applyFont="1" applyAlignment="1" quotePrefix="1">
      <alignment horizontal="left"/>
    </xf>
    <xf numFmtId="1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 quotePrefix="1">
      <alignment horizontal="center"/>
    </xf>
    <xf numFmtId="10" fontId="0" fillId="0" borderId="0" xfId="19" applyNumberFormat="1" applyFont="1" applyAlignment="1" quotePrefix="1">
      <alignment horizontal="center"/>
    </xf>
    <xf numFmtId="0" fontId="0" fillId="0" borderId="0" xfId="0" applyAlignment="1" quotePrefix="1">
      <alignment horizontal="center"/>
    </xf>
    <xf numFmtId="15" fontId="0" fillId="0" borderId="0" xfId="0" applyNumberFormat="1" applyAlignment="1" quotePrefix="1">
      <alignment horizontal="left"/>
    </xf>
    <xf numFmtId="15" fontId="0" fillId="0" borderId="3" xfId="0" applyNumberFormat="1" applyBorder="1" applyAlignment="1">
      <alignment horizontal="left"/>
    </xf>
    <xf numFmtId="171" fontId="0" fillId="0" borderId="4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15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167" fontId="0" fillId="0" borderId="0" xfId="15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14" fontId="0" fillId="0" borderId="0" xfId="0" applyNumberFormat="1" applyAlignment="1" quotePrefix="1">
      <alignment horizontal="left"/>
    </xf>
    <xf numFmtId="0" fontId="5" fillId="0" borderId="0" xfId="0" applyFont="1" applyAlignment="1">
      <alignment horizontal="center"/>
    </xf>
    <xf numFmtId="0" fontId="0" fillId="0" borderId="3" xfId="0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15" fontId="0" fillId="0" borderId="0" xfId="0" applyNumberFormat="1" applyAlignment="1">
      <alignment/>
    </xf>
    <xf numFmtId="0" fontId="0" fillId="0" borderId="4" xfId="0" applyBorder="1" applyAlignment="1">
      <alignment/>
    </xf>
    <xf numFmtId="171" fontId="0" fillId="0" borderId="7" xfId="0" applyNumberForma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0" xfId="15" applyNumberFormat="1" applyAlignment="1">
      <alignment/>
    </xf>
    <xf numFmtId="0" fontId="0" fillId="0" borderId="8" xfId="0" applyBorder="1" applyAlignment="1">
      <alignment/>
    </xf>
    <xf numFmtId="171" fontId="0" fillId="0" borderId="8" xfId="0" applyNumberFormat="1" applyBorder="1" applyAlignment="1">
      <alignment/>
    </xf>
    <xf numFmtId="0" fontId="0" fillId="0" borderId="0" xfId="0" applyAlignment="1" applyProtection="1">
      <alignment/>
      <protection hidden="1"/>
    </xf>
    <xf numFmtId="17" fontId="0" fillId="0" borderId="0" xfId="0" applyNumberFormat="1" applyAlignment="1">
      <alignment horizontal="left"/>
    </xf>
    <xf numFmtId="9" fontId="0" fillId="0" borderId="0" xfId="0" applyNumberFormat="1" applyAlignment="1" applyProtection="1">
      <alignment/>
      <protection hidden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72" fontId="0" fillId="0" borderId="7" xfId="15" applyNumberFormat="1" applyBorder="1" applyAlignment="1">
      <alignment/>
    </xf>
    <xf numFmtId="172" fontId="0" fillId="0" borderId="6" xfId="15" applyNumberFormat="1" applyBorder="1" applyAlignment="1">
      <alignment/>
    </xf>
    <xf numFmtId="171" fontId="0" fillId="0" borderId="5" xfId="0" applyNumberForma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Font="1" applyAlignment="1">
      <alignment/>
    </xf>
    <xf numFmtId="0" fontId="0" fillId="0" borderId="0" xfId="0" applyAlignment="1" quotePrefix="1">
      <alignment horizontal="left" indent="2"/>
    </xf>
    <xf numFmtId="9" fontId="0" fillId="0" borderId="0" xfId="19" applyNumberForma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left" indent="4"/>
    </xf>
    <xf numFmtId="164" fontId="6" fillId="0" borderId="0" xfId="15" applyNumberFormat="1" applyFont="1" applyAlignment="1">
      <alignment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 quotePrefix="1">
      <alignment horizontal="center" wrapText="1"/>
    </xf>
    <xf numFmtId="3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3" fontId="0" fillId="0" borderId="0" xfId="0" applyNumberFormat="1" applyAlignment="1">
      <alignment/>
    </xf>
    <xf numFmtId="168" fontId="0" fillId="0" borderId="0" xfId="15" applyNumberFormat="1" applyAlignment="1">
      <alignment/>
    </xf>
    <xf numFmtId="0" fontId="0" fillId="0" borderId="0" xfId="0" applyAlignment="1" quotePrefix="1">
      <alignment horizontal="right" indent="1"/>
    </xf>
    <xf numFmtId="42" fontId="7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176" fontId="3" fillId="0" borderId="0" xfId="0" applyNumberFormat="1" applyFont="1" applyAlignment="1" quotePrefix="1">
      <alignment horizontal="left"/>
    </xf>
    <xf numFmtId="176" fontId="0" fillId="0" borderId="0" xfId="0" applyNumberForma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SE\Proposed%20Revenue%20Data\tracker_V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SE\Proposed%20Revenue%20Data\Rate%20Design%20Tarif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sidential Tariff"/>
      <sheetName val="Sample Residential Bill"/>
      <sheetName val="Residential Bill Non-TOU"/>
      <sheetName val="Compare 4  Res Sch"/>
      <sheetName val="Scenario Summary"/>
      <sheetName val="TrackerV2"/>
      <sheetName val="Tracker_Backup"/>
      <sheetName val="Variable Cost ID"/>
      <sheetName val="Actual_Res_Customer"/>
      <sheetName val="Mid_C-Res"/>
      <sheetName val="Res_Class_Load"/>
      <sheetName val="MID_C"/>
      <sheetName val="Purchased Power Profits"/>
      <sheetName val="Secondary_Transactions"/>
      <sheetName val="System_Load"/>
      <sheetName val="Power Cost Tracker Rates"/>
      <sheetName val="Tracker_Picture"/>
      <sheetName val="Mid_C-ResV2"/>
      <sheetName val="Residential Bill V2"/>
      <sheetName val="Tracker"/>
    </sheetNames>
    <sheetDataSet>
      <sheetData sheetId="8">
        <row r="34">
          <cell r="C34">
            <v>75222635.33640316</v>
          </cell>
          <cell r="D34">
            <v>38785038.53487544</v>
          </cell>
          <cell r="E34">
            <v>9606002.827898331</v>
          </cell>
          <cell r="F34">
            <v>11373528.432423899</v>
          </cell>
          <cell r="G34">
            <v>7018181.02086554</v>
          </cell>
          <cell r="H34">
            <v>6486886.181037999</v>
          </cell>
          <cell r="J34">
            <v>1629483.1296436565</v>
          </cell>
          <cell r="K34">
            <v>289589.5436081205</v>
          </cell>
        </row>
        <row r="37">
          <cell r="D37">
            <v>10137089324</v>
          </cell>
          <cell r="E37">
            <v>2594418404</v>
          </cell>
          <cell r="F37">
            <v>3150332384</v>
          </cell>
          <cell r="G37">
            <v>1914126870</v>
          </cell>
          <cell r="H37">
            <v>1825602507.9999998</v>
          </cell>
          <cell r="J37">
            <v>454951974</v>
          </cell>
          <cell r="K37">
            <v>79347471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idential Schedule 7"/>
      <sheetName val="Secondary Voltage Schedule 24"/>
      <sheetName val="Hedge and Tracker"/>
      <sheetName val="Secondary Voltage Schedule 25"/>
      <sheetName val="Secondary Voltage Schedule 29"/>
      <sheetName val="Secondary Voltage Schedule 26"/>
      <sheetName val="Primary Voltage Schedule 31"/>
      <sheetName val="Primary Voltage Schedule 35"/>
      <sheetName val="Primary Voltage Schedule 43"/>
      <sheetName val="High Voltage Schedule 46"/>
      <sheetName val="High Voltage Schedule 49"/>
      <sheetName val="Retail Wheeling Sch 449"/>
    </sheetNames>
    <sheetDataSet>
      <sheetData sheetId="2">
        <row r="20">
          <cell r="D20">
            <v>58763491.55824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9.140625" style="3" customWidth="1"/>
    <col min="2" max="2" width="2.8515625" style="0" customWidth="1"/>
  </cols>
  <sheetData>
    <row r="1" spans="7:9" ht="15.75">
      <c r="G1" s="104" t="s">
        <v>104</v>
      </c>
      <c r="H1" s="104"/>
      <c r="I1" s="104"/>
    </row>
    <row r="2" spans="7:9" ht="15.75">
      <c r="G2" s="104" t="s">
        <v>105</v>
      </c>
      <c r="H2" s="104"/>
      <c r="I2" s="104"/>
    </row>
    <row r="3" spans="6:9" ht="15.75">
      <c r="F3" s="104" t="s">
        <v>106</v>
      </c>
      <c r="G3" s="105"/>
      <c r="H3" s="105"/>
      <c r="I3" s="105"/>
    </row>
    <row r="7" spans="1:3" ht="15">
      <c r="A7" s="50" t="s">
        <v>107</v>
      </c>
      <c r="B7" s="49"/>
      <c r="C7" s="49" t="s">
        <v>108</v>
      </c>
    </row>
    <row r="9" spans="1:4" ht="15">
      <c r="A9" s="50">
        <v>2</v>
      </c>
      <c r="B9" s="49"/>
      <c r="C9" s="49" t="s">
        <v>144</v>
      </c>
      <c r="D9" s="49"/>
    </row>
    <row r="10" spans="1:4" ht="15">
      <c r="A10" s="50"/>
      <c r="B10" s="49"/>
      <c r="C10" s="49" t="s">
        <v>145</v>
      </c>
      <c r="D10" s="49"/>
    </row>
    <row r="12" spans="1:8" ht="15">
      <c r="A12" s="50">
        <v>3</v>
      </c>
      <c r="B12" s="49"/>
      <c r="C12" s="49" t="s">
        <v>111</v>
      </c>
      <c r="D12" s="49"/>
      <c r="E12" s="49"/>
      <c r="F12" s="49"/>
      <c r="G12" s="49"/>
      <c r="H12" s="49"/>
    </row>
    <row r="13" spans="1:8" ht="15">
      <c r="A13" s="50"/>
      <c r="B13" s="49"/>
      <c r="C13" s="49" t="s">
        <v>112</v>
      </c>
      <c r="D13" s="49"/>
      <c r="E13" s="49"/>
      <c r="F13" s="49"/>
      <c r="G13" s="49"/>
      <c r="H13" s="49"/>
    </row>
    <row r="14" spans="1:8" ht="15">
      <c r="A14" s="50"/>
      <c r="B14" s="49"/>
      <c r="C14" s="49"/>
      <c r="D14" s="49"/>
      <c r="E14" s="49"/>
      <c r="F14" s="49"/>
      <c r="G14" s="49"/>
      <c r="H14" s="49"/>
    </row>
    <row r="15" spans="1:8" ht="15">
      <c r="A15" s="50">
        <v>4</v>
      </c>
      <c r="B15" s="49"/>
      <c r="C15" s="49" t="s">
        <v>184</v>
      </c>
      <c r="D15" s="49"/>
      <c r="E15" s="49"/>
      <c r="F15" s="49"/>
      <c r="G15" s="49"/>
      <c r="H15" s="49"/>
    </row>
    <row r="16" spans="1:8" ht="15">
      <c r="A16" s="50"/>
      <c r="B16" s="49"/>
      <c r="C16" s="49" t="s">
        <v>185</v>
      </c>
      <c r="D16" s="49"/>
      <c r="E16" s="49"/>
      <c r="F16" s="49"/>
      <c r="G16" s="49"/>
      <c r="H16" s="49"/>
    </row>
    <row r="17" spans="1:8" ht="15">
      <c r="A17" s="50"/>
      <c r="B17" s="49"/>
      <c r="C17" s="49" t="s">
        <v>186</v>
      </c>
      <c r="D17" s="49"/>
      <c r="E17" s="49"/>
      <c r="F17" s="49"/>
      <c r="G17" s="49"/>
      <c r="H17" s="49"/>
    </row>
    <row r="18" spans="1:8" ht="15">
      <c r="A18" s="50"/>
      <c r="B18" s="49"/>
      <c r="C18" s="49"/>
      <c r="D18" s="49"/>
      <c r="E18" s="49"/>
      <c r="F18" s="49"/>
      <c r="G18" s="49"/>
      <c r="H18" s="49"/>
    </row>
    <row r="19" spans="1:8" ht="15">
      <c r="A19" s="50">
        <v>5</v>
      </c>
      <c r="B19" s="49"/>
      <c r="C19" s="49" t="s">
        <v>288</v>
      </c>
      <c r="D19" s="49"/>
      <c r="E19" s="49"/>
      <c r="F19" s="49"/>
      <c r="G19" s="49"/>
      <c r="H19" s="49"/>
    </row>
    <row r="20" spans="1:8" ht="16.5" customHeight="1">
      <c r="A20" s="50"/>
      <c r="B20" s="49"/>
      <c r="C20" s="49"/>
      <c r="D20" s="49"/>
      <c r="E20" s="49"/>
      <c r="F20" s="49"/>
      <c r="G20" s="49"/>
      <c r="H20" s="49"/>
    </row>
    <row r="21" spans="1:8" ht="15">
      <c r="A21" s="50">
        <v>6</v>
      </c>
      <c r="B21" s="49"/>
      <c r="C21" s="99" t="s">
        <v>280</v>
      </c>
      <c r="D21" s="49"/>
      <c r="E21" s="49"/>
      <c r="F21" s="49"/>
      <c r="G21" s="49"/>
      <c r="H21" s="49"/>
    </row>
    <row r="22" spans="1:8" ht="15">
      <c r="A22" s="50"/>
      <c r="B22" s="49"/>
      <c r="C22" s="49" t="s">
        <v>200</v>
      </c>
      <c r="D22" s="49"/>
      <c r="E22" s="49"/>
      <c r="F22" s="49"/>
      <c r="G22" s="49"/>
      <c r="H22" s="49"/>
    </row>
    <row r="23" spans="1:8" ht="15">
      <c r="A23" s="50"/>
      <c r="B23" s="49"/>
      <c r="C23" s="49"/>
      <c r="D23" s="49"/>
      <c r="E23" s="49"/>
      <c r="F23" s="49"/>
      <c r="G23" s="49"/>
      <c r="H23" s="49"/>
    </row>
    <row r="24" spans="1:8" ht="15">
      <c r="A24" s="50">
        <v>7</v>
      </c>
      <c r="B24" s="49"/>
      <c r="C24" s="49" t="s">
        <v>279</v>
      </c>
      <c r="D24" s="49"/>
      <c r="E24" s="49"/>
      <c r="F24" s="49"/>
      <c r="G24" s="49"/>
      <c r="H24" s="49"/>
    </row>
    <row r="25" spans="1:8" ht="15">
      <c r="A25" s="50"/>
      <c r="B25" s="49"/>
      <c r="C25" s="49"/>
      <c r="D25" s="49"/>
      <c r="E25" s="49"/>
      <c r="F25" s="49"/>
      <c r="G25" s="49"/>
      <c r="H25" s="49"/>
    </row>
    <row r="26" spans="1:8" ht="15">
      <c r="A26" s="50"/>
      <c r="B26" s="49"/>
      <c r="C26" s="49"/>
      <c r="D26" s="49"/>
      <c r="E26" s="49"/>
      <c r="F26" s="49"/>
      <c r="G26" s="49"/>
      <c r="H26" s="49"/>
    </row>
    <row r="27" spans="1:8" ht="15">
      <c r="A27" s="50">
        <v>8</v>
      </c>
      <c r="B27" s="49"/>
      <c r="C27" s="49" t="s">
        <v>109</v>
      </c>
      <c r="D27" s="49"/>
      <c r="E27" s="49"/>
      <c r="F27" s="49"/>
      <c r="G27" s="49"/>
      <c r="H27" s="49"/>
    </row>
    <row r="28" spans="1:8" ht="15">
      <c r="A28" s="50"/>
      <c r="B28" s="49"/>
      <c r="C28" s="49" t="s">
        <v>110</v>
      </c>
      <c r="D28" s="49"/>
      <c r="E28" s="49"/>
      <c r="F28" s="49"/>
      <c r="G28" s="49"/>
      <c r="H28" s="49"/>
    </row>
    <row r="29" spans="1:8" ht="15">
      <c r="A29" s="50"/>
      <c r="B29" s="49"/>
      <c r="C29" s="49"/>
      <c r="D29" s="49"/>
      <c r="E29" s="49"/>
      <c r="F29" s="49"/>
      <c r="G29" s="49"/>
      <c r="H29" s="49"/>
    </row>
    <row r="30" spans="1:8" ht="15">
      <c r="A30" s="50"/>
      <c r="B30" s="49"/>
      <c r="C30" s="49"/>
      <c r="D30" s="49"/>
      <c r="E30" s="49"/>
      <c r="F30" s="49"/>
      <c r="G30" s="49"/>
      <c r="H30" s="49"/>
    </row>
    <row r="31" spans="1:8" ht="15">
      <c r="A31" s="50"/>
      <c r="B31" s="49"/>
      <c r="C31" s="49"/>
      <c r="D31" s="49"/>
      <c r="E31" s="49"/>
      <c r="F31" s="49"/>
      <c r="G31" s="49"/>
      <c r="H31" s="49"/>
    </row>
    <row r="32" spans="1:8" ht="15">
      <c r="A32" s="50"/>
      <c r="B32" s="49"/>
      <c r="C32" s="49"/>
      <c r="D32" s="49"/>
      <c r="E32" s="49"/>
      <c r="F32" s="49"/>
      <c r="G32" s="49"/>
      <c r="H32" s="49"/>
    </row>
    <row r="33" spans="1:8" ht="15">
      <c r="A33" s="50"/>
      <c r="B33" s="49"/>
      <c r="C33" s="49"/>
      <c r="D33" s="49"/>
      <c r="E33" s="49"/>
      <c r="F33" s="49"/>
      <c r="G33" s="49"/>
      <c r="H33" s="49"/>
    </row>
    <row r="34" spans="1:8" ht="15">
      <c r="A34" s="50"/>
      <c r="B34" s="49"/>
      <c r="C34" s="49"/>
      <c r="D34" s="49"/>
      <c r="E34" s="49"/>
      <c r="F34" s="49"/>
      <c r="G34" s="49"/>
      <c r="H34" s="49"/>
    </row>
    <row r="35" spans="1:8" ht="15">
      <c r="A35" s="50"/>
      <c r="B35" s="49"/>
      <c r="C35" s="49"/>
      <c r="D35" s="49"/>
      <c r="E35" s="49"/>
      <c r="F35" s="49"/>
      <c r="G35" s="49"/>
      <c r="H35" s="49"/>
    </row>
    <row r="36" spans="1:8" ht="15">
      <c r="A36" s="50"/>
      <c r="B36" s="49"/>
      <c r="C36" s="49"/>
      <c r="D36" s="49"/>
      <c r="E36" s="49"/>
      <c r="F36" s="49"/>
      <c r="G36" s="49"/>
      <c r="H36" s="49"/>
    </row>
    <row r="37" spans="1:8" ht="15">
      <c r="A37" s="50"/>
      <c r="B37" s="49"/>
      <c r="C37" s="49"/>
      <c r="D37" s="49"/>
      <c r="E37" s="49"/>
      <c r="F37" s="49"/>
      <c r="G37" s="49"/>
      <c r="H37" s="49"/>
    </row>
    <row r="38" spans="1:8" ht="15">
      <c r="A38" s="50"/>
      <c r="B38" s="49"/>
      <c r="C38" s="49"/>
      <c r="D38" s="49"/>
      <c r="E38" s="49"/>
      <c r="F38" s="49"/>
      <c r="G38" s="49"/>
      <c r="H38" s="49"/>
    </row>
    <row r="39" spans="1:8" ht="15">
      <c r="A39" s="50"/>
      <c r="B39" s="49"/>
      <c r="C39" s="49"/>
      <c r="D39" s="49"/>
      <c r="E39" s="49"/>
      <c r="F39" s="49"/>
      <c r="G39" s="49"/>
      <c r="H39" s="49"/>
    </row>
    <row r="40" spans="1:8" ht="15">
      <c r="A40" s="50"/>
      <c r="B40" s="49"/>
      <c r="C40" s="49"/>
      <c r="D40" s="49"/>
      <c r="E40" s="49"/>
      <c r="F40" s="49"/>
      <c r="G40" s="49"/>
      <c r="H40" s="49"/>
    </row>
    <row r="41" spans="1:8" ht="15">
      <c r="A41" s="50"/>
      <c r="B41" s="49"/>
      <c r="C41" s="49"/>
      <c r="D41" s="49"/>
      <c r="E41" s="49"/>
      <c r="F41" s="49"/>
      <c r="G41" s="49"/>
      <c r="H41" s="49"/>
    </row>
    <row r="42" spans="1:8" ht="15">
      <c r="A42" s="50"/>
      <c r="B42" s="49"/>
      <c r="C42" s="49"/>
      <c r="D42" s="49"/>
      <c r="E42" s="49"/>
      <c r="F42" s="49"/>
      <c r="G42" s="49"/>
      <c r="H42" s="49"/>
    </row>
    <row r="43" spans="1:8" ht="15">
      <c r="A43" s="50"/>
      <c r="B43" s="49"/>
      <c r="C43" s="49"/>
      <c r="D43" s="49"/>
      <c r="E43" s="49"/>
      <c r="F43" s="49"/>
      <c r="G43" s="49"/>
      <c r="H43" s="49"/>
    </row>
    <row r="44" spans="1:8" ht="15">
      <c r="A44" s="50"/>
      <c r="B44" s="49"/>
      <c r="C44" s="49"/>
      <c r="D44" s="49"/>
      <c r="E44" s="49"/>
      <c r="F44" s="49"/>
      <c r="G44" s="49"/>
      <c r="H44" s="49"/>
    </row>
    <row r="45" spans="1:8" ht="15">
      <c r="A45" s="50"/>
      <c r="B45" s="49"/>
      <c r="C45" s="49"/>
      <c r="D45" s="49"/>
      <c r="E45" s="49"/>
      <c r="F45" s="49"/>
      <c r="G45" s="49"/>
      <c r="H45" s="49"/>
    </row>
    <row r="46" spans="1:8" ht="15">
      <c r="A46" s="50"/>
      <c r="B46" s="49"/>
      <c r="C46" s="49"/>
      <c r="D46" s="49"/>
      <c r="E46" s="49"/>
      <c r="F46" s="49"/>
      <c r="G46" s="49"/>
      <c r="H46" s="49"/>
    </row>
    <row r="47" spans="1:8" ht="15">
      <c r="A47" s="50"/>
      <c r="B47" s="49"/>
      <c r="C47" s="49"/>
      <c r="D47" s="49"/>
      <c r="E47" s="49"/>
      <c r="F47" s="49"/>
      <c r="G47" s="49"/>
      <c r="H47" s="49"/>
    </row>
    <row r="48" spans="1:8" ht="15">
      <c r="A48" s="50"/>
      <c r="B48" s="49"/>
      <c r="C48" s="49"/>
      <c r="D48" s="49"/>
      <c r="E48" s="49"/>
      <c r="F48" s="49"/>
      <c r="G48" s="49"/>
      <c r="H48" s="49"/>
    </row>
    <row r="49" spans="1:8" ht="15">
      <c r="A49" s="50"/>
      <c r="B49" s="49"/>
      <c r="C49" s="49"/>
      <c r="D49" s="49"/>
      <c r="E49" s="49"/>
      <c r="F49" s="49"/>
      <c r="G49" s="49"/>
      <c r="H49" s="49"/>
    </row>
    <row r="50" spans="1:8" ht="15">
      <c r="A50" s="50"/>
      <c r="B50" s="49"/>
      <c r="C50" s="49"/>
      <c r="D50" s="49"/>
      <c r="E50" s="49"/>
      <c r="F50" s="49"/>
      <c r="G50" s="49"/>
      <c r="H50" s="49"/>
    </row>
    <row r="51" spans="1:8" ht="15">
      <c r="A51" s="50"/>
      <c r="B51" s="49"/>
      <c r="C51" s="49"/>
      <c r="D51" s="49"/>
      <c r="E51" s="49"/>
      <c r="F51" s="49"/>
      <c r="G51" s="49"/>
      <c r="H51" s="49"/>
    </row>
  </sheetData>
  <mergeCells count="3">
    <mergeCell ref="G1:I1"/>
    <mergeCell ref="G2:I2"/>
    <mergeCell ref="F3:I3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&amp;R&amp;"Arial,Bold"&amp;12&amp;A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7">
      <selection activeCell="J30" sqref="J30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0.00390625" style="0" customWidth="1"/>
    <col min="6" max="6" width="9.57421875" style="0" customWidth="1"/>
    <col min="9" max="9" width="10.140625" style="0" customWidth="1"/>
    <col min="12" max="12" width="12.28125" style="0" customWidth="1"/>
    <col min="13" max="13" width="10.7109375" style="0" customWidth="1"/>
    <col min="15" max="15" width="11.8515625" style="0" customWidth="1"/>
    <col min="16" max="16" width="11.140625" style="0" customWidth="1"/>
    <col min="21" max="21" width="24.421875" style="0" customWidth="1"/>
    <col min="22" max="22" width="15.57421875" style="0" customWidth="1"/>
    <col min="23" max="23" width="21.140625" style="0" customWidth="1"/>
    <col min="24" max="24" width="17.28125" style="0" customWidth="1"/>
  </cols>
  <sheetData>
    <row r="1" ht="15.75">
      <c r="B1" s="51" t="s">
        <v>113</v>
      </c>
    </row>
    <row r="3" spans="1:3" ht="12.75">
      <c r="A3" s="3">
        <v>1</v>
      </c>
      <c r="B3" t="s">
        <v>114</v>
      </c>
      <c r="C3" t="s">
        <v>115</v>
      </c>
    </row>
    <row r="4" spans="1:5" ht="12.75">
      <c r="A4" s="3">
        <v>2</v>
      </c>
      <c r="B4" t="s">
        <v>116</v>
      </c>
      <c r="C4" s="52">
        <v>37622</v>
      </c>
      <c r="E4" s="53"/>
    </row>
    <row r="5" spans="1:4" ht="12.75">
      <c r="A5" s="3">
        <v>3</v>
      </c>
      <c r="D5" s="4"/>
    </row>
    <row r="6" spans="1:13" ht="12.75">
      <c r="A6" s="3">
        <v>4</v>
      </c>
      <c r="C6" s="3" t="s">
        <v>98</v>
      </c>
      <c r="D6" s="3" t="s">
        <v>99</v>
      </c>
      <c r="E6" s="3" t="s">
        <v>100</v>
      </c>
      <c r="F6" s="3" t="s">
        <v>101</v>
      </c>
      <c r="G6" s="54" t="s">
        <v>13</v>
      </c>
      <c r="H6" s="3"/>
      <c r="L6" s="55" t="s">
        <v>117</v>
      </c>
      <c r="M6" s="55" t="s">
        <v>118</v>
      </c>
    </row>
    <row r="7" spans="1:13" ht="12.75">
      <c r="A7" s="3">
        <v>5</v>
      </c>
      <c r="B7" t="s">
        <v>119</v>
      </c>
      <c r="C7" s="27">
        <v>480</v>
      </c>
      <c r="D7" s="27">
        <v>678</v>
      </c>
      <c r="E7" s="27">
        <v>837</v>
      </c>
      <c r="F7" s="27">
        <v>861</v>
      </c>
      <c r="G7" s="27">
        <v>2856</v>
      </c>
      <c r="L7" t="s">
        <v>99</v>
      </c>
      <c r="M7">
        <v>6.5876</v>
      </c>
    </row>
    <row r="8" spans="1:13" ht="12.75">
      <c r="A8" s="3">
        <v>6</v>
      </c>
      <c r="B8" t="s">
        <v>120</v>
      </c>
      <c r="C8" s="56">
        <v>31.563930940320596</v>
      </c>
      <c r="D8" s="56">
        <v>57.242237571787015</v>
      </c>
      <c r="E8" s="56">
        <v>62.88712025350888</v>
      </c>
      <c r="F8" s="56">
        <v>72.68507250229239</v>
      </c>
      <c r="G8" s="56">
        <v>224.37836126790882</v>
      </c>
      <c r="L8" t="s">
        <v>100</v>
      </c>
      <c r="M8">
        <v>8.3032</v>
      </c>
    </row>
    <row r="9" spans="1:13" ht="12.75">
      <c r="A9" s="3">
        <v>7</v>
      </c>
      <c r="B9" t="s">
        <v>121</v>
      </c>
      <c r="C9" s="56"/>
      <c r="D9" s="56"/>
      <c r="E9" s="56"/>
      <c r="F9" s="56"/>
      <c r="G9" s="56">
        <v>25.041600000000003</v>
      </c>
      <c r="L9" t="s">
        <v>101</v>
      </c>
      <c r="M9">
        <v>7.3643</v>
      </c>
    </row>
    <row r="10" spans="1:13" ht="12.75">
      <c r="A10" s="3">
        <v>8</v>
      </c>
      <c r="B10" t="s">
        <v>122</v>
      </c>
      <c r="G10" s="56">
        <v>-0.0023702899025165106</v>
      </c>
      <c r="L10" t="s">
        <v>98</v>
      </c>
      <c r="M10">
        <v>8.3032</v>
      </c>
    </row>
    <row r="11" spans="1:7" ht="12.75">
      <c r="A11" s="3">
        <v>9</v>
      </c>
      <c r="B11" t="s">
        <v>123</v>
      </c>
      <c r="G11" s="56">
        <v>-38.556</v>
      </c>
    </row>
    <row r="12" spans="1:7" ht="12.75">
      <c r="A12" s="3">
        <v>10</v>
      </c>
      <c r="B12" t="s">
        <v>124</v>
      </c>
      <c r="G12" s="56">
        <v>9</v>
      </c>
    </row>
    <row r="13" spans="1:7" ht="12.75">
      <c r="A13" s="3">
        <v>11</v>
      </c>
      <c r="B13" s="24" t="s">
        <v>125</v>
      </c>
      <c r="G13" s="57">
        <v>-14.28</v>
      </c>
    </row>
    <row r="14" spans="1:7" ht="15">
      <c r="A14" s="3">
        <v>12</v>
      </c>
      <c r="B14" t="s">
        <v>126</v>
      </c>
      <c r="G14" s="58">
        <v>-8.870735999999999</v>
      </c>
    </row>
    <row r="15" spans="1:7" ht="12.75">
      <c r="A15" s="3">
        <v>13</v>
      </c>
      <c r="B15" t="s">
        <v>127</v>
      </c>
      <c r="G15" s="56">
        <v>196.7108549780063</v>
      </c>
    </row>
    <row r="16" ht="12.75">
      <c r="A16" s="3">
        <v>14</v>
      </c>
    </row>
    <row r="17" ht="12.75">
      <c r="A17" s="3">
        <v>15</v>
      </c>
    </row>
    <row r="18" spans="1:2" ht="15.75">
      <c r="A18" s="3">
        <v>16</v>
      </c>
      <c r="B18" s="51" t="s">
        <v>128</v>
      </c>
    </row>
    <row r="19" spans="1:18" ht="12.75">
      <c r="A19" s="3">
        <v>17</v>
      </c>
      <c r="B19" s="39" t="s">
        <v>77</v>
      </c>
      <c r="C19" s="39" t="s">
        <v>78</v>
      </c>
      <c r="D19" s="39" t="s">
        <v>79</v>
      </c>
      <c r="E19" s="39" t="s">
        <v>80</v>
      </c>
      <c r="F19" s="39" t="s">
        <v>81</v>
      </c>
      <c r="G19" s="39" t="s">
        <v>82</v>
      </c>
      <c r="H19" s="39" t="s">
        <v>83</v>
      </c>
      <c r="I19" s="39" t="s">
        <v>84</v>
      </c>
      <c r="J19" s="39" t="s">
        <v>85</v>
      </c>
      <c r="K19" s="39" t="s">
        <v>86</v>
      </c>
      <c r="L19" s="39" t="s">
        <v>129</v>
      </c>
      <c r="M19" s="39" t="s">
        <v>130</v>
      </c>
      <c r="N19" s="39" t="s">
        <v>131</v>
      </c>
      <c r="O19" s="39" t="s">
        <v>132</v>
      </c>
      <c r="P19" s="39" t="s">
        <v>133</v>
      </c>
      <c r="Q19" s="39" t="s">
        <v>134</v>
      </c>
      <c r="R19" s="39" t="s">
        <v>135</v>
      </c>
    </row>
    <row r="20" spans="1:18" ht="12.75">
      <c r="A20" s="3">
        <v>18</v>
      </c>
      <c r="C20" s="106" t="s">
        <v>136</v>
      </c>
      <c r="D20" s="107"/>
      <c r="E20" s="107"/>
      <c r="F20" s="107"/>
      <c r="G20" s="106" t="s">
        <v>137</v>
      </c>
      <c r="H20" s="107"/>
      <c r="I20" s="107"/>
      <c r="J20" s="107"/>
      <c r="K20" s="107" t="s">
        <v>138</v>
      </c>
      <c r="L20" s="107"/>
      <c r="M20" s="107"/>
      <c r="N20" s="106" t="s">
        <v>139</v>
      </c>
      <c r="O20" s="107"/>
      <c r="P20" s="107"/>
      <c r="Q20" s="107"/>
      <c r="R20" s="24" t="s">
        <v>140</v>
      </c>
    </row>
    <row r="21" spans="1:18" ht="12.75">
      <c r="A21" s="3">
        <v>19</v>
      </c>
      <c r="B21" s="45" t="s">
        <v>94</v>
      </c>
      <c r="C21" s="59" t="s">
        <v>98</v>
      </c>
      <c r="D21" s="44" t="s">
        <v>99</v>
      </c>
      <c r="E21" s="44" t="s">
        <v>100</v>
      </c>
      <c r="F21" s="60" t="s">
        <v>101</v>
      </c>
      <c r="G21" s="59" t="s">
        <v>98</v>
      </c>
      <c r="H21" s="44" t="s">
        <v>99</v>
      </c>
      <c r="I21" s="44" t="s">
        <v>100</v>
      </c>
      <c r="J21" s="60" t="s">
        <v>101</v>
      </c>
      <c r="K21" s="59" t="s">
        <v>98</v>
      </c>
      <c r="L21" s="44" t="s">
        <v>100</v>
      </c>
      <c r="M21" s="60" t="s">
        <v>141</v>
      </c>
      <c r="N21" s="59" t="s">
        <v>98</v>
      </c>
      <c r="O21" s="44" t="s">
        <v>99</v>
      </c>
      <c r="P21" s="44" t="s">
        <v>100</v>
      </c>
      <c r="Q21" s="44" t="s">
        <v>101</v>
      </c>
      <c r="R21" s="61" t="s">
        <v>142</v>
      </c>
    </row>
    <row r="22" spans="1:18" ht="12.75">
      <c r="A22" s="3">
        <v>20</v>
      </c>
      <c r="B22" s="62">
        <v>37622</v>
      </c>
      <c r="C22" s="63">
        <v>17</v>
      </c>
      <c r="D22">
        <v>14</v>
      </c>
      <c r="E22">
        <v>19</v>
      </c>
      <c r="F22" s="72">
        <v>22</v>
      </c>
      <c r="G22" s="42">
        <v>0.8959136000000002</v>
      </c>
      <c r="H22" s="56">
        <v>0.9299584000000001</v>
      </c>
      <c r="I22" s="56">
        <v>1.1193736</v>
      </c>
      <c r="J22" s="64">
        <v>1.4613632</v>
      </c>
      <c r="K22" s="65">
        <v>0.062236792722133664</v>
      </c>
      <c r="L22" s="66">
        <v>0.07905331054201511</v>
      </c>
      <c r="M22" s="74">
        <v>0.08913208968842387</v>
      </c>
      <c r="N22" s="42">
        <v>0.21160509525525442</v>
      </c>
      <c r="O22" s="56">
        <v>0.24956985112758678</v>
      </c>
      <c r="P22" s="56">
        <v>0.30040258005965736</v>
      </c>
      <c r="Q22" s="56">
        <v>0.3921811946290649</v>
      </c>
      <c r="R22" s="42">
        <v>5.560367521071565</v>
      </c>
    </row>
    <row r="23" spans="1:18" ht="12.75">
      <c r="A23" s="3">
        <v>21</v>
      </c>
      <c r="B23" s="62">
        <v>37623</v>
      </c>
      <c r="C23" s="63">
        <v>13</v>
      </c>
      <c r="D23">
        <v>24</v>
      </c>
      <c r="E23">
        <v>15</v>
      </c>
      <c r="F23" s="72">
        <v>29</v>
      </c>
      <c r="G23" s="42">
        <v>0.6851104000000001</v>
      </c>
      <c r="H23" s="56">
        <v>1.5942144</v>
      </c>
      <c r="I23" s="56">
        <v>0.883716</v>
      </c>
      <c r="J23" s="64">
        <v>1.9263424</v>
      </c>
      <c r="K23" s="65">
        <v>0.06372976905963185</v>
      </c>
      <c r="L23" s="66">
        <v>0.07927715495412996</v>
      </c>
      <c r="M23" s="74">
        <v>0.08938447279648193</v>
      </c>
      <c r="N23" s="42">
        <v>0.16569739955504278</v>
      </c>
      <c r="O23" s="56">
        <v>0.42904546942311317</v>
      </c>
      <c r="P23" s="56">
        <v>0.2378314648623898</v>
      </c>
      <c r="Q23" s="56">
        <v>0.518429942219595</v>
      </c>
      <c r="R23" s="42">
        <v>6.440387476060141</v>
      </c>
    </row>
    <row r="24" spans="1:18" ht="12.75">
      <c r="A24" s="3">
        <v>22</v>
      </c>
      <c r="B24" s="62">
        <v>37624</v>
      </c>
      <c r="C24" s="63">
        <v>11</v>
      </c>
      <c r="D24">
        <v>17</v>
      </c>
      <c r="E24">
        <v>28</v>
      </c>
      <c r="F24" s="72">
        <v>21</v>
      </c>
      <c r="G24" s="42">
        <v>0.5797088000000001</v>
      </c>
      <c r="H24" s="56">
        <v>1.1292352</v>
      </c>
      <c r="I24" s="56">
        <v>1.6496032000000003</v>
      </c>
      <c r="J24" s="64">
        <v>1.3949376</v>
      </c>
      <c r="K24" s="65">
        <v>0.06127624605257101</v>
      </c>
      <c r="L24" s="66">
        <v>0.08000942587293546</v>
      </c>
      <c r="M24" s="74">
        <v>0.09021010345968491</v>
      </c>
      <c r="N24" s="42">
        <v>0.13480774131565618</v>
      </c>
      <c r="O24" s="56">
        <v>0.30671435176292866</v>
      </c>
      <c r="P24" s="56">
        <v>0.44805278488843847</v>
      </c>
      <c r="Q24" s="56">
        <v>0.3788824345306766</v>
      </c>
      <c r="R24" s="42">
        <v>6.0219421124977</v>
      </c>
    </row>
    <row r="25" spans="1:18" ht="12.75">
      <c r="A25" s="3">
        <v>23</v>
      </c>
      <c r="B25" s="62">
        <v>37625</v>
      </c>
      <c r="C25" s="63">
        <v>12</v>
      </c>
      <c r="D25">
        <v>14</v>
      </c>
      <c r="E25">
        <v>17</v>
      </c>
      <c r="F25" s="72">
        <v>35</v>
      </c>
      <c r="G25" s="42">
        <v>0.6324096000000001</v>
      </c>
      <c r="H25" s="56">
        <v>0.9299584000000001</v>
      </c>
      <c r="I25" s="56">
        <v>1.0015448</v>
      </c>
      <c r="J25" s="64">
        <v>2.324896</v>
      </c>
      <c r="K25" s="65">
        <v>0.060710344051190586</v>
      </c>
      <c r="L25" s="66">
        <v>0.07914484662129832</v>
      </c>
      <c r="M25" s="74">
        <v>0.0892352960180824</v>
      </c>
      <c r="N25" s="42">
        <v>0.14570482572285737</v>
      </c>
      <c r="O25" s="56">
        <v>0.24985882885063068</v>
      </c>
      <c r="P25" s="56">
        <v>0.26909247851241425</v>
      </c>
      <c r="Q25" s="56">
        <v>0.6246470721265767</v>
      </c>
      <c r="R25" s="42">
        <v>6.178112005212478</v>
      </c>
    </row>
    <row r="26" spans="1:18" ht="12.75">
      <c r="A26" s="3">
        <v>24</v>
      </c>
      <c r="B26" s="62">
        <v>37626</v>
      </c>
      <c r="C26" s="63">
        <v>14</v>
      </c>
      <c r="D26">
        <v>14</v>
      </c>
      <c r="E26">
        <v>26</v>
      </c>
      <c r="F26" s="72">
        <v>23</v>
      </c>
      <c r="G26" s="42">
        <v>0.7378112000000001</v>
      </c>
      <c r="H26" s="56">
        <v>0.9299584000000001</v>
      </c>
      <c r="I26" s="56">
        <v>1.5317744</v>
      </c>
      <c r="J26" s="64">
        <v>1.5277888000000002</v>
      </c>
      <c r="K26" s="65">
        <v>0.08011145432464674</v>
      </c>
      <c r="L26" s="66">
        <v>0.08011145432464671</v>
      </c>
      <c r="M26" s="74">
        <v>0.08011145432464671</v>
      </c>
      <c r="N26" s="42">
        <v>0.22431207210901083</v>
      </c>
      <c r="O26" s="56">
        <v>0.22431207210901075</v>
      </c>
      <c r="P26" s="56">
        <v>0.41657956248816286</v>
      </c>
      <c r="Q26" s="56">
        <v>0.36851268989337477</v>
      </c>
      <c r="R26" s="42">
        <v>5.96104919659956</v>
      </c>
    </row>
    <row r="27" spans="1:18" ht="12.75">
      <c r="A27" s="3">
        <v>25</v>
      </c>
      <c r="B27" s="62">
        <v>37627</v>
      </c>
      <c r="C27" s="63">
        <v>15</v>
      </c>
      <c r="D27">
        <v>20</v>
      </c>
      <c r="E27">
        <v>28</v>
      </c>
      <c r="F27" s="72">
        <v>32</v>
      </c>
      <c r="G27" s="42">
        <v>0.7905120000000001</v>
      </c>
      <c r="H27" s="56">
        <v>1.328512</v>
      </c>
      <c r="I27" s="56">
        <v>1.6496032000000003</v>
      </c>
      <c r="J27" s="64">
        <v>2.1256192</v>
      </c>
      <c r="K27" s="65">
        <v>0.05366053170849503</v>
      </c>
      <c r="L27" s="66">
        <v>0.08353630353753963</v>
      </c>
      <c r="M27" s="74">
        <v>0.09418663491885162</v>
      </c>
      <c r="N27" s="42">
        <v>0.16098159512548504</v>
      </c>
      <c r="O27" s="56">
        <v>0.3767465396754064</v>
      </c>
      <c r="P27" s="56">
        <v>0.46780329981022184</v>
      </c>
      <c r="Q27" s="56">
        <v>0.6027944634806502</v>
      </c>
      <c r="R27" s="42">
        <v>7.502572298091764</v>
      </c>
    </row>
    <row r="28" spans="1:18" ht="12.75">
      <c r="A28" s="3">
        <v>26</v>
      </c>
      <c r="B28" s="62">
        <v>37628</v>
      </c>
      <c r="C28" s="63">
        <v>20</v>
      </c>
      <c r="D28">
        <v>8</v>
      </c>
      <c r="E28">
        <v>8</v>
      </c>
      <c r="F28" s="72">
        <v>23</v>
      </c>
      <c r="G28" s="42">
        <v>1.054016</v>
      </c>
      <c r="H28" s="56">
        <v>0.5314048</v>
      </c>
      <c r="I28" s="56">
        <v>0.47131520000000005</v>
      </c>
      <c r="J28" s="64">
        <v>1.5277888000000002</v>
      </c>
      <c r="K28" s="65">
        <v>0.0654875467189119</v>
      </c>
      <c r="L28" s="66">
        <v>0.08324791465909803</v>
      </c>
      <c r="M28" s="74">
        <v>0.09386147834789767</v>
      </c>
      <c r="N28" s="42">
        <v>0.26195018687564753</v>
      </c>
      <c r="O28" s="56">
        <v>0.15017836535663623</v>
      </c>
      <c r="P28" s="56">
        <v>0.13319666345455683</v>
      </c>
      <c r="Q28" s="56">
        <v>0.43176280040032916</v>
      </c>
      <c r="R28" s="42">
        <v>4.56161281608717</v>
      </c>
    </row>
    <row r="29" spans="1:18" ht="12.75">
      <c r="A29" s="3">
        <v>27</v>
      </c>
      <c r="B29" s="62">
        <v>37629</v>
      </c>
      <c r="C29" s="63">
        <v>12</v>
      </c>
      <c r="D29">
        <v>26</v>
      </c>
      <c r="E29">
        <v>28</v>
      </c>
      <c r="F29" s="72">
        <v>38</v>
      </c>
      <c r="G29" s="42">
        <v>0.6324096000000001</v>
      </c>
      <c r="H29" s="56">
        <v>1.7270656</v>
      </c>
      <c r="I29" s="56">
        <v>1.6496032000000003</v>
      </c>
      <c r="J29" s="64">
        <v>2.5241728</v>
      </c>
      <c r="K29" s="65">
        <v>0.06426061167482398</v>
      </c>
      <c r="L29" s="66">
        <v>0.08089651325240549</v>
      </c>
      <c r="M29" s="74">
        <v>0.09121028866794852</v>
      </c>
      <c r="N29" s="42">
        <v>0.15422546801957754</v>
      </c>
      <c r="O29" s="56">
        <v>0.47429350107333224</v>
      </c>
      <c r="P29" s="56">
        <v>0.45302047421347064</v>
      </c>
      <c r="Q29" s="56">
        <v>0.6931981938764086</v>
      </c>
      <c r="R29" s="42">
        <v>8.307988837182789</v>
      </c>
    </row>
    <row r="30" spans="1:18" ht="12.75">
      <c r="A30" s="3">
        <v>28</v>
      </c>
      <c r="B30" s="62">
        <v>37630</v>
      </c>
      <c r="C30" s="63">
        <v>13</v>
      </c>
      <c r="D30">
        <v>21</v>
      </c>
      <c r="E30">
        <v>30</v>
      </c>
      <c r="F30" s="72">
        <v>33</v>
      </c>
      <c r="G30" s="42">
        <v>0.6851104000000001</v>
      </c>
      <c r="H30" s="56">
        <v>1.3949376</v>
      </c>
      <c r="I30" s="56">
        <v>1.767432</v>
      </c>
      <c r="J30" s="64">
        <v>2.1920448</v>
      </c>
      <c r="K30" s="65">
        <v>0.06211499337001929</v>
      </c>
      <c r="L30" s="66">
        <v>0.08110984904563333</v>
      </c>
      <c r="M30" s="74">
        <v>0.09145082337706267</v>
      </c>
      <c r="N30" s="42">
        <v>0.16149898276205013</v>
      </c>
      <c r="O30" s="56">
        <v>0.38409345818366314</v>
      </c>
      <c r="P30" s="56">
        <v>0.48665909427379983</v>
      </c>
      <c r="Q30" s="56">
        <v>0.6035754342886135</v>
      </c>
      <c r="R30" s="42">
        <v>7.6753517695081275</v>
      </c>
    </row>
    <row r="31" spans="1:18" ht="12.75">
      <c r="A31" s="3">
        <v>29</v>
      </c>
      <c r="B31" s="62">
        <v>37631</v>
      </c>
      <c r="C31" s="63">
        <v>12</v>
      </c>
      <c r="D31">
        <v>31</v>
      </c>
      <c r="E31">
        <v>23</v>
      </c>
      <c r="F31" s="72">
        <v>30</v>
      </c>
      <c r="G31" s="42">
        <v>0.6324096000000001</v>
      </c>
      <c r="H31" s="56">
        <v>2.0591936</v>
      </c>
      <c r="I31" s="56">
        <v>1.3550312000000002</v>
      </c>
      <c r="J31" s="64">
        <v>1.9927679999999999</v>
      </c>
      <c r="K31" s="65">
        <v>0.0620562832850359</v>
      </c>
      <c r="L31" s="66">
        <v>0.08063531469476896</v>
      </c>
      <c r="M31" s="74">
        <v>0.09091578900555458</v>
      </c>
      <c r="N31" s="42">
        <v>0.14893507988408614</v>
      </c>
      <c r="O31" s="56">
        <v>0.5636778918344383</v>
      </c>
      <c r="P31" s="56">
        <v>0.3709224475959371</v>
      </c>
      <c r="Q31" s="56">
        <v>0.5454947340333274</v>
      </c>
      <c r="R31" s="42">
        <v>7.668432553347789</v>
      </c>
    </row>
    <row r="32" spans="1:18" ht="12.75">
      <c r="A32" s="3">
        <v>30</v>
      </c>
      <c r="B32" s="62">
        <v>37632</v>
      </c>
      <c r="C32" s="63">
        <v>13</v>
      </c>
      <c r="D32">
        <v>18</v>
      </c>
      <c r="E32">
        <v>12</v>
      </c>
      <c r="F32" s="72">
        <v>19</v>
      </c>
      <c r="G32" s="42">
        <v>0.6851104000000001</v>
      </c>
      <c r="H32" s="56">
        <v>1.1956608</v>
      </c>
      <c r="I32" s="56">
        <v>0.7069728000000001</v>
      </c>
      <c r="J32" s="64">
        <v>1.2620864</v>
      </c>
      <c r="K32" s="65">
        <v>0.061657769684825954</v>
      </c>
      <c r="L32" s="66">
        <v>0.07878205531540763</v>
      </c>
      <c r="M32" s="74">
        <v>0.08882625119765526</v>
      </c>
      <c r="N32" s="42">
        <v>0.16031020118054745</v>
      </c>
      <c r="O32" s="56">
        <v>0.31977450431155885</v>
      </c>
      <c r="P32" s="56">
        <v>0.1890769327569783</v>
      </c>
      <c r="Q32" s="56">
        <v>0.3375397545510899</v>
      </c>
      <c r="R32" s="42">
        <v>4.856531792800174</v>
      </c>
    </row>
    <row r="33" spans="1:18" ht="12.75">
      <c r="A33" s="3">
        <v>31</v>
      </c>
      <c r="B33" s="62">
        <v>37633</v>
      </c>
      <c r="C33" s="63">
        <v>18</v>
      </c>
      <c r="D33">
        <v>22</v>
      </c>
      <c r="E33">
        <v>35</v>
      </c>
      <c r="F33" s="72">
        <v>31</v>
      </c>
      <c r="G33" s="42">
        <v>0.9486144000000001</v>
      </c>
      <c r="H33" s="56">
        <v>1.4613632</v>
      </c>
      <c r="I33" s="56">
        <v>2.062004</v>
      </c>
      <c r="J33" s="64">
        <v>2.0591936</v>
      </c>
      <c r="K33" s="65">
        <v>0.0800494787105411</v>
      </c>
      <c r="L33" s="66">
        <v>0.08004947871054108</v>
      </c>
      <c r="M33" s="74">
        <v>0.08004947871054108</v>
      </c>
      <c r="N33" s="42">
        <v>0.2881781233579479</v>
      </c>
      <c r="O33" s="56">
        <v>0.3522177063263806</v>
      </c>
      <c r="P33" s="56">
        <v>0.5603463509737874</v>
      </c>
      <c r="Q33" s="56">
        <v>0.49630676800535456</v>
      </c>
      <c r="R33" s="42">
        <v>8.22822414866347</v>
      </c>
    </row>
    <row r="34" spans="1:18" ht="12.75">
      <c r="A34" s="3">
        <v>32</v>
      </c>
      <c r="B34" s="62">
        <v>37634</v>
      </c>
      <c r="C34" s="63">
        <v>20</v>
      </c>
      <c r="D34">
        <v>24</v>
      </c>
      <c r="E34">
        <v>29</v>
      </c>
      <c r="F34" s="72">
        <v>21</v>
      </c>
      <c r="G34" s="42">
        <v>1.054016</v>
      </c>
      <c r="H34" s="56">
        <v>1.5942144</v>
      </c>
      <c r="I34" s="56">
        <v>1.7085176000000002</v>
      </c>
      <c r="J34" s="64">
        <v>1.3949376</v>
      </c>
      <c r="K34" s="65">
        <v>0.05858063834522295</v>
      </c>
      <c r="L34" s="66">
        <v>0.08284862744735284</v>
      </c>
      <c r="M34" s="74">
        <v>0.09341128463273632</v>
      </c>
      <c r="N34" s="42">
        <v>0.23432255338089175</v>
      </c>
      <c r="O34" s="56">
        <v>0.4483741662371342</v>
      </c>
      <c r="P34" s="56">
        <v>0.4805220391946464</v>
      </c>
      <c r="Q34" s="56">
        <v>0.39232739545749246</v>
      </c>
      <c r="R34" s="42">
        <v>7.307231754270165</v>
      </c>
    </row>
    <row r="35" spans="1:18" ht="12.75">
      <c r="A35" s="3">
        <v>33</v>
      </c>
      <c r="B35" s="62">
        <v>37635</v>
      </c>
      <c r="C35" s="63">
        <v>16</v>
      </c>
      <c r="D35">
        <v>18</v>
      </c>
      <c r="E35">
        <v>22</v>
      </c>
      <c r="F35" s="72">
        <v>32</v>
      </c>
      <c r="G35" s="42">
        <v>0.8432128000000001</v>
      </c>
      <c r="H35" s="56">
        <v>1.1956608</v>
      </c>
      <c r="I35" s="56">
        <v>1.2961168</v>
      </c>
      <c r="J35" s="64">
        <v>2.1256192</v>
      </c>
      <c r="K35" s="65">
        <v>0.06567342939969457</v>
      </c>
      <c r="L35" s="66">
        <v>0.0826753238437743</v>
      </c>
      <c r="M35" s="74">
        <v>0.0932158859551657</v>
      </c>
      <c r="N35" s="42">
        <v>0.2101549740790226</v>
      </c>
      <c r="O35" s="56">
        <v>0.33557718943859643</v>
      </c>
      <c r="P35" s="56">
        <v>0.3637714249126068</v>
      </c>
      <c r="Q35" s="56">
        <v>0.5965816701130603</v>
      </c>
      <c r="R35" s="42">
        <v>6.966694858543287</v>
      </c>
    </row>
    <row r="36" spans="1:18" ht="12.75">
      <c r="A36" s="3">
        <v>34</v>
      </c>
      <c r="B36" s="62">
        <v>37636</v>
      </c>
      <c r="C36" s="63">
        <v>26</v>
      </c>
      <c r="D36">
        <v>28</v>
      </c>
      <c r="E36">
        <v>39</v>
      </c>
      <c r="F36" s="72">
        <v>28</v>
      </c>
      <c r="G36" s="42">
        <v>1.3702208000000002</v>
      </c>
      <c r="H36" s="56">
        <v>1.8599168000000001</v>
      </c>
      <c r="I36" s="56">
        <v>2.2976616</v>
      </c>
      <c r="J36" s="64">
        <v>1.8599168000000001</v>
      </c>
      <c r="K36" s="65">
        <v>0.06620476552747899</v>
      </c>
      <c r="L36" s="66">
        <v>0.08167345808123477</v>
      </c>
      <c r="M36" s="74">
        <v>0.09208628887200529</v>
      </c>
      <c r="N36" s="42">
        <v>0.3442647807428907</v>
      </c>
      <c r="O36" s="56">
        <v>0.5156832176832296</v>
      </c>
      <c r="P36" s="56">
        <v>0.6370529730336311</v>
      </c>
      <c r="Q36" s="56">
        <v>0.5156832176832296</v>
      </c>
      <c r="R36" s="42">
        <v>9.400400189142982</v>
      </c>
    </row>
    <row r="37" spans="1:18" ht="12.75">
      <c r="A37" s="3">
        <v>35</v>
      </c>
      <c r="B37" s="62">
        <v>37637</v>
      </c>
      <c r="C37" s="63">
        <v>12</v>
      </c>
      <c r="D37">
        <v>27</v>
      </c>
      <c r="E37">
        <v>37</v>
      </c>
      <c r="F37" s="72">
        <v>33</v>
      </c>
      <c r="G37" s="42">
        <v>0.6324096000000001</v>
      </c>
      <c r="H37" s="56">
        <v>1.7934912</v>
      </c>
      <c r="I37" s="56">
        <v>2.1798328000000002</v>
      </c>
      <c r="J37" s="64">
        <v>2.1920448</v>
      </c>
      <c r="K37" s="65">
        <v>0.06695258837466311</v>
      </c>
      <c r="L37" s="66">
        <v>0.08324763086914888</v>
      </c>
      <c r="M37" s="74">
        <v>0.09386115837658936</v>
      </c>
      <c r="N37" s="42">
        <v>0.16068621209919143</v>
      </c>
      <c r="O37" s="56">
        <v>0.5068502552335824</v>
      </c>
      <c r="P37" s="56">
        <v>0.6160324684317016</v>
      </c>
      <c r="Q37" s="56">
        <v>0.6194836452854896</v>
      </c>
      <c r="R37" s="42">
        <v>8.700830981049966</v>
      </c>
    </row>
    <row r="38" spans="1:18" ht="12.75">
      <c r="A38" s="3">
        <v>36</v>
      </c>
      <c r="B38" s="62">
        <v>37638</v>
      </c>
      <c r="C38" s="63">
        <v>16</v>
      </c>
      <c r="D38">
        <v>23</v>
      </c>
      <c r="E38">
        <v>39</v>
      </c>
      <c r="F38" s="72">
        <v>28</v>
      </c>
      <c r="G38" s="42">
        <v>0.8432128000000001</v>
      </c>
      <c r="H38" s="56">
        <v>1.5277888000000002</v>
      </c>
      <c r="I38" s="56">
        <v>2.2976616</v>
      </c>
      <c r="J38" s="64">
        <v>1.8599168000000001</v>
      </c>
      <c r="K38" s="65">
        <v>0.0644952495232215</v>
      </c>
      <c r="L38" s="66">
        <v>0.08103625814454327</v>
      </c>
      <c r="M38" s="74">
        <v>0.09136785011824228</v>
      </c>
      <c r="N38" s="42">
        <v>0.20638479847430874</v>
      </c>
      <c r="O38" s="56">
        <v>0.42029211054391435</v>
      </c>
      <c r="P38" s="56">
        <v>0.6320828135274373</v>
      </c>
      <c r="Q38" s="56">
        <v>0.5116599606621567</v>
      </c>
      <c r="R38" s="42">
        <v>8.298999683207818</v>
      </c>
    </row>
    <row r="39" spans="1:18" ht="12.75">
      <c r="A39" s="3">
        <v>37</v>
      </c>
      <c r="B39" s="62">
        <v>37639</v>
      </c>
      <c r="C39" s="63">
        <v>14</v>
      </c>
      <c r="D39">
        <v>19</v>
      </c>
      <c r="E39">
        <v>17</v>
      </c>
      <c r="F39" s="72">
        <v>31</v>
      </c>
      <c r="G39" s="42">
        <v>0.7378112000000001</v>
      </c>
      <c r="H39" s="56">
        <v>1.2620864</v>
      </c>
      <c r="I39" s="56">
        <v>1.0015448</v>
      </c>
      <c r="J39" s="64">
        <v>2.0591936</v>
      </c>
      <c r="K39" s="65">
        <v>0.06365312860039221</v>
      </c>
      <c r="L39" s="66">
        <v>0.07998790663908639</v>
      </c>
      <c r="M39" s="74">
        <v>0.0901858406645115</v>
      </c>
      <c r="N39" s="42">
        <v>0.17822876008109814</v>
      </c>
      <c r="O39" s="56">
        <v>0.3427061945251436</v>
      </c>
      <c r="P39" s="56">
        <v>0.2719588825728937</v>
      </c>
      <c r="Q39" s="56">
        <v>0.5591522121199712</v>
      </c>
      <c r="R39" s="42">
        <v>6.412682049299107</v>
      </c>
    </row>
    <row r="40" spans="1:18" ht="12.75">
      <c r="A40" s="3">
        <v>38</v>
      </c>
      <c r="B40" s="62">
        <v>37640</v>
      </c>
      <c r="C40" s="63">
        <v>10</v>
      </c>
      <c r="D40">
        <v>25</v>
      </c>
      <c r="E40">
        <v>41</v>
      </c>
      <c r="F40" s="72">
        <v>31</v>
      </c>
      <c r="G40" s="42">
        <v>0.527008</v>
      </c>
      <c r="H40" s="56">
        <v>1.66064</v>
      </c>
      <c r="I40" s="56">
        <v>2.4154904000000004</v>
      </c>
      <c r="J40" s="64">
        <v>2.0591936</v>
      </c>
      <c r="K40" s="65">
        <v>0.07938076178450262</v>
      </c>
      <c r="L40" s="66">
        <v>0.07938076178450262</v>
      </c>
      <c r="M40" s="74">
        <v>0.07938076178450262</v>
      </c>
      <c r="N40" s="42">
        <v>0.15876152356900522</v>
      </c>
      <c r="O40" s="56">
        <v>0.39690380892251304</v>
      </c>
      <c r="P40" s="56">
        <v>0.6509222466329213</v>
      </c>
      <c r="Q40" s="56">
        <v>0.4921607230639161</v>
      </c>
      <c r="R40" s="42">
        <v>8.361080302188357</v>
      </c>
    </row>
    <row r="41" spans="1:18" ht="12.75">
      <c r="A41" s="3">
        <v>39</v>
      </c>
      <c r="B41" s="62">
        <v>37641</v>
      </c>
      <c r="C41" s="63">
        <v>21</v>
      </c>
      <c r="D41">
        <v>25</v>
      </c>
      <c r="E41">
        <v>32</v>
      </c>
      <c r="F41" s="72">
        <v>28</v>
      </c>
      <c r="G41" s="42">
        <v>1.1067168</v>
      </c>
      <c r="H41" s="56">
        <v>1.66064</v>
      </c>
      <c r="I41" s="56">
        <v>1.8852608000000002</v>
      </c>
      <c r="J41" s="64">
        <v>1.8599168000000001</v>
      </c>
      <c r="K41" s="65">
        <v>0.06589051258166417</v>
      </c>
      <c r="L41" s="66">
        <v>0.08385473253375553</v>
      </c>
      <c r="M41" s="74">
        <v>0.09454566152577691</v>
      </c>
      <c r="N41" s="42">
        <v>0.2767401528429895</v>
      </c>
      <c r="O41" s="56">
        <v>0.47272830762888446</v>
      </c>
      <c r="P41" s="56">
        <v>0.5366702882160352</v>
      </c>
      <c r="Q41" s="56">
        <v>0.5294557045443505</v>
      </c>
      <c r="R41" s="42">
        <v>8.32812885323226</v>
      </c>
    </row>
    <row r="42" spans="1:18" ht="12.75">
      <c r="A42" s="3">
        <v>40</v>
      </c>
      <c r="B42" s="62">
        <v>37642</v>
      </c>
      <c r="C42" s="63">
        <v>14</v>
      </c>
      <c r="D42">
        <v>20</v>
      </c>
      <c r="E42">
        <v>14</v>
      </c>
      <c r="F42" s="72">
        <v>18</v>
      </c>
      <c r="G42" s="42">
        <v>0.7378112000000001</v>
      </c>
      <c r="H42" s="56">
        <v>1.328512</v>
      </c>
      <c r="I42" s="56">
        <v>0.8248016000000001</v>
      </c>
      <c r="J42" s="64">
        <v>1.1956608</v>
      </c>
      <c r="K42" s="65">
        <v>0.06366768070228496</v>
      </c>
      <c r="L42" s="66">
        <v>0.081636389229309</v>
      </c>
      <c r="M42" s="74">
        <v>0.09204449398432961</v>
      </c>
      <c r="N42" s="42">
        <v>0.17826950596639785</v>
      </c>
      <c r="O42" s="56">
        <v>0.3681779759373184</v>
      </c>
      <c r="P42" s="56">
        <v>0.22858188984206518</v>
      </c>
      <c r="Q42" s="56">
        <v>0.3313601783435865</v>
      </c>
      <c r="R42" s="42">
        <v>5.193175150089369</v>
      </c>
    </row>
    <row r="43" spans="1:18" ht="12.75">
      <c r="A43" s="3">
        <v>41</v>
      </c>
      <c r="B43" s="62">
        <v>37643</v>
      </c>
      <c r="C43" s="63">
        <v>13</v>
      </c>
      <c r="D43">
        <v>32</v>
      </c>
      <c r="E43">
        <v>38</v>
      </c>
      <c r="F43" s="72">
        <v>30</v>
      </c>
      <c r="G43" s="42">
        <v>0.6851104000000001</v>
      </c>
      <c r="H43" s="56">
        <v>2.1256192</v>
      </c>
      <c r="I43" s="56">
        <v>2.2387472</v>
      </c>
      <c r="J43" s="64">
        <v>1.9927679999999999</v>
      </c>
      <c r="K43" s="65">
        <v>0.06493938713802264</v>
      </c>
      <c r="L43" s="66">
        <v>0.08228342447496076</v>
      </c>
      <c r="M43" s="74">
        <v>0.09277402198450554</v>
      </c>
      <c r="N43" s="42">
        <v>0.16884240655885882</v>
      </c>
      <c r="O43" s="56">
        <v>0.5937537407008353</v>
      </c>
      <c r="P43" s="56">
        <v>0.6253540260097016</v>
      </c>
      <c r="Q43" s="56">
        <v>0.5566441319070331</v>
      </c>
      <c r="R43" s="42">
        <v>8.98683910517643</v>
      </c>
    </row>
    <row r="44" spans="1:18" ht="12.75">
      <c r="A44" s="3">
        <v>42</v>
      </c>
      <c r="B44" s="62">
        <v>37644</v>
      </c>
      <c r="C44" s="63">
        <v>14</v>
      </c>
      <c r="D44">
        <v>30</v>
      </c>
      <c r="E44">
        <v>40</v>
      </c>
      <c r="F44" s="72">
        <v>27</v>
      </c>
      <c r="G44" s="42">
        <v>0.7378112000000001</v>
      </c>
      <c r="H44" s="56">
        <v>1.9927679999999999</v>
      </c>
      <c r="I44" s="56">
        <v>2.356576</v>
      </c>
      <c r="J44" s="64">
        <v>1.7934912</v>
      </c>
      <c r="K44" s="65">
        <v>0.06652485743619466</v>
      </c>
      <c r="L44" s="66">
        <v>0.08294778370826794</v>
      </c>
      <c r="M44" s="74">
        <v>0.09352308266725831</v>
      </c>
      <c r="N44" s="42">
        <v>0.186269600821345</v>
      </c>
      <c r="O44" s="56">
        <v>0.5611384960035497</v>
      </c>
      <c r="P44" s="56">
        <v>0.6635822696661434</v>
      </c>
      <c r="Q44" s="56">
        <v>0.5050246464031948</v>
      </c>
      <c r="R44" s="42">
        <v>8.796661412894233</v>
      </c>
    </row>
    <row r="45" spans="1:18" ht="12.75">
      <c r="A45" s="3">
        <v>43</v>
      </c>
      <c r="B45" s="62">
        <v>37645</v>
      </c>
      <c r="C45" s="63">
        <v>15</v>
      </c>
      <c r="D45">
        <v>23</v>
      </c>
      <c r="E45">
        <v>32</v>
      </c>
      <c r="F45" s="72">
        <v>31</v>
      </c>
      <c r="G45" s="42">
        <v>0.7905120000000001</v>
      </c>
      <c r="H45" s="56">
        <v>1.5277888000000002</v>
      </c>
      <c r="I45" s="56">
        <v>1.8852608000000002</v>
      </c>
      <c r="J45" s="64">
        <v>2.0591936</v>
      </c>
      <c r="K45" s="65">
        <v>0.06338431761181855</v>
      </c>
      <c r="L45" s="66">
        <v>0.08064897088816361</v>
      </c>
      <c r="M45" s="74">
        <v>0.09093118627413332</v>
      </c>
      <c r="N45" s="42">
        <v>0.19015295283545558</v>
      </c>
      <c r="O45" s="56">
        <v>0.4182834568610132</v>
      </c>
      <c r="P45" s="56">
        <v>0.516153413684247</v>
      </c>
      <c r="Q45" s="56">
        <v>0.5637733548996264</v>
      </c>
      <c r="R45" s="42">
        <v>7.951118378280342</v>
      </c>
    </row>
    <row r="46" spans="1:18" ht="12.75">
      <c r="A46" s="3">
        <v>44</v>
      </c>
      <c r="B46" s="62">
        <v>37646</v>
      </c>
      <c r="C46" s="63">
        <v>18</v>
      </c>
      <c r="D46">
        <v>29</v>
      </c>
      <c r="E46">
        <v>27</v>
      </c>
      <c r="F46" s="72">
        <v>24</v>
      </c>
      <c r="G46" s="42">
        <v>0.9486144000000001</v>
      </c>
      <c r="H46" s="56">
        <v>1.9263424</v>
      </c>
      <c r="I46" s="56">
        <v>1.5906888000000001</v>
      </c>
      <c r="J46" s="64">
        <v>1.5942144</v>
      </c>
      <c r="K46" s="65">
        <v>0.06289602883597593</v>
      </c>
      <c r="L46" s="66">
        <v>0.07962005194751877</v>
      </c>
      <c r="M46" s="74">
        <v>0.08977108690990832</v>
      </c>
      <c r="N46" s="42">
        <v>0.22642570380951332</v>
      </c>
      <c r="O46" s="56">
        <v>0.5206723040774681</v>
      </c>
      <c r="P46" s="56">
        <v>0.4299482805166012</v>
      </c>
      <c r="Q46" s="56">
        <v>0.4309012171675598</v>
      </c>
      <c r="R46" s="42">
        <v>7.667807505571144</v>
      </c>
    </row>
    <row r="47" spans="1:18" ht="12.75">
      <c r="A47" s="3">
        <v>45</v>
      </c>
      <c r="B47" s="62">
        <v>37647</v>
      </c>
      <c r="C47" s="63">
        <v>13</v>
      </c>
      <c r="D47">
        <v>28</v>
      </c>
      <c r="E47">
        <v>26</v>
      </c>
      <c r="F47" s="72">
        <v>29</v>
      </c>
      <c r="G47" s="42">
        <v>0.6851104000000001</v>
      </c>
      <c r="H47" s="56">
        <v>1.8599168000000001</v>
      </c>
      <c r="I47" s="56">
        <v>1.5317744</v>
      </c>
      <c r="J47" s="64">
        <v>1.9263424</v>
      </c>
      <c r="K47" s="65">
        <v>0.07819352489232201</v>
      </c>
      <c r="L47" s="66">
        <v>0.07819352489232201</v>
      </c>
      <c r="M47" s="74">
        <v>0.07819352489232201</v>
      </c>
      <c r="N47" s="42">
        <v>0.2033031647200372</v>
      </c>
      <c r="O47" s="56">
        <v>0.43788373939700315</v>
      </c>
      <c r="P47" s="56">
        <v>0.4066063294400744</v>
      </c>
      <c r="Q47" s="56">
        <v>0.45352244437546757</v>
      </c>
      <c r="R47" s="42">
        <v>7.504459677932584</v>
      </c>
    </row>
    <row r="48" spans="1:18" ht="12.75">
      <c r="A48" s="3">
        <v>46</v>
      </c>
      <c r="B48" s="62">
        <v>37648</v>
      </c>
      <c r="C48" s="63">
        <v>12</v>
      </c>
      <c r="D48">
        <v>22</v>
      </c>
      <c r="E48">
        <v>33</v>
      </c>
      <c r="F48" s="72">
        <v>19</v>
      </c>
      <c r="G48" s="42">
        <v>0.6324096000000001</v>
      </c>
      <c r="H48" s="56">
        <v>1.4613632</v>
      </c>
      <c r="I48" s="56">
        <v>1.9441752</v>
      </c>
      <c r="J48" s="64">
        <v>1.2620864</v>
      </c>
      <c r="K48" s="65">
        <v>0.06526192549622818</v>
      </c>
      <c r="L48" s="66">
        <v>0.08091823775313484</v>
      </c>
      <c r="M48" s="74">
        <v>0.09123478290018455</v>
      </c>
      <c r="N48" s="42">
        <v>0.15662862119094761</v>
      </c>
      <c r="O48" s="56">
        <v>0.4014330447608119</v>
      </c>
      <c r="P48" s="56">
        <v>0.5340603691706898</v>
      </c>
      <c r="Q48" s="56">
        <v>0.3466921750207012</v>
      </c>
      <c r="R48" s="42">
        <v>6.738848610143151</v>
      </c>
    </row>
    <row r="49" spans="1:18" ht="12.75">
      <c r="A49" s="3">
        <v>47</v>
      </c>
      <c r="B49" s="62">
        <v>37649</v>
      </c>
      <c r="C49" s="63">
        <v>22</v>
      </c>
      <c r="D49">
        <v>19</v>
      </c>
      <c r="E49">
        <v>25</v>
      </c>
      <c r="F49" s="72">
        <v>29</v>
      </c>
      <c r="G49" s="42">
        <v>1.1594176000000003</v>
      </c>
      <c r="H49" s="56">
        <v>1.2620864</v>
      </c>
      <c r="I49" s="56">
        <v>1.47286</v>
      </c>
      <c r="J49" s="64">
        <v>1.9263424</v>
      </c>
      <c r="K49" s="65">
        <v>0.06376903113058253</v>
      </c>
      <c r="L49" s="66">
        <v>0.0803703033771288</v>
      </c>
      <c r="M49" s="74">
        <v>0.09061699048123731</v>
      </c>
      <c r="N49" s="42">
        <v>0.28058373697456307</v>
      </c>
      <c r="O49" s="56">
        <v>0.34434456382870166</v>
      </c>
      <c r="P49" s="56">
        <v>0.40185151688564397</v>
      </c>
      <c r="Q49" s="56">
        <v>0.5255785447911763</v>
      </c>
      <c r="R49" s="42">
        <v>7.373064762480086</v>
      </c>
    </row>
    <row r="50" spans="1:18" ht="12.75">
      <c r="A50" s="3">
        <v>48</v>
      </c>
      <c r="B50" s="62">
        <v>37650</v>
      </c>
      <c r="C50" s="63">
        <v>14</v>
      </c>
      <c r="D50">
        <v>25</v>
      </c>
      <c r="E50">
        <v>32</v>
      </c>
      <c r="F50" s="72">
        <v>35</v>
      </c>
      <c r="G50" s="42">
        <v>0.7378112000000001</v>
      </c>
      <c r="H50" s="56">
        <v>1.66064</v>
      </c>
      <c r="I50" s="56">
        <v>1.8852608000000002</v>
      </c>
      <c r="J50" s="64">
        <v>2.324896</v>
      </c>
      <c r="K50" s="65">
        <v>0.06342041330019403</v>
      </c>
      <c r="L50" s="66">
        <v>0.08089792055991829</v>
      </c>
      <c r="M50" s="74">
        <v>0.09121187539794869</v>
      </c>
      <c r="N50" s="42">
        <v>0.17757715724054324</v>
      </c>
      <c r="O50" s="56">
        <v>0.45605937698974336</v>
      </c>
      <c r="P50" s="56">
        <v>0.517746691583477</v>
      </c>
      <c r="Q50" s="56">
        <v>0.6384831277856406</v>
      </c>
      <c r="R50" s="42">
        <v>8.398474353599404</v>
      </c>
    </row>
    <row r="51" spans="1:18" ht="12.75">
      <c r="A51" s="3">
        <v>49</v>
      </c>
      <c r="B51" s="62">
        <v>37651</v>
      </c>
      <c r="C51" s="63">
        <v>21</v>
      </c>
      <c r="D51">
        <v>21</v>
      </c>
      <c r="E51">
        <v>36</v>
      </c>
      <c r="F51" s="72">
        <v>31</v>
      </c>
      <c r="G51" s="42">
        <v>1.1067168</v>
      </c>
      <c r="H51" s="56">
        <v>1.3949376</v>
      </c>
      <c r="I51" s="56">
        <v>2.1209184</v>
      </c>
      <c r="J51" s="64">
        <v>2.0591936</v>
      </c>
      <c r="K51" s="65">
        <v>0.06364191758459162</v>
      </c>
      <c r="L51" s="66">
        <v>0.08126539028626113</v>
      </c>
      <c r="M51" s="74">
        <v>0.09162619510678319</v>
      </c>
      <c r="N51" s="42">
        <v>0.26729605385528477</v>
      </c>
      <c r="O51" s="56">
        <v>0.3848300194484893</v>
      </c>
      <c r="P51" s="56">
        <v>0.58511081006108</v>
      </c>
      <c r="Q51" s="56">
        <v>0.5680824096620556</v>
      </c>
      <c r="R51" s="42">
        <v>8.48708569302691</v>
      </c>
    </row>
    <row r="52" spans="1:18" ht="12.75">
      <c r="A52" s="3">
        <v>50</v>
      </c>
      <c r="B52" s="62">
        <v>37652</v>
      </c>
      <c r="C52" s="63">
        <v>19</v>
      </c>
      <c r="D52">
        <v>11</v>
      </c>
      <c r="E52">
        <v>9</v>
      </c>
      <c r="F52" s="73">
        <v>20</v>
      </c>
      <c r="G52" s="42">
        <v>1.0013152</v>
      </c>
      <c r="H52" s="56">
        <v>0.7306816</v>
      </c>
      <c r="I52" s="56">
        <v>0.5302296</v>
      </c>
      <c r="J52" s="64">
        <v>1.328512</v>
      </c>
      <c r="K52" s="65">
        <v>0.06432829208291727</v>
      </c>
      <c r="L52" s="66">
        <v>0.08043032568748246</v>
      </c>
      <c r="M52" s="75">
        <v>0.09068466524290215</v>
      </c>
      <c r="N52" s="76">
        <v>0.24444750991508554</v>
      </c>
      <c r="O52" s="56">
        <v>0.19950626353438466</v>
      </c>
      <c r="P52" s="56">
        <v>0.1447745862374684</v>
      </c>
      <c r="Q52" s="56">
        <v>0.36273866097160856</v>
      </c>
      <c r="R52" s="42">
        <v>4.542205420658547</v>
      </c>
    </row>
    <row r="53" spans="1:18" ht="12.75">
      <c r="A53" s="3">
        <v>52</v>
      </c>
      <c r="B53" t="s">
        <v>13</v>
      </c>
      <c r="C53" s="67">
        <v>480</v>
      </c>
      <c r="D53" s="67">
        <v>678</v>
      </c>
      <c r="E53" s="67">
        <v>837</v>
      </c>
      <c r="F53" s="67">
        <v>861</v>
      </c>
      <c r="G53" s="68">
        <v>25.296384</v>
      </c>
      <c r="H53" s="68">
        <v>45.03655680000001</v>
      </c>
      <c r="I53" s="68">
        <v>49.3113528</v>
      </c>
      <c r="J53" s="68">
        <v>57.19244160000001</v>
      </c>
      <c r="K53" s="68"/>
      <c r="L53" s="68"/>
      <c r="M53" s="68"/>
      <c r="N53" s="68">
        <v>6.267546940320595</v>
      </c>
      <c r="O53" s="68">
        <v>12.205680771787007</v>
      </c>
      <c r="P53" s="68">
        <v>13.575767453508881</v>
      </c>
      <c r="Q53" s="68">
        <v>15.492630902292378</v>
      </c>
      <c r="R53" s="68">
        <v>224.37836126790882</v>
      </c>
    </row>
    <row r="57" spans="2:5" ht="12.75" hidden="1">
      <c r="B57" s="69" t="s">
        <v>143</v>
      </c>
      <c r="C57" s="69"/>
      <c r="D57" s="69"/>
      <c r="E57" s="71">
        <v>0.8</v>
      </c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</sheetData>
  <mergeCells count="4">
    <mergeCell ref="C20:F20"/>
    <mergeCell ref="G20:J20"/>
    <mergeCell ref="K20:M20"/>
    <mergeCell ref="N20:Q20"/>
  </mergeCells>
  <printOptions/>
  <pageMargins left="0.75" right="0.75" top="1" bottom="1" header="0.5" footer="0.5"/>
  <pageSetup fitToHeight="1" fitToWidth="1" horizontalDpi="300" verticalDpi="300" orientation="landscape" scale="68" r:id="rId1"/>
  <headerFooter alignWithMargins="0">
    <oddHeader>&amp;C&amp;"Arial,Bold"&amp;12Exhibit_____(JAH-7)&amp;R&amp;"Arial,Bold"&amp;12&amp;A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2"/>
  <sheetViews>
    <sheetView workbookViewId="0" topLeftCell="A1">
      <selection activeCell="M15" sqref="M15"/>
    </sheetView>
  </sheetViews>
  <sheetFormatPr defaultColWidth="9.140625" defaultRowHeight="12.75"/>
  <cols>
    <col min="4" max="4" width="14.421875" style="0" customWidth="1"/>
    <col min="5" max="5" width="3.140625" style="0" customWidth="1"/>
    <col min="10" max="10" width="2.57421875" style="0" customWidth="1"/>
    <col min="12" max="12" width="13.7109375" style="0" customWidth="1"/>
  </cols>
  <sheetData>
    <row r="1" spans="1:2" ht="12.75">
      <c r="A1" s="31" t="s">
        <v>70</v>
      </c>
      <c r="B1" s="32"/>
    </row>
    <row r="2" spans="1:2" ht="12.75">
      <c r="A2" s="33" t="s">
        <v>71</v>
      </c>
      <c r="B2" s="32"/>
    </row>
    <row r="3" spans="1:6" ht="12.75">
      <c r="A3" s="33"/>
      <c r="B3" s="32"/>
      <c r="F3" s="24" t="s">
        <v>72</v>
      </c>
    </row>
    <row r="4" spans="1:8" ht="12.75">
      <c r="A4" s="33" t="s">
        <v>73</v>
      </c>
      <c r="B4" s="32"/>
      <c r="D4" s="34">
        <v>0.068</v>
      </c>
      <c r="E4" s="34"/>
      <c r="F4" s="24" t="s">
        <v>74</v>
      </c>
      <c r="H4" s="35">
        <v>1.1274934481213421</v>
      </c>
    </row>
    <row r="5" spans="1:5" ht="12.75">
      <c r="A5" s="33" t="s">
        <v>75</v>
      </c>
      <c r="B5" s="32"/>
      <c r="D5" s="36">
        <v>0.04754014810476676</v>
      </c>
      <c r="E5" s="36"/>
    </row>
    <row r="6" spans="1:5" ht="12.75">
      <c r="A6" s="33" t="s">
        <v>76</v>
      </c>
      <c r="B6" s="32"/>
      <c r="D6" s="30">
        <v>0.04476</v>
      </c>
      <c r="E6" s="30"/>
    </row>
    <row r="7" spans="1:3" ht="12.75">
      <c r="A7" s="33"/>
      <c r="B7" s="32"/>
      <c r="C7" s="30"/>
    </row>
    <row r="8" spans="1:12" ht="12.75">
      <c r="A8" s="37" t="s">
        <v>77</v>
      </c>
      <c r="B8" s="37" t="s">
        <v>78</v>
      </c>
      <c r="C8" s="38" t="s">
        <v>79</v>
      </c>
      <c r="D8" s="39" t="s">
        <v>80</v>
      </c>
      <c r="E8" s="3"/>
      <c r="F8" s="39" t="s">
        <v>81</v>
      </c>
      <c r="G8" s="39" t="s">
        <v>82</v>
      </c>
      <c r="H8" s="39" t="s">
        <v>83</v>
      </c>
      <c r="I8" s="39" t="s">
        <v>84</v>
      </c>
      <c r="J8" s="3"/>
      <c r="K8" s="39" t="s">
        <v>85</v>
      </c>
      <c r="L8" s="39" t="s">
        <v>86</v>
      </c>
    </row>
    <row r="9" spans="1:12" ht="12.75">
      <c r="A9" s="33"/>
      <c r="B9" s="108" t="s">
        <v>87</v>
      </c>
      <c r="C9" s="109"/>
      <c r="D9" s="3" t="s">
        <v>88</v>
      </c>
      <c r="L9" t="s">
        <v>89</v>
      </c>
    </row>
    <row r="10" spans="1:12" ht="12.75">
      <c r="A10" s="40"/>
      <c r="B10" s="39" t="s">
        <v>90</v>
      </c>
      <c r="C10" s="39" t="s">
        <v>90</v>
      </c>
      <c r="D10" s="3" t="s">
        <v>91</v>
      </c>
      <c r="E10" s="39"/>
      <c r="F10" s="110" t="s">
        <v>92</v>
      </c>
      <c r="G10" s="109"/>
      <c r="H10" s="109"/>
      <c r="I10" s="109"/>
      <c r="K10" s="3" t="s">
        <v>13</v>
      </c>
      <c r="L10" s="3" t="s">
        <v>93</v>
      </c>
    </row>
    <row r="11" spans="1:12" ht="12.75">
      <c r="A11" s="41" t="s">
        <v>94</v>
      </c>
      <c r="B11" s="43" t="s">
        <v>95</v>
      </c>
      <c r="C11" s="44" t="s">
        <v>96</v>
      </c>
      <c r="D11" s="45" t="s">
        <v>97</v>
      </c>
      <c r="E11" s="45"/>
      <c r="F11" s="44" t="s">
        <v>98</v>
      </c>
      <c r="G11" s="44" t="s">
        <v>99</v>
      </c>
      <c r="H11" s="44" t="s">
        <v>100</v>
      </c>
      <c r="I11" s="44" t="s">
        <v>101</v>
      </c>
      <c r="K11" s="44" t="s">
        <v>102</v>
      </c>
      <c r="L11" s="44" t="s">
        <v>103</v>
      </c>
    </row>
    <row r="12" spans="1:12" ht="12.75">
      <c r="A12" s="46">
        <v>37622</v>
      </c>
      <c r="B12" s="47">
        <v>28.306403736785395</v>
      </c>
      <c r="C12" s="47">
        <v>32.80506475018981</v>
      </c>
      <c r="D12" s="32">
        <v>31.513162437248344</v>
      </c>
      <c r="E12" s="32"/>
      <c r="F12" s="48">
        <v>0.062236792722133664</v>
      </c>
      <c r="G12" s="48">
        <v>0.08913208968842387</v>
      </c>
      <c r="H12" s="48">
        <v>0.07905331054201511</v>
      </c>
      <c r="I12" s="48">
        <v>0.08913208968842387</v>
      </c>
      <c r="K12" s="18">
        <v>33664.76874999999</v>
      </c>
      <c r="L12" s="48">
        <v>0.08096063984396522</v>
      </c>
    </row>
    <row r="13" spans="1:12" ht="12.75">
      <c r="A13" s="46">
        <v>37623</v>
      </c>
      <c r="B13" s="47">
        <v>28.707618845021397</v>
      </c>
      <c r="C13" s="47">
        <v>33.17273182603199</v>
      </c>
      <c r="D13" s="32">
        <v>31.73700684936319</v>
      </c>
      <c r="E13" s="32"/>
      <c r="F13" s="48">
        <v>0.06372976905963185</v>
      </c>
      <c r="G13" s="48">
        <v>0.08938447279648193</v>
      </c>
      <c r="H13" s="48">
        <v>0.07927715495412996</v>
      </c>
      <c r="I13" s="48">
        <v>0.08938447279648193</v>
      </c>
      <c r="K13" s="18">
        <v>29676.2</v>
      </c>
      <c r="L13" s="48"/>
    </row>
    <row r="14" spans="1:12" ht="12.75">
      <c r="A14" s="46">
        <v>37624</v>
      </c>
      <c r="B14" s="47">
        <v>29.673660749846402</v>
      </c>
      <c r="C14" s="47">
        <v>33.58695371829031</v>
      </c>
      <c r="D14" s="32">
        <v>32.469277768168695</v>
      </c>
      <c r="E14" s="32"/>
      <c r="F14" s="48">
        <v>0.06127624605257101</v>
      </c>
      <c r="G14" s="48">
        <v>0.09021010345968491</v>
      </c>
      <c r="H14" s="48">
        <v>0.08000942587293546</v>
      </c>
      <c r="I14" s="48">
        <v>0.09021010345968491</v>
      </c>
      <c r="K14" s="18">
        <v>31482.125</v>
      </c>
      <c r="L14" s="48"/>
    </row>
    <row r="15" spans="1:12" ht="12.75">
      <c r="A15" s="46">
        <v>37625</v>
      </c>
      <c r="B15" s="47">
        <v>27.4445751061632</v>
      </c>
      <c r="C15" s="47">
        <v>33.2519971247046</v>
      </c>
      <c r="D15" s="32">
        <v>31.60469851653156</v>
      </c>
      <c r="E15" s="32"/>
      <c r="F15" s="48">
        <v>0.060710344051190586</v>
      </c>
      <c r="G15" s="48">
        <v>0.0892352960180824</v>
      </c>
      <c r="H15" s="48">
        <v>0.07914484662129832</v>
      </c>
      <c r="I15" s="48">
        <v>0.0892352960180824</v>
      </c>
      <c r="K15" s="18">
        <v>29425.74679752067</v>
      </c>
      <c r="L15" s="48"/>
    </row>
    <row r="16" spans="1:12" ht="12.75">
      <c r="A16" s="46">
        <v>37626</v>
      </c>
      <c r="B16" s="47">
        <v>28.141906379261396</v>
      </c>
      <c r="C16" s="47">
        <v>34.33545086651219</v>
      </c>
      <c r="D16" s="32">
        <v>32.57130621987995</v>
      </c>
      <c r="E16" s="32"/>
      <c r="F16" s="48">
        <v>0.08011145432464674</v>
      </c>
      <c r="G16" s="48">
        <v>0.08011145432464671</v>
      </c>
      <c r="H16" s="48">
        <v>0.08011145432464671</v>
      </c>
      <c r="I16" s="48">
        <v>0.08011145432464671</v>
      </c>
      <c r="K16" s="18">
        <v>26162.96875</v>
      </c>
      <c r="L16" s="48"/>
    </row>
    <row r="17" spans="1:12" ht="12.75">
      <c r="A17" s="46">
        <v>37627</v>
      </c>
      <c r="B17" s="47">
        <v>29.483626830351003</v>
      </c>
      <c r="C17" s="47">
        <v>37.5949135630773</v>
      </c>
      <c r="D17" s="32">
        <v>35.996155432772866</v>
      </c>
      <c r="E17" s="32"/>
      <c r="F17" s="48">
        <v>0.05366053170849503</v>
      </c>
      <c r="G17" s="48">
        <v>0.09418663491885162</v>
      </c>
      <c r="H17" s="48">
        <v>0.08353630353753963</v>
      </c>
      <c r="I17" s="48">
        <v>0.09418663491885162</v>
      </c>
      <c r="K17" s="18">
        <v>24826.967213114756</v>
      </c>
      <c r="L17" s="48"/>
    </row>
    <row r="18" spans="1:12" ht="12.75">
      <c r="A18" s="46">
        <v>37628</v>
      </c>
      <c r="B18" s="47">
        <v>29.910628161631802</v>
      </c>
      <c r="C18" s="47">
        <v>38.070003940834205</v>
      </c>
      <c r="D18" s="32">
        <v>35.70776655433127</v>
      </c>
      <c r="E18" s="32"/>
      <c r="F18" s="48">
        <v>0.0654875467189119</v>
      </c>
      <c r="G18" s="48">
        <v>0.09386147834789767</v>
      </c>
      <c r="H18" s="48">
        <v>0.08324791465909803</v>
      </c>
      <c r="I18" s="48">
        <v>0.09386147834789767</v>
      </c>
      <c r="K18" s="18">
        <v>27006.098360655735</v>
      </c>
      <c r="L18" s="48"/>
    </row>
    <row r="19" spans="1:12" ht="12.75">
      <c r="A19" s="46">
        <v>37629</v>
      </c>
      <c r="B19" s="47">
        <v>27.5665798700436</v>
      </c>
      <c r="C19" s="47">
        <v>35.9146694335125</v>
      </c>
      <c r="D19" s="32">
        <v>33.35636514763873</v>
      </c>
      <c r="E19" s="32"/>
      <c r="F19" s="48">
        <v>0.06426061167482398</v>
      </c>
      <c r="G19" s="48">
        <v>0.09121028866794852</v>
      </c>
      <c r="H19" s="48">
        <v>0.08089651325240549</v>
      </c>
      <c r="I19" s="48">
        <v>0.09121028866794852</v>
      </c>
      <c r="K19" s="18">
        <v>28904.469696969692</v>
      </c>
      <c r="L19" s="48"/>
    </row>
    <row r="20" spans="1:12" ht="12.75">
      <c r="A20" s="46">
        <v>37630</v>
      </c>
      <c r="B20" s="47">
        <v>27.842664569340602</v>
      </c>
      <c r="C20" s="47">
        <v>35.82984743251349</v>
      </c>
      <c r="D20" s="32">
        <v>33.56970094086657</v>
      </c>
      <c r="E20" s="32"/>
      <c r="F20" s="48">
        <v>0.06211499337001929</v>
      </c>
      <c r="G20" s="48">
        <v>0.09145082337706267</v>
      </c>
      <c r="H20" s="48">
        <v>0.08110984904563333</v>
      </c>
      <c r="I20" s="48">
        <v>0.09145082337706267</v>
      </c>
      <c r="K20" s="18">
        <v>32532.1875</v>
      </c>
      <c r="L20" s="48"/>
    </row>
    <row r="21" spans="1:12" ht="12.75">
      <c r="A21" s="46">
        <v>37631</v>
      </c>
      <c r="B21" s="47">
        <v>29.1390792067584</v>
      </c>
      <c r="C21" s="47">
        <v>34.7829976304283</v>
      </c>
      <c r="D21" s="32">
        <v>33.0951665900022</v>
      </c>
      <c r="E21" s="32"/>
      <c r="F21" s="48">
        <v>0.0620562832850359</v>
      </c>
      <c r="G21" s="48">
        <v>0.09091578900555458</v>
      </c>
      <c r="H21" s="48">
        <v>0.08063531469476896</v>
      </c>
      <c r="I21" s="48">
        <v>0.09091578900555458</v>
      </c>
      <c r="K21" s="18">
        <v>29827.4625</v>
      </c>
      <c r="L21" s="48"/>
    </row>
    <row r="22" spans="1:12" ht="12.75">
      <c r="A22" s="46">
        <v>37632</v>
      </c>
      <c r="B22" s="47">
        <v>27.6871745370234</v>
      </c>
      <c r="C22" s="47">
        <v>32.676397940962495</v>
      </c>
      <c r="D22" s="32">
        <v>31.24190721064088</v>
      </c>
      <c r="E22" s="32"/>
      <c r="F22" s="48">
        <v>0.061657769684825954</v>
      </c>
      <c r="G22" s="48">
        <v>0.08882625119765526</v>
      </c>
      <c r="H22" s="48">
        <v>0.07878205531540763</v>
      </c>
      <c r="I22" s="48">
        <v>0.08882625119765526</v>
      </c>
      <c r="K22" s="18">
        <v>26065.10080645161</v>
      </c>
      <c r="L22" s="48"/>
    </row>
    <row r="23" spans="1:12" ht="12.75">
      <c r="A23" s="46">
        <v>37633</v>
      </c>
      <c r="B23" s="47">
        <v>29.6521633971966</v>
      </c>
      <c r="C23" s="47">
        <v>33.682497895276796</v>
      </c>
      <c r="D23" s="32">
        <v>32.50933060577431</v>
      </c>
      <c r="E23" s="32"/>
      <c r="F23" s="48">
        <v>0.0800494787105411</v>
      </c>
      <c r="G23" s="48">
        <v>0.08004947871054108</v>
      </c>
      <c r="H23" s="48">
        <v>0.08004947871054108</v>
      </c>
      <c r="I23" s="48">
        <v>0.08004947871054108</v>
      </c>
      <c r="K23" s="18">
        <v>26216.359375</v>
      </c>
      <c r="L23" s="48"/>
    </row>
    <row r="24" spans="1:12" ht="12.75">
      <c r="A24" s="46">
        <v>37634</v>
      </c>
      <c r="B24" s="47">
        <v>29.3136257711754</v>
      </c>
      <c r="C24" s="47">
        <v>37.065976591855495</v>
      </c>
      <c r="D24" s="32">
        <v>35.30847934258608</v>
      </c>
      <c r="E24" s="32"/>
      <c r="F24" s="48">
        <v>0.05858063834522295</v>
      </c>
      <c r="G24" s="48">
        <v>0.09341128463273632</v>
      </c>
      <c r="H24" s="48">
        <v>0.08284862744735284</v>
      </c>
      <c r="I24" s="48">
        <v>0.09341128463273632</v>
      </c>
      <c r="K24" s="18">
        <v>26634.64303641732</v>
      </c>
      <c r="L24" s="48"/>
    </row>
    <row r="25" spans="1:12" ht="12.75">
      <c r="A25" s="46">
        <v>37635</v>
      </c>
      <c r="B25" s="47">
        <v>30.127233551011802</v>
      </c>
      <c r="C25" s="47">
        <v>37.156984329505505</v>
      </c>
      <c r="D25" s="32">
        <v>35.13517573900754</v>
      </c>
      <c r="E25" s="32"/>
      <c r="F25" s="48">
        <v>0.06567342939969457</v>
      </c>
      <c r="G25" s="48">
        <v>0.0932158859551657</v>
      </c>
      <c r="H25" s="48">
        <v>0.0826753238437743</v>
      </c>
      <c r="I25" s="48">
        <v>0.0932158859551657</v>
      </c>
      <c r="K25" s="18">
        <v>32910.26914285715</v>
      </c>
      <c r="L25" s="48"/>
    </row>
    <row r="26" spans="1:12" ht="12.75">
      <c r="A26" s="46">
        <v>37636</v>
      </c>
      <c r="B26" s="47">
        <v>31.2231703464894</v>
      </c>
      <c r="C26" s="47">
        <v>35.52130470154259</v>
      </c>
      <c r="D26" s="32">
        <v>34.13330997646802</v>
      </c>
      <c r="E26" s="32"/>
      <c r="F26" s="48">
        <v>0.06620476552747899</v>
      </c>
      <c r="G26" s="48">
        <v>0.09208628887200529</v>
      </c>
      <c r="H26" s="48">
        <v>0.08167345808123477</v>
      </c>
      <c r="I26" s="48">
        <v>0.09208628887200529</v>
      </c>
      <c r="K26" s="18">
        <v>32896.59448818898</v>
      </c>
      <c r="L26" s="48"/>
    </row>
    <row r="27" spans="1:12" ht="12.75">
      <c r="A27" s="46">
        <v>37637</v>
      </c>
      <c r="B27" s="47">
        <v>32.3552131542972</v>
      </c>
      <c r="C27" s="47">
        <v>37.280616772004095</v>
      </c>
      <c r="D27" s="32">
        <v>35.70748276438212</v>
      </c>
      <c r="E27" s="32"/>
      <c r="F27" s="48">
        <v>0.06695258837466311</v>
      </c>
      <c r="G27" s="48">
        <v>0.09386115837658936</v>
      </c>
      <c r="H27" s="48">
        <v>0.08324763086914888</v>
      </c>
      <c r="I27" s="48">
        <v>0.09386115837658936</v>
      </c>
      <c r="K27" s="18">
        <v>34405.07559992501</v>
      </c>
      <c r="L27" s="48"/>
    </row>
    <row r="28" spans="1:12" ht="12.75">
      <c r="A28" s="46">
        <v>37638</v>
      </c>
      <c r="B28" s="47">
        <v>30.753196625982604</v>
      </c>
      <c r="C28" s="47">
        <v>34.7122598613801</v>
      </c>
      <c r="D28" s="32">
        <v>33.4961100397765</v>
      </c>
      <c r="E28" s="32"/>
      <c r="F28" s="48">
        <v>0.0644952495232215</v>
      </c>
      <c r="G28" s="48">
        <v>0.09136785011824228</v>
      </c>
      <c r="H28" s="48">
        <v>0.08103625814454327</v>
      </c>
      <c r="I28" s="48">
        <v>0.09136785011824228</v>
      </c>
      <c r="K28" s="18">
        <v>33394.55957067866</v>
      </c>
      <c r="L28" s="48"/>
    </row>
    <row r="29" spans="1:12" ht="12.75">
      <c r="A29" s="46">
        <v>37639</v>
      </c>
      <c r="B29" s="47">
        <v>27.745763993505598</v>
      </c>
      <c r="C29" s="47">
        <v>34.5617874587364</v>
      </c>
      <c r="D29" s="32">
        <v>32.44775853431964</v>
      </c>
      <c r="E29" s="32"/>
      <c r="F29" s="48">
        <v>0.06365312860039221</v>
      </c>
      <c r="G29" s="48">
        <v>0.0901858406645115</v>
      </c>
      <c r="H29" s="48">
        <v>0.07998790663908639</v>
      </c>
      <c r="I29" s="48">
        <v>0.0901858406645115</v>
      </c>
      <c r="K29" s="18">
        <v>30486.041338582676</v>
      </c>
      <c r="L29" s="48"/>
    </row>
    <row r="30" spans="1:12" ht="12.75">
      <c r="A30" s="46">
        <v>37640</v>
      </c>
      <c r="B30" s="47">
        <v>28.224464693544597</v>
      </c>
      <c r="C30" s="47">
        <v>33.5202161054349</v>
      </c>
      <c r="D30" s="32">
        <v>31.840613679735856</v>
      </c>
      <c r="E30" s="32"/>
      <c r="F30" s="48">
        <v>0.07938076178450262</v>
      </c>
      <c r="G30" s="48">
        <v>0.07938076178450262</v>
      </c>
      <c r="H30" s="48">
        <v>0.07938076178450262</v>
      </c>
      <c r="I30" s="48">
        <v>0.07938076178450262</v>
      </c>
      <c r="K30" s="18">
        <v>27523.925196850396</v>
      </c>
      <c r="L30" s="48"/>
    </row>
    <row r="31" spans="1:12" ht="12.75">
      <c r="A31" s="46">
        <v>37641</v>
      </c>
      <c r="B31" s="47">
        <v>29.2334650400496</v>
      </c>
      <c r="C31" s="47">
        <v>39.1249300694307</v>
      </c>
      <c r="D31" s="32">
        <v>36.314584428988766</v>
      </c>
      <c r="E31" s="32"/>
      <c r="F31" s="48">
        <v>0.06589051258166417</v>
      </c>
      <c r="G31" s="48">
        <v>0.09454566152577691</v>
      </c>
      <c r="H31" s="48">
        <v>0.08385473253375553</v>
      </c>
      <c r="I31" s="48">
        <v>0.09454566152577691</v>
      </c>
      <c r="K31" s="18">
        <v>31038.94615384616</v>
      </c>
      <c r="L31" s="48"/>
    </row>
    <row r="32" spans="1:12" ht="12.75">
      <c r="A32" s="46">
        <v>37642</v>
      </c>
      <c r="B32" s="47">
        <v>29.313377504856597</v>
      </c>
      <c r="C32" s="47">
        <v>35.880352193956796</v>
      </c>
      <c r="D32" s="32">
        <v>34.096241124542246</v>
      </c>
      <c r="E32" s="32"/>
      <c r="F32" s="48">
        <v>0.06366768070228496</v>
      </c>
      <c r="G32" s="48">
        <v>0.09204449398432961</v>
      </c>
      <c r="H32" s="48">
        <v>0.081636389229309</v>
      </c>
      <c r="I32" s="48">
        <v>0.09204449398432961</v>
      </c>
      <c r="K32" s="18">
        <v>30000.905769230765</v>
      </c>
      <c r="L32" s="48"/>
    </row>
    <row r="33" spans="1:12" ht="12.75">
      <c r="A33" s="46">
        <v>37643</v>
      </c>
      <c r="B33" s="47">
        <v>31.523832016592998</v>
      </c>
      <c r="C33" s="47">
        <v>36.15134952585031</v>
      </c>
      <c r="D33" s="32">
        <v>34.74327637019399</v>
      </c>
      <c r="E33" s="32"/>
      <c r="F33" s="48">
        <v>0.06493938713802264</v>
      </c>
      <c r="G33" s="48">
        <v>0.09277402198450554</v>
      </c>
      <c r="H33" s="48">
        <v>0.08228342447496076</v>
      </c>
      <c r="I33" s="48">
        <v>0.09277402198450554</v>
      </c>
      <c r="K33" s="18">
        <v>28070.607692307687</v>
      </c>
      <c r="L33" s="48"/>
    </row>
    <row r="34" spans="1:12" ht="12.75">
      <c r="A34" s="46">
        <v>37644</v>
      </c>
      <c r="B34" s="47">
        <v>32.1522847285248</v>
      </c>
      <c r="C34" s="47">
        <v>36.9757310875944</v>
      </c>
      <c r="D34" s="32">
        <v>35.407635603501184</v>
      </c>
      <c r="E34" s="32"/>
      <c r="F34" s="48">
        <v>0.06652485743619466</v>
      </c>
      <c r="G34" s="48">
        <v>0.09352308266725831</v>
      </c>
      <c r="H34" s="48">
        <v>0.08294778370826794</v>
      </c>
      <c r="I34" s="48">
        <v>0.09352308266725831</v>
      </c>
      <c r="K34" s="18">
        <v>27207.57115384616</v>
      </c>
      <c r="L34" s="48"/>
    </row>
    <row r="35" spans="1:12" ht="12.75">
      <c r="A35" s="46">
        <v>37645</v>
      </c>
      <c r="B35" s="47">
        <v>28.8820524343158</v>
      </c>
      <c r="C35" s="47">
        <v>34.90709592096329</v>
      </c>
      <c r="D35" s="32">
        <v>33.10882278339686</v>
      </c>
      <c r="E35" s="32"/>
      <c r="F35" s="48">
        <v>0.06338431761181855</v>
      </c>
      <c r="G35" s="48">
        <v>0.09093118627413332</v>
      </c>
      <c r="H35" s="48">
        <v>0.08064897088816361</v>
      </c>
      <c r="I35" s="48">
        <v>0.09093118627413332</v>
      </c>
      <c r="K35" s="18">
        <v>28785.167441860474</v>
      </c>
      <c r="L35" s="48"/>
    </row>
    <row r="36" spans="1:12" ht="12.75">
      <c r="A36" s="46">
        <v>37646</v>
      </c>
      <c r="B36" s="47">
        <v>27.28661775295861</v>
      </c>
      <c r="C36" s="47">
        <v>34.22228535990931</v>
      </c>
      <c r="D36" s="32">
        <v>32.07990384275201</v>
      </c>
      <c r="E36" s="32"/>
      <c r="F36" s="48">
        <v>0.06289602883597593</v>
      </c>
      <c r="G36" s="48">
        <v>0.08977108690990832</v>
      </c>
      <c r="H36" s="48">
        <v>0.07962005194751877</v>
      </c>
      <c r="I36" s="48">
        <v>0.08977108690990832</v>
      </c>
      <c r="K36" s="18">
        <v>28198.31688034188</v>
      </c>
      <c r="L36" s="48"/>
    </row>
    <row r="37" spans="1:12" ht="12.75">
      <c r="A37" s="46">
        <v>37647</v>
      </c>
      <c r="B37" s="47">
        <v>28.3619149698654</v>
      </c>
      <c r="C37" s="47">
        <v>31.720475678137802</v>
      </c>
      <c r="D37" s="32">
        <v>30.653376787555253</v>
      </c>
      <c r="E37" s="32"/>
      <c r="F37" s="48">
        <v>0.07819352489232201</v>
      </c>
      <c r="G37" s="48">
        <v>0.07819352489232201</v>
      </c>
      <c r="H37" s="48">
        <v>0.07819352489232201</v>
      </c>
      <c r="I37" s="48">
        <v>0.07819352489232201</v>
      </c>
      <c r="K37" s="18">
        <v>29602.88333333334</v>
      </c>
      <c r="L37" s="48"/>
    </row>
    <row r="38" spans="1:12" ht="12.75">
      <c r="A38" s="46">
        <v>37648</v>
      </c>
      <c r="B38" s="47">
        <v>28.6858369624332</v>
      </c>
      <c r="C38" s="47">
        <v>35.471159786786096</v>
      </c>
      <c r="D38" s="32">
        <v>33.37808964836808</v>
      </c>
      <c r="E38" s="32"/>
      <c r="F38" s="48">
        <v>0.06526192549622818</v>
      </c>
      <c r="G38" s="48">
        <v>0.09123478290018455</v>
      </c>
      <c r="H38" s="48">
        <v>0.08091823775313484</v>
      </c>
      <c r="I38" s="48">
        <v>0.09123478290018455</v>
      </c>
      <c r="K38" s="18">
        <v>33056.205555555556</v>
      </c>
      <c r="L38" s="48"/>
    </row>
    <row r="39" spans="1:12" ht="12.75">
      <c r="A39" s="46">
        <v>37649</v>
      </c>
      <c r="B39" s="47">
        <v>30.0130979925846</v>
      </c>
      <c r="C39" s="47">
        <v>33.9699644894871</v>
      </c>
      <c r="D39" s="32">
        <v>32.83015527236205</v>
      </c>
      <c r="E39" s="32"/>
      <c r="F39" s="48">
        <v>0.06376903113058253</v>
      </c>
      <c r="G39" s="48">
        <v>0.09061699048123731</v>
      </c>
      <c r="H39" s="48">
        <v>0.0803703033771288</v>
      </c>
      <c r="I39" s="48">
        <v>0.09061699048123731</v>
      </c>
      <c r="K39" s="18">
        <v>34852.40555555555</v>
      </c>
      <c r="L39" s="48"/>
    </row>
    <row r="40" spans="1:12" ht="12.75">
      <c r="A40" s="46">
        <v>37650</v>
      </c>
      <c r="B40" s="47">
        <v>31.041530060176797</v>
      </c>
      <c r="C40" s="47">
        <v>34.3363860494715</v>
      </c>
      <c r="D40" s="32">
        <v>33.357772455151526</v>
      </c>
      <c r="E40" s="32"/>
      <c r="F40" s="48">
        <v>0.06342041330019403</v>
      </c>
      <c r="G40" s="48">
        <v>0.09121187539794869</v>
      </c>
      <c r="H40" s="48">
        <v>0.08089792055991829</v>
      </c>
      <c r="I40" s="48">
        <v>0.09121187539794869</v>
      </c>
      <c r="K40" s="18">
        <v>30186.88333333333</v>
      </c>
      <c r="L40" s="48"/>
    </row>
    <row r="41" spans="1:12" ht="12.75">
      <c r="A41" s="46">
        <v>37651</v>
      </c>
      <c r="B41" s="47">
        <v>31.1400262352742</v>
      </c>
      <c r="C41" s="47">
        <v>34.814884510093506</v>
      </c>
      <c r="D41" s="32">
        <v>33.72524218149437</v>
      </c>
      <c r="E41" s="32"/>
      <c r="F41" s="48">
        <v>0.06364191758459162</v>
      </c>
      <c r="G41" s="48">
        <v>0.09162619510678319</v>
      </c>
      <c r="H41" s="48">
        <v>0.08126539028626113</v>
      </c>
      <c r="I41" s="48">
        <v>0.09162619510678319</v>
      </c>
      <c r="K41" s="18">
        <v>30313.911111111112</v>
      </c>
      <c r="L41" s="48"/>
    </row>
    <row r="42" spans="1:12" ht="12.75">
      <c r="A42" s="46">
        <v>37652</v>
      </c>
      <c r="B42" s="47">
        <v>29.358050099939998</v>
      </c>
      <c r="C42" s="47">
        <v>34.549692146845196</v>
      </c>
      <c r="D42" s="32">
        <v>32.8901775827157</v>
      </c>
      <c r="E42" s="32"/>
      <c r="F42" s="48">
        <v>0.06432829208291727</v>
      </c>
      <c r="G42" s="48">
        <v>0.09068466524290215</v>
      </c>
      <c r="H42" s="48">
        <v>0.08043032568748246</v>
      </c>
      <c r="I42" s="48">
        <v>0.09068466524290215</v>
      </c>
      <c r="K42" s="18">
        <v>27894.294444444444</v>
      </c>
      <c r="L42" s="48"/>
    </row>
    <row r="43" ht="12.75">
      <c r="A43" s="46"/>
    </row>
    <row r="44" ht="12.75">
      <c r="A44" s="46"/>
    </row>
    <row r="45" ht="12.75">
      <c r="A45" s="46"/>
    </row>
    <row r="46" ht="12.75">
      <c r="A46" s="46"/>
    </row>
    <row r="47" ht="12.75">
      <c r="A47" s="46"/>
    </row>
    <row r="48" ht="12.75">
      <c r="A48" s="46"/>
    </row>
    <row r="49" ht="12.75">
      <c r="A49" s="46"/>
    </row>
    <row r="50" ht="12.75">
      <c r="A50" s="46"/>
    </row>
    <row r="51" ht="12.75">
      <c r="A51" s="46"/>
    </row>
    <row r="52" ht="12.75">
      <c r="A52" s="46"/>
    </row>
    <row r="53" ht="12.75">
      <c r="A53" s="46"/>
    </row>
    <row r="54" ht="12.75">
      <c r="A54" s="46"/>
    </row>
    <row r="55" ht="12.75">
      <c r="A55" s="46"/>
    </row>
    <row r="56" ht="12.75">
      <c r="A56" s="46"/>
    </row>
    <row r="57" ht="12.75">
      <c r="A57" s="46"/>
    </row>
    <row r="58" ht="12.75">
      <c r="A58" s="46"/>
    </row>
    <row r="59" ht="12.75">
      <c r="A59" s="46"/>
    </row>
    <row r="60" ht="12.75">
      <c r="A60" s="46"/>
    </row>
    <row r="61" ht="12.75">
      <c r="A61" s="46"/>
    </row>
    <row r="62" ht="12.75">
      <c r="A62" s="46"/>
    </row>
    <row r="63" ht="12.75">
      <c r="A63" s="46"/>
    </row>
    <row r="64" ht="12.75">
      <c r="A64" s="46"/>
    </row>
    <row r="65" ht="12.75">
      <c r="A65" s="46"/>
    </row>
    <row r="66" ht="12.75">
      <c r="A66" s="46"/>
    </row>
    <row r="67" ht="12.75">
      <c r="A67" s="46"/>
    </row>
    <row r="68" ht="12.75">
      <c r="A68" s="46"/>
    </row>
    <row r="69" ht="12.75">
      <c r="A69" s="46"/>
    </row>
    <row r="70" ht="12.75">
      <c r="A70" s="46"/>
    </row>
    <row r="71" ht="12.75">
      <c r="A71" s="46"/>
    </row>
    <row r="72" ht="12.75">
      <c r="A72" s="46"/>
    </row>
    <row r="73" ht="12.75">
      <c r="A73" s="46"/>
    </row>
    <row r="74" ht="12.75">
      <c r="A74" s="46"/>
    </row>
    <row r="75" ht="12.75">
      <c r="A75" s="46"/>
    </row>
    <row r="76" ht="12.75">
      <c r="A76" s="46"/>
    </row>
    <row r="77" ht="12.75">
      <c r="A77" s="46"/>
    </row>
    <row r="78" ht="12.75">
      <c r="A78" s="46"/>
    </row>
    <row r="79" ht="12.75">
      <c r="A79" s="46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6"/>
    </row>
    <row r="85" ht="12.75">
      <c r="A85" s="46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  <row r="91" ht="12.75">
      <c r="A91" s="46"/>
    </row>
    <row r="92" ht="12.75">
      <c r="A92" s="46"/>
    </row>
    <row r="93" ht="12.75">
      <c r="A93" s="46"/>
    </row>
    <row r="94" ht="12.75">
      <c r="A94" s="46"/>
    </row>
    <row r="95" ht="12.75">
      <c r="A95" s="46"/>
    </row>
    <row r="96" ht="12.75">
      <c r="A96" s="46"/>
    </row>
    <row r="97" ht="12.75">
      <c r="A97" s="46"/>
    </row>
    <row r="98" ht="12.75">
      <c r="A98" s="46"/>
    </row>
    <row r="99" ht="12.75">
      <c r="A99" s="46"/>
    </row>
    <row r="100" ht="12.75">
      <c r="A100" s="46"/>
    </row>
    <row r="101" ht="12.75">
      <c r="A101" s="46"/>
    </row>
    <row r="102" ht="12.75">
      <c r="A102" s="46"/>
    </row>
    <row r="103" ht="12.75">
      <c r="A103" s="46"/>
    </row>
    <row r="104" ht="12.75">
      <c r="A104" s="46"/>
    </row>
    <row r="105" ht="12.75">
      <c r="A105" s="46"/>
    </row>
    <row r="106" ht="12.75">
      <c r="A106" s="46"/>
    </row>
    <row r="107" ht="12.75">
      <c r="A107" s="46"/>
    </row>
    <row r="108" ht="12.75">
      <c r="A108" s="46"/>
    </row>
    <row r="109" ht="12.75">
      <c r="A109" s="46"/>
    </row>
    <row r="110" ht="12.75">
      <c r="A110" s="46"/>
    </row>
    <row r="111" ht="12.75">
      <c r="A111" s="46"/>
    </row>
    <row r="112" ht="12.75">
      <c r="A112" s="46"/>
    </row>
    <row r="113" ht="12.75">
      <c r="A113" s="46"/>
    </row>
    <row r="114" ht="12.75">
      <c r="A114" s="46"/>
    </row>
    <row r="115" ht="12.75">
      <c r="A115" s="46"/>
    </row>
    <row r="116" ht="12.75">
      <c r="A116" s="46"/>
    </row>
    <row r="117" ht="12.75">
      <c r="A117" s="46"/>
    </row>
    <row r="118" ht="12.75">
      <c r="A118" s="46"/>
    </row>
    <row r="119" ht="12.75">
      <c r="A119" s="46"/>
    </row>
    <row r="120" ht="12.75">
      <c r="A120" s="46"/>
    </row>
    <row r="121" ht="12.75">
      <c r="A121" s="46"/>
    </row>
    <row r="122" ht="12.75">
      <c r="A122" s="46"/>
    </row>
    <row r="123" ht="12.75">
      <c r="A123" s="46"/>
    </row>
    <row r="124" ht="12.75">
      <c r="A124" s="46"/>
    </row>
    <row r="125" ht="12.75">
      <c r="A125" s="46"/>
    </row>
    <row r="126" ht="12.75">
      <c r="A126" s="46"/>
    </row>
    <row r="127" ht="12.75">
      <c r="A127" s="46"/>
    </row>
    <row r="128" ht="12.75">
      <c r="A128" s="46"/>
    </row>
    <row r="129" ht="12.75">
      <c r="A129" s="46"/>
    </row>
    <row r="130" ht="12.75">
      <c r="A130" s="46"/>
    </row>
    <row r="131" ht="12.75">
      <c r="A131" s="46"/>
    </row>
    <row r="132" ht="12.75">
      <c r="A132" s="46"/>
    </row>
    <row r="133" ht="12.75">
      <c r="A133" s="46"/>
    </row>
    <row r="134" ht="12.75">
      <c r="A134" s="46"/>
    </row>
    <row r="135" ht="12.75">
      <c r="A135" s="46"/>
    </row>
    <row r="136" ht="12.75">
      <c r="A136" s="46"/>
    </row>
    <row r="137" ht="12.75">
      <c r="A137" s="46"/>
    </row>
    <row r="138" ht="12.75">
      <c r="A138" s="46"/>
    </row>
    <row r="139" ht="12.75">
      <c r="A139" s="46"/>
    </row>
    <row r="140" ht="12.75">
      <c r="A140" s="46"/>
    </row>
    <row r="141" ht="12.75">
      <c r="A141" s="46"/>
    </row>
    <row r="142" ht="12.75">
      <c r="A142" s="46"/>
    </row>
    <row r="143" ht="12.75">
      <c r="A143" s="46"/>
    </row>
    <row r="144" ht="12.75">
      <c r="A144" s="46"/>
    </row>
    <row r="145" ht="12.75">
      <c r="A145" s="46"/>
    </row>
    <row r="146" ht="12.75">
      <c r="A146" s="46"/>
    </row>
    <row r="147" ht="12.75">
      <c r="A147" s="46"/>
    </row>
    <row r="148" ht="12.75">
      <c r="A148" s="46"/>
    </row>
    <row r="149" ht="12.75">
      <c r="A149" s="46"/>
    </row>
    <row r="150" ht="12.75">
      <c r="A150" s="46"/>
    </row>
    <row r="151" ht="12.75">
      <c r="A151" s="46"/>
    </row>
    <row r="152" ht="12.75">
      <c r="A152" s="46"/>
    </row>
    <row r="153" ht="12.75">
      <c r="A153" s="46"/>
    </row>
    <row r="154" ht="12.75">
      <c r="A154" s="46"/>
    </row>
    <row r="155" ht="12.75">
      <c r="A155" s="46"/>
    </row>
    <row r="156" ht="12.75">
      <c r="A156" s="46"/>
    </row>
    <row r="157" ht="12.75">
      <c r="A157" s="46"/>
    </row>
    <row r="158" ht="12.75">
      <c r="A158" s="46"/>
    </row>
    <row r="159" ht="12.75">
      <c r="A159" s="46"/>
    </row>
    <row r="160" ht="12.75">
      <c r="A160" s="46"/>
    </row>
    <row r="161" ht="12.75">
      <c r="A161" s="46"/>
    </row>
    <row r="162" ht="12.75">
      <c r="A162" s="46"/>
    </row>
    <row r="163" ht="12.75">
      <c r="A163" s="46"/>
    </row>
    <row r="164" ht="12.75">
      <c r="A164" s="46"/>
    </row>
    <row r="165" ht="12.75">
      <c r="A165" s="46"/>
    </row>
    <row r="166" ht="12.75">
      <c r="A166" s="46"/>
    </row>
    <row r="167" ht="12.75">
      <c r="A167" s="46"/>
    </row>
    <row r="168" ht="12.75">
      <c r="A168" s="46"/>
    </row>
    <row r="169" ht="12.75">
      <c r="A169" s="46"/>
    </row>
    <row r="170" ht="12.75">
      <c r="A170" s="46"/>
    </row>
    <row r="171" ht="12.75">
      <c r="A171" s="46"/>
    </row>
    <row r="172" ht="12.75">
      <c r="A172" s="46"/>
    </row>
    <row r="173" ht="12.75">
      <c r="A173" s="46"/>
    </row>
    <row r="174" ht="12.75">
      <c r="A174" s="46"/>
    </row>
    <row r="175" ht="12.75">
      <c r="A175" s="46"/>
    </row>
    <row r="176" ht="12.75">
      <c r="A176" s="46"/>
    </row>
    <row r="177" ht="12.75">
      <c r="A177" s="46"/>
    </row>
    <row r="178" ht="12.75">
      <c r="A178" s="46"/>
    </row>
    <row r="179" ht="12.75">
      <c r="A179" s="46"/>
    </row>
    <row r="180" ht="12.75">
      <c r="A180" s="46"/>
    </row>
    <row r="181" ht="12.75">
      <c r="A181" s="46"/>
    </row>
    <row r="182" ht="12.75">
      <c r="A182" s="46"/>
    </row>
    <row r="183" ht="12.75">
      <c r="A183" s="46"/>
    </row>
    <row r="184" ht="12.75">
      <c r="A184" s="46"/>
    </row>
    <row r="185" ht="12.75">
      <c r="A185" s="46"/>
    </row>
    <row r="186" ht="12.75">
      <c r="A186" s="46"/>
    </row>
    <row r="187" ht="12.75">
      <c r="A187" s="46"/>
    </row>
    <row r="188" ht="12.75">
      <c r="A188" s="46"/>
    </row>
    <row r="189" ht="12.75">
      <c r="A189" s="46"/>
    </row>
    <row r="190" ht="12.75">
      <c r="A190" s="46"/>
    </row>
    <row r="191" ht="12.75">
      <c r="A191" s="46"/>
    </row>
    <row r="192" ht="12.75">
      <c r="A192" s="46"/>
    </row>
    <row r="193" ht="12.75">
      <c r="A193" s="46"/>
    </row>
    <row r="194" ht="12.75">
      <c r="A194" s="46"/>
    </row>
    <row r="195" ht="12.75">
      <c r="A195" s="46"/>
    </row>
    <row r="196" ht="12.75">
      <c r="A196" s="46"/>
    </row>
    <row r="197" ht="12.75">
      <c r="A197" s="46"/>
    </row>
    <row r="198" ht="12.75">
      <c r="A198" s="46"/>
    </row>
    <row r="199" ht="12.75">
      <c r="A199" s="46"/>
    </row>
    <row r="200" ht="12.75">
      <c r="A200" s="46"/>
    </row>
    <row r="201" ht="12.75">
      <c r="A201" s="46"/>
    </row>
    <row r="202" ht="12.75">
      <c r="A202" s="46"/>
    </row>
    <row r="203" ht="12.75">
      <c r="A203" s="46"/>
    </row>
    <row r="204" ht="12.75">
      <c r="A204" s="46"/>
    </row>
    <row r="205" ht="12.75">
      <c r="A205" s="46"/>
    </row>
    <row r="206" ht="12.75">
      <c r="A206" s="46"/>
    </row>
    <row r="207" ht="12.75">
      <c r="A207" s="46"/>
    </row>
    <row r="208" ht="12.75">
      <c r="A208" s="46"/>
    </row>
    <row r="209" ht="12.75">
      <c r="A209" s="46"/>
    </row>
    <row r="210" ht="12.75">
      <c r="A210" s="46"/>
    </row>
    <row r="211" ht="12.75">
      <c r="A211" s="46"/>
    </row>
    <row r="212" ht="12.75">
      <c r="A212" s="46"/>
    </row>
    <row r="213" ht="12.75">
      <c r="A213" s="46"/>
    </row>
    <row r="214" ht="12.75">
      <c r="A214" s="46"/>
    </row>
    <row r="215" ht="12.75">
      <c r="A215" s="46"/>
    </row>
    <row r="216" ht="12.75">
      <c r="A216" s="46"/>
    </row>
    <row r="217" ht="12.75">
      <c r="A217" s="46"/>
    </row>
    <row r="218" ht="12.75">
      <c r="A218" s="46"/>
    </row>
    <row r="219" ht="12.75">
      <c r="A219" s="46"/>
    </row>
    <row r="220" ht="12.75">
      <c r="A220" s="46"/>
    </row>
    <row r="221" ht="12.75">
      <c r="A221" s="46"/>
    </row>
    <row r="222" ht="12.75">
      <c r="A222" s="46"/>
    </row>
    <row r="223" ht="12.75">
      <c r="A223" s="46"/>
    </row>
    <row r="224" ht="12.75">
      <c r="A224" s="46"/>
    </row>
    <row r="225" ht="12.75">
      <c r="A225" s="46"/>
    </row>
    <row r="226" ht="12.75">
      <c r="A226" s="46"/>
    </row>
    <row r="227" ht="12.75">
      <c r="A227" s="46"/>
    </row>
    <row r="228" ht="12.75">
      <c r="A228" s="46"/>
    </row>
    <row r="229" ht="12.75">
      <c r="A229" s="46"/>
    </row>
    <row r="230" ht="12.75">
      <c r="A230" s="46"/>
    </row>
    <row r="231" ht="12.75">
      <c r="A231" s="46"/>
    </row>
    <row r="232" ht="12.75">
      <c r="A232" s="46"/>
    </row>
    <row r="233" ht="12.75">
      <c r="A233" s="46"/>
    </row>
    <row r="234" ht="12.75">
      <c r="A234" s="46"/>
    </row>
    <row r="235" ht="12.75">
      <c r="A235" s="46"/>
    </row>
    <row r="236" ht="12.75">
      <c r="A236" s="46"/>
    </row>
    <row r="237" ht="12.75">
      <c r="A237" s="46"/>
    </row>
    <row r="238" ht="12.75">
      <c r="A238" s="46"/>
    </row>
    <row r="239" ht="12.75">
      <c r="A239" s="46"/>
    </row>
    <row r="240" ht="12.75">
      <c r="A240" s="46"/>
    </row>
    <row r="241" ht="12.75">
      <c r="A241" s="46"/>
    </row>
    <row r="242" ht="12.75">
      <c r="A242" s="46"/>
    </row>
    <row r="243" ht="12.75">
      <c r="A243" s="46"/>
    </row>
    <row r="244" ht="12.75">
      <c r="A244" s="46"/>
    </row>
    <row r="245" ht="12.75">
      <c r="A245" s="46"/>
    </row>
    <row r="246" ht="12.75">
      <c r="A246" s="46"/>
    </row>
    <row r="247" ht="12.75">
      <c r="A247" s="46"/>
    </row>
    <row r="248" ht="12.75">
      <c r="A248" s="46"/>
    </row>
    <row r="249" ht="12.75">
      <c r="A249" s="46"/>
    </row>
    <row r="250" ht="12.75">
      <c r="A250" s="46"/>
    </row>
    <row r="251" ht="12.75">
      <c r="A251" s="46"/>
    </row>
    <row r="252" ht="12.75">
      <c r="A252" s="46"/>
    </row>
    <row r="253" ht="12.75">
      <c r="A253" s="46"/>
    </row>
    <row r="254" ht="12.75">
      <c r="A254" s="46"/>
    </row>
    <row r="255" ht="12.75">
      <c r="A255" s="46"/>
    </row>
    <row r="256" ht="12.75">
      <c r="A256" s="46"/>
    </row>
    <row r="257" ht="12.75">
      <c r="A257" s="46"/>
    </row>
    <row r="258" ht="12.75">
      <c r="A258" s="46"/>
    </row>
    <row r="259" ht="12.75">
      <c r="A259" s="46"/>
    </row>
    <row r="260" ht="12.75">
      <c r="A260" s="46"/>
    </row>
    <row r="261" ht="12.75">
      <c r="A261" s="46"/>
    </row>
    <row r="262" ht="12.75">
      <c r="A262" s="46"/>
    </row>
    <row r="263" ht="12.75">
      <c r="A263" s="46"/>
    </row>
    <row r="264" ht="12.75">
      <c r="A264" s="46"/>
    </row>
    <row r="265" ht="12.75">
      <c r="A265" s="46"/>
    </row>
    <row r="266" ht="12.75">
      <c r="A266" s="46"/>
    </row>
    <row r="267" ht="12.75">
      <c r="A267" s="46"/>
    </row>
    <row r="268" ht="12.75">
      <c r="A268" s="46"/>
    </row>
    <row r="269" ht="12.75">
      <c r="A269" s="46"/>
    </row>
    <row r="270" ht="12.75">
      <c r="A270" s="46"/>
    </row>
    <row r="271" ht="12.75">
      <c r="A271" s="46"/>
    </row>
    <row r="272" ht="12.75">
      <c r="A272" s="46"/>
    </row>
    <row r="273" ht="12.75">
      <c r="A273" s="46"/>
    </row>
    <row r="274" ht="12.75">
      <c r="A274" s="46"/>
    </row>
    <row r="275" ht="12.75">
      <c r="A275" s="46"/>
    </row>
    <row r="276" ht="12.75">
      <c r="A276" s="46"/>
    </row>
    <row r="277" ht="12.75">
      <c r="A277" s="46"/>
    </row>
    <row r="278" ht="12.75">
      <c r="A278" s="46"/>
    </row>
    <row r="279" ht="12.75">
      <c r="A279" s="46"/>
    </row>
    <row r="280" ht="12.75">
      <c r="A280" s="46"/>
    </row>
    <row r="281" ht="12.75">
      <c r="A281" s="46"/>
    </row>
    <row r="282" ht="12.75">
      <c r="A282" s="46"/>
    </row>
    <row r="283" ht="12.75">
      <c r="A283" s="46"/>
    </row>
    <row r="284" ht="12.75">
      <c r="A284" s="46"/>
    </row>
    <row r="285" ht="12.75">
      <c r="A285" s="46"/>
    </row>
    <row r="286" ht="12.75">
      <c r="A286" s="46"/>
    </row>
    <row r="287" ht="12.75">
      <c r="A287" s="46"/>
    </row>
    <row r="288" ht="12.75">
      <c r="A288" s="46"/>
    </row>
    <row r="289" ht="12.75">
      <c r="A289" s="46"/>
    </row>
    <row r="290" ht="12.75">
      <c r="A290" s="46"/>
    </row>
    <row r="291" ht="12.75">
      <c r="A291" s="46"/>
    </row>
    <row r="292" ht="12.75">
      <c r="A292" s="46"/>
    </row>
    <row r="293" ht="12.75">
      <c r="A293" s="46"/>
    </row>
    <row r="294" ht="12.75">
      <c r="A294" s="46"/>
    </row>
    <row r="295" ht="12.75">
      <c r="A295" s="46"/>
    </row>
    <row r="296" ht="12.75">
      <c r="A296" s="46"/>
    </row>
    <row r="297" ht="12.75">
      <c r="A297" s="46"/>
    </row>
    <row r="298" ht="12.75">
      <c r="A298" s="46"/>
    </row>
    <row r="299" ht="12.75">
      <c r="A299" s="46"/>
    </row>
    <row r="300" ht="12.75">
      <c r="A300" s="46"/>
    </row>
    <row r="301" ht="12.75">
      <c r="A301" s="46"/>
    </row>
    <row r="302" ht="12.75">
      <c r="A302" s="46"/>
    </row>
    <row r="303" ht="12.75">
      <c r="A303" s="46"/>
    </row>
    <row r="304" ht="12.75">
      <c r="A304" s="46"/>
    </row>
    <row r="305" ht="12.75">
      <c r="A305" s="46"/>
    </row>
    <row r="306" ht="12.75">
      <c r="A306" s="46"/>
    </row>
    <row r="307" ht="12.75">
      <c r="A307" s="46"/>
    </row>
    <row r="308" ht="12.75">
      <c r="A308" s="46"/>
    </row>
    <row r="309" ht="12.75">
      <c r="A309" s="46"/>
    </row>
    <row r="310" ht="12.75">
      <c r="A310" s="46"/>
    </row>
    <row r="311" ht="12.75">
      <c r="A311" s="46"/>
    </row>
    <row r="312" ht="12.75">
      <c r="A312" s="46"/>
    </row>
    <row r="313" ht="12.75">
      <c r="A313" s="46"/>
    </row>
    <row r="314" ht="12.75">
      <c r="A314" s="46"/>
    </row>
    <row r="315" ht="12.75">
      <c r="A315" s="46"/>
    </row>
    <row r="316" ht="12.75">
      <c r="A316" s="46"/>
    </row>
    <row r="317" ht="12.75">
      <c r="A317" s="46"/>
    </row>
    <row r="318" ht="12.75">
      <c r="A318" s="46"/>
    </row>
    <row r="319" ht="12.75">
      <c r="A319" s="46"/>
    </row>
    <row r="320" ht="12.75">
      <c r="A320" s="46"/>
    </row>
    <row r="321" ht="12.75">
      <c r="A321" s="46"/>
    </row>
    <row r="322" ht="12.75">
      <c r="A322" s="46"/>
    </row>
    <row r="323" ht="12.75">
      <c r="A323" s="46"/>
    </row>
    <row r="324" ht="12.75">
      <c r="A324" s="46"/>
    </row>
    <row r="325" ht="12.75">
      <c r="A325" s="46"/>
    </row>
    <row r="326" ht="12.75">
      <c r="A326" s="46"/>
    </row>
    <row r="327" ht="12.75">
      <c r="A327" s="46"/>
    </row>
    <row r="328" ht="12.75">
      <c r="A328" s="46"/>
    </row>
    <row r="329" ht="12.75">
      <c r="A329" s="46"/>
    </row>
    <row r="330" ht="12.75">
      <c r="A330" s="46"/>
    </row>
    <row r="331" ht="12.75">
      <c r="A331" s="46"/>
    </row>
    <row r="332" ht="12.75">
      <c r="A332" s="46"/>
    </row>
    <row r="333" ht="12.75">
      <c r="A333" s="46"/>
    </row>
    <row r="334" ht="12.75">
      <c r="A334" s="46"/>
    </row>
    <row r="335" ht="12.75">
      <c r="A335" s="46"/>
    </row>
    <row r="336" ht="12.75">
      <c r="A336" s="46"/>
    </row>
    <row r="337" ht="12.75">
      <c r="A337" s="46"/>
    </row>
    <row r="338" ht="12.75">
      <c r="A338" s="46"/>
    </row>
    <row r="339" ht="12.75">
      <c r="A339" s="46"/>
    </row>
    <row r="340" ht="12.75">
      <c r="A340" s="46"/>
    </row>
    <row r="341" ht="12.75">
      <c r="A341" s="46"/>
    </row>
    <row r="342" ht="12.75">
      <c r="A342" s="46"/>
    </row>
    <row r="343" ht="12.75">
      <c r="A343" s="46"/>
    </row>
    <row r="344" ht="12.75">
      <c r="A344" s="46"/>
    </row>
    <row r="345" ht="12.75">
      <c r="A345" s="46"/>
    </row>
    <row r="346" ht="12.75">
      <c r="A346" s="46"/>
    </row>
    <row r="347" ht="12.75">
      <c r="A347" s="46"/>
    </row>
    <row r="348" ht="12.75">
      <c r="A348" s="46"/>
    </row>
    <row r="349" ht="12.75">
      <c r="A349" s="46"/>
    </row>
    <row r="350" ht="12.75">
      <c r="A350" s="46"/>
    </row>
    <row r="351" ht="12.75">
      <c r="A351" s="46"/>
    </row>
    <row r="352" ht="12.75">
      <c r="A352" s="46"/>
    </row>
    <row r="353" ht="12.75">
      <c r="A353" s="46"/>
    </row>
    <row r="354" ht="12.75">
      <c r="A354" s="46"/>
    </row>
    <row r="355" ht="12.75">
      <c r="A355" s="46"/>
    </row>
    <row r="356" ht="12.75">
      <c r="A356" s="46"/>
    </row>
    <row r="357" ht="12.75">
      <c r="A357" s="46"/>
    </row>
    <row r="358" ht="12.75">
      <c r="A358" s="46"/>
    </row>
    <row r="359" ht="12.75">
      <c r="A359" s="46"/>
    </row>
    <row r="360" ht="12.75">
      <c r="A360" s="46"/>
    </row>
    <row r="361" ht="12.75">
      <c r="A361" s="46"/>
    </row>
    <row r="362" ht="12.75">
      <c r="A362" s="46"/>
    </row>
    <row r="363" ht="12.75">
      <c r="A363" s="46"/>
    </row>
    <row r="364" ht="12.75">
      <c r="A364" s="46"/>
    </row>
    <row r="365" ht="12.75">
      <c r="A365" s="46"/>
    </row>
    <row r="366" ht="12.75">
      <c r="A366" s="46"/>
    </row>
    <row r="367" ht="12.75">
      <c r="A367" s="46"/>
    </row>
    <row r="368" ht="12.75">
      <c r="A368" s="46"/>
    </row>
    <row r="369" ht="12.75">
      <c r="A369" s="46"/>
    </row>
    <row r="370" ht="12.75">
      <c r="A370" s="46"/>
    </row>
    <row r="371" ht="12.75">
      <c r="A371" s="46"/>
    </row>
    <row r="372" ht="12.75">
      <c r="A372" s="46"/>
    </row>
    <row r="373" ht="12.75">
      <c r="A373" s="46"/>
    </row>
    <row r="374" ht="12.75">
      <c r="A374" s="46"/>
    </row>
    <row r="375" ht="12.75">
      <c r="A375" s="46"/>
    </row>
    <row r="376" ht="12.75">
      <c r="A376" s="46"/>
    </row>
    <row r="377" ht="12.75">
      <c r="A377" s="46"/>
    </row>
    <row r="378" ht="12.75">
      <c r="A378" s="46"/>
    </row>
    <row r="379" ht="12.75">
      <c r="A379" s="46"/>
    </row>
    <row r="380" ht="12.75">
      <c r="A380" s="46"/>
    </row>
    <row r="381" ht="12.75">
      <c r="A381" s="46"/>
    </row>
    <row r="382" ht="12.75">
      <c r="A382" s="46"/>
    </row>
    <row r="383" ht="12.75">
      <c r="A383" s="46"/>
    </row>
    <row r="384" ht="12.75">
      <c r="A384" s="46"/>
    </row>
    <row r="385" ht="12.75">
      <c r="A385" s="46"/>
    </row>
    <row r="386" ht="12.75">
      <c r="A386" s="46"/>
    </row>
    <row r="387" ht="12.75">
      <c r="A387" s="46"/>
    </row>
    <row r="388" ht="12.75">
      <c r="A388" s="46"/>
    </row>
    <row r="389" ht="12.75">
      <c r="A389" s="46"/>
    </row>
    <row r="390" ht="12.75">
      <c r="A390" s="46"/>
    </row>
    <row r="391" ht="12.75">
      <c r="A391" s="46"/>
    </row>
    <row r="392" ht="12.75">
      <c r="A392" s="46"/>
    </row>
    <row r="393" ht="12.75">
      <c r="A393" s="46"/>
    </row>
    <row r="394" ht="12.75">
      <c r="A394" s="46"/>
    </row>
    <row r="395" ht="12.75">
      <c r="A395" s="46"/>
    </row>
    <row r="396" ht="12.75">
      <c r="A396" s="46"/>
    </row>
    <row r="397" ht="12.75">
      <c r="A397" s="46"/>
    </row>
    <row r="398" ht="12.75">
      <c r="A398" s="46"/>
    </row>
    <row r="399" ht="12.75">
      <c r="A399" s="46"/>
    </row>
    <row r="400" ht="12.75">
      <c r="A400" s="46"/>
    </row>
    <row r="401" ht="12.75">
      <c r="A401" s="46"/>
    </row>
    <row r="402" ht="12.75">
      <c r="A402" s="46"/>
    </row>
    <row r="403" ht="12.75">
      <c r="A403" s="46"/>
    </row>
    <row r="404" ht="12.75">
      <c r="A404" s="46"/>
    </row>
    <row r="405" ht="12.75">
      <c r="A405" s="46"/>
    </row>
    <row r="406" ht="12.75">
      <c r="A406" s="46"/>
    </row>
    <row r="407" ht="12.75">
      <c r="A407" s="46"/>
    </row>
    <row r="408" ht="12.75">
      <c r="A408" s="46"/>
    </row>
    <row r="409" ht="12.75">
      <c r="A409" s="46"/>
    </row>
    <row r="410" ht="12.75">
      <c r="A410" s="46"/>
    </row>
    <row r="411" ht="12.75">
      <c r="A411" s="46"/>
    </row>
    <row r="412" ht="12.75">
      <c r="A412" s="46"/>
    </row>
    <row r="413" ht="12.75">
      <c r="A413" s="46"/>
    </row>
    <row r="414" ht="12.75">
      <c r="A414" s="46"/>
    </row>
    <row r="415" ht="12.75">
      <c r="A415" s="46"/>
    </row>
    <row r="416" ht="12.75">
      <c r="A416" s="46"/>
    </row>
    <row r="417" ht="12.75">
      <c r="A417" s="46"/>
    </row>
    <row r="418" ht="12.75">
      <c r="A418" s="46"/>
    </row>
    <row r="419" ht="12.75">
      <c r="A419" s="46"/>
    </row>
    <row r="420" ht="12.75">
      <c r="A420" s="46"/>
    </row>
    <row r="421" ht="12.75">
      <c r="A421" s="46"/>
    </row>
    <row r="422" ht="12.75">
      <c r="A422" s="46"/>
    </row>
    <row r="423" ht="12.75">
      <c r="A423" s="46"/>
    </row>
    <row r="424" ht="12.75">
      <c r="A424" s="46"/>
    </row>
    <row r="425" ht="12.75">
      <c r="A425" s="46"/>
    </row>
    <row r="426" ht="12.75">
      <c r="A426" s="46"/>
    </row>
    <row r="427" ht="12.75">
      <c r="A427" s="46"/>
    </row>
    <row r="428" ht="12.75">
      <c r="A428" s="46"/>
    </row>
    <row r="429" ht="12.75">
      <c r="A429" s="46"/>
    </row>
    <row r="430" ht="12.75">
      <c r="A430" s="46"/>
    </row>
    <row r="431" ht="12.75">
      <c r="A431" s="46"/>
    </row>
    <row r="432" ht="12.75">
      <c r="A432" s="46"/>
    </row>
    <row r="433" ht="12.75">
      <c r="A433" s="46"/>
    </row>
    <row r="434" ht="12.75">
      <c r="A434" s="46"/>
    </row>
    <row r="435" ht="12.75">
      <c r="A435" s="46"/>
    </row>
    <row r="436" ht="12.75">
      <c r="A436" s="46"/>
    </row>
    <row r="437" ht="12.75">
      <c r="A437" s="46"/>
    </row>
    <row r="438" ht="12.75">
      <c r="A438" s="46"/>
    </row>
    <row r="439" ht="12.75">
      <c r="A439" s="46"/>
    </row>
    <row r="440" ht="12.75">
      <c r="A440" s="46"/>
    </row>
    <row r="441" ht="12.75">
      <c r="A441" s="46"/>
    </row>
    <row r="442" ht="12.75">
      <c r="A442" s="46"/>
    </row>
    <row r="443" ht="12.75">
      <c r="A443" s="46"/>
    </row>
    <row r="444" ht="12.75">
      <c r="A444" s="46"/>
    </row>
    <row r="445" ht="12.75">
      <c r="A445" s="46"/>
    </row>
    <row r="446" ht="12.75">
      <c r="A446" s="46"/>
    </row>
    <row r="447" ht="12.75">
      <c r="A447" s="46"/>
    </row>
    <row r="448" ht="12.75">
      <c r="A448" s="46"/>
    </row>
    <row r="449" ht="12.75">
      <c r="A449" s="46"/>
    </row>
    <row r="450" ht="12.75">
      <c r="A450" s="46"/>
    </row>
    <row r="451" ht="12.75">
      <c r="A451" s="46"/>
    </row>
    <row r="452" ht="12.75">
      <c r="A452" s="46"/>
    </row>
    <row r="453" ht="12.75">
      <c r="A453" s="46"/>
    </row>
    <row r="454" ht="12.75">
      <c r="A454" s="46"/>
    </row>
    <row r="455" ht="12.75">
      <c r="A455" s="46"/>
    </row>
    <row r="456" ht="12.75">
      <c r="A456" s="46"/>
    </row>
    <row r="457" ht="12.75">
      <c r="A457" s="46"/>
    </row>
    <row r="458" ht="12.75">
      <c r="A458" s="46"/>
    </row>
    <row r="459" ht="12.75">
      <c r="A459" s="46"/>
    </row>
    <row r="460" ht="12.75">
      <c r="A460" s="46"/>
    </row>
    <row r="461" ht="12.75">
      <c r="A461" s="46"/>
    </row>
    <row r="462" ht="12.75">
      <c r="A462" s="46"/>
    </row>
    <row r="463" ht="12.75">
      <c r="A463" s="46"/>
    </row>
    <row r="464" ht="12.75">
      <c r="A464" s="46"/>
    </row>
    <row r="465" ht="12.75">
      <c r="A465" s="46"/>
    </row>
    <row r="466" ht="12.75">
      <c r="A466" s="46"/>
    </row>
    <row r="467" ht="12.75">
      <c r="A467" s="46"/>
    </row>
    <row r="468" ht="12.75">
      <c r="A468" s="46"/>
    </row>
    <row r="469" ht="12.75">
      <c r="A469" s="46"/>
    </row>
    <row r="470" ht="12.75">
      <c r="A470" s="46"/>
    </row>
    <row r="471" ht="12.75">
      <c r="A471" s="46"/>
    </row>
    <row r="472" ht="12.75">
      <c r="A472" s="46"/>
    </row>
    <row r="473" ht="12.75">
      <c r="A473" s="46"/>
    </row>
    <row r="474" ht="12.75">
      <c r="A474" s="46"/>
    </row>
    <row r="475" ht="12.75">
      <c r="A475" s="46"/>
    </row>
    <row r="476" ht="12.75">
      <c r="A476" s="46"/>
    </row>
    <row r="477" ht="12.75">
      <c r="A477" s="46"/>
    </row>
    <row r="478" ht="12.75">
      <c r="A478" s="46"/>
    </row>
    <row r="479" ht="12.75">
      <c r="A479" s="46"/>
    </row>
    <row r="480" ht="12.75">
      <c r="A480" s="46"/>
    </row>
    <row r="481" ht="12.75">
      <c r="A481" s="46"/>
    </row>
    <row r="482" ht="12.75">
      <c r="A482" s="46"/>
    </row>
  </sheetData>
  <mergeCells count="2">
    <mergeCell ref="B9:C9"/>
    <mergeCell ref="F10:I10"/>
  </mergeCells>
  <printOptions/>
  <pageMargins left="0.75" right="0.75" top="1" bottom="1" header="0.5" footer="0.5"/>
  <pageSetup fitToHeight="1" fitToWidth="1" horizontalDpi="300" verticalDpi="300" orientation="landscape" scale="89" r:id="rId1"/>
  <headerFooter alignWithMargins="0">
    <oddHeader>&amp;C&amp;"Arial,Bold"&amp;12Exhibit _____JAH-7&amp;R&amp;"Arial,Bold"&amp;12&amp;A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22" sqref="A22"/>
    </sheetView>
  </sheetViews>
  <sheetFormatPr defaultColWidth="9.140625" defaultRowHeight="12.75"/>
  <cols>
    <col min="2" max="2" width="67.7109375" style="0" customWidth="1"/>
    <col min="3" max="8" width="13.57421875" style="0" customWidth="1"/>
    <col min="9" max="9" width="12.421875" style="0" customWidth="1"/>
    <col min="10" max="10" width="12.8515625" style="0" customWidth="1"/>
  </cols>
  <sheetData>
    <row r="1" spans="1:2" ht="15.75">
      <c r="A1" s="3"/>
      <c r="B1" s="51" t="s">
        <v>146</v>
      </c>
    </row>
    <row r="2" spans="1:2" ht="15.75">
      <c r="A2" s="3"/>
      <c r="B2" s="51" t="s">
        <v>147</v>
      </c>
    </row>
    <row r="3" ht="13.5" thickBot="1">
      <c r="A3" s="3"/>
    </row>
    <row r="4" spans="1:10" ht="12.75">
      <c r="A4" s="3"/>
      <c r="C4" s="77"/>
      <c r="D4" s="6" t="s">
        <v>12</v>
      </c>
      <c r="E4" s="6" t="s">
        <v>12</v>
      </c>
      <c r="F4" s="6" t="s">
        <v>12</v>
      </c>
      <c r="G4" s="6" t="s">
        <v>12</v>
      </c>
      <c r="H4" s="6" t="s">
        <v>12</v>
      </c>
      <c r="I4" s="6" t="s">
        <v>12</v>
      </c>
      <c r="J4" s="6" t="s">
        <v>12</v>
      </c>
    </row>
    <row r="5" spans="1:10" ht="12.75">
      <c r="A5" s="3"/>
      <c r="C5" s="78" t="s">
        <v>13</v>
      </c>
      <c r="D5" s="8" t="s">
        <v>14</v>
      </c>
      <c r="E5" s="8" t="s">
        <v>14</v>
      </c>
      <c r="F5" s="8" t="s">
        <v>14</v>
      </c>
      <c r="G5" s="8" t="s">
        <v>14</v>
      </c>
      <c r="H5" s="8" t="s">
        <v>14</v>
      </c>
      <c r="I5" s="8" t="s">
        <v>14</v>
      </c>
      <c r="J5" s="8" t="s">
        <v>14</v>
      </c>
    </row>
    <row r="6" spans="1:10" ht="13.5" thickBot="1">
      <c r="A6" s="3"/>
      <c r="C6" s="79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0" t="s">
        <v>20</v>
      </c>
      <c r="I6" s="10" t="s">
        <v>21</v>
      </c>
      <c r="J6" s="10" t="s">
        <v>22</v>
      </c>
    </row>
    <row r="7" spans="1:2" ht="12.75">
      <c r="A7" s="3">
        <v>1</v>
      </c>
      <c r="B7" t="s">
        <v>148</v>
      </c>
    </row>
    <row r="8" spans="1:10" ht="12.75">
      <c r="A8" s="3">
        <v>2</v>
      </c>
      <c r="B8" s="80" t="s">
        <v>149</v>
      </c>
      <c r="C8" s="14">
        <v>1541394332.1908386</v>
      </c>
      <c r="D8" s="14">
        <v>874607989.1276915</v>
      </c>
      <c r="E8" s="14">
        <v>190912981.8248388</v>
      </c>
      <c r="F8" s="14">
        <v>195314200.03960773</v>
      </c>
      <c r="G8" s="14">
        <v>116377154.63271657</v>
      </c>
      <c r="H8" s="14">
        <v>116855935.72414567</v>
      </c>
      <c r="I8" s="14">
        <v>24467680.311046552</v>
      </c>
      <c r="J8" s="14">
        <v>16141661.160457859</v>
      </c>
    </row>
    <row r="9" spans="1:10" ht="12.75">
      <c r="A9" s="3">
        <v>3</v>
      </c>
      <c r="B9" s="80" t="s">
        <v>150</v>
      </c>
      <c r="C9" s="14">
        <v>1541429760.0052166</v>
      </c>
      <c r="D9" s="14">
        <v>848832380.6930212</v>
      </c>
      <c r="E9" s="14">
        <v>190956967.71861765</v>
      </c>
      <c r="F9" s="14">
        <v>219788893.40065363</v>
      </c>
      <c r="G9" s="14">
        <v>122202314.87296727</v>
      </c>
      <c r="H9" s="14">
        <v>113572474.8878349</v>
      </c>
      <c r="I9" s="14">
        <v>23155442.948631633</v>
      </c>
      <c r="J9" s="14">
        <v>14200677.457723776</v>
      </c>
    </row>
    <row r="10" spans="1:10" ht="12.75">
      <c r="A10" s="3">
        <v>4</v>
      </c>
      <c r="B10" s="80" t="s">
        <v>151</v>
      </c>
      <c r="C10" s="14">
        <v>126405930.80000001</v>
      </c>
      <c r="D10" s="14">
        <v>91627165.2</v>
      </c>
      <c r="E10" s="14">
        <v>22802360.8</v>
      </c>
      <c r="F10" s="14">
        <v>7274065.000000001</v>
      </c>
      <c r="G10" s="14">
        <v>1904885.4</v>
      </c>
      <c r="H10" s="14">
        <v>2797454.4</v>
      </c>
      <c r="I10" s="14">
        <v>0</v>
      </c>
      <c r="J10" s="14">
        <v>0</v>
      </c>
    </row>
    <row r="11" spans="1:10" ht="12.75">
      <c r="A11" s="3">
        <v>5</v>
      </c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3">
        <v>6</v>
      </c>
      <c r="B12" t="s">
        <v>152</v>
      </c>
      <c r="C12" s="81"/>
      <c r="D12" s="81"/>
      <c r="E12" s="81"/>
      <c r="F12" s="81"/>
      <c r="G12" s="81"/>
      <c r="H12" s="81"/>
      <c r="I12" s="81"/>
      <c r="J12" s="81"/>
    </row>
    <row r="13" spans="1:10" ht="12.75">
      <c r="A13" s="3">
        <v>7</v>
      </c>
      <c r="B13" s="82" t="s">
        <v>153</v>
      </c>
      <c r="C13" s="14">
        <v>61158372.00000087</v>
      </c>
      <c r="D13" s="14">
        <v>31533458.036165927</v>
      </c>
      <c r="E13" s="14">
        <v>7809982.882869812</v>
      </c>
      <c r="F13" s="14">
        <v>9247036.875430316</v>
      </c>
      <c r="G13" s="14">
        <v>5706002.238793196</v>
      </c>
      <c r="H13" s="14">
        <v>5274042.79851912</v>
      </c>
      <c r="I13" s="14">
        <v>1324821.1122197248</v>
      </c>
      <c r="J13" s="14">
        <v>235445.4208642296</v>
      </c>
    </row>
    <row r="14" spans="1:10" ht="12.75">
      <c r="A14" s="3">
        <v>8</v>
      </c>
      <c r="B14" s="82" t="s">
        <v>154</v>
      </c>
      <c r="C14" s="27">
        <v>592688490.0000085</v>
      </c>
      <c r="D14" s="27">
        <v>305592137.5397885</v>
      </c>
      <c r="E14" s="27">
        <v>75686889.79775256</v>
      </c>
      <c r="F14" s="27">
        <v>89613443.6455096</v>
      </c>
      <c r="G14" s="27">
        <v>55297120.251123734</v>
      </c>
      <c r="H14" s="27">
        <v>51110982.196348704</v>
      </c>
      <c r="I14" s="27">
        <v>12838900.036803288</v>
      </c>
      <c r="J14" s="27">
        <v>2281711.994711611</v>
      </c>
    </row>
    <row r="15" spans="1:10" ht="12.75">
      <c r="A15" s="3">
        <v>9</v>
      </c>
      <c r="B15" s="82" t="s">
        <v>155</v>
      </c>
      <c r="C15" s="83">
        <v>0.9997744982883248</v>
      </c>
      <c r="D15" s="30">
        <v>0.5156032936286381</v>
      </c>
      <c r="E15" s="30">
        <v>0.12770096108623855</v>
      </c>
      <c r="F15" s="30">
        <v>0.15119821821663573</v>
      </c>
      <c r="G15" s="30">
        <v>0.09329879217179154</v>
      </c>
      <c r="H15" s="30">
        <v>0.08623582718191132</v>
      </c>
      <c r="I15" s="30">
        <v>0.021662138295958987</v>
      </c>
      <c r="J15" s="30">
        <v>0.0038497659954752597</v>
      </c>
    </row>
    <row r="16" spans="1:10" ht="12.75">
      <c r="A16" s="3">
        <v>10</v>
      </c>
      <c r="B16" s="80" t="s">
        <v>156</v>
      </c>
      <c r="C16" s="83">
        <v>0.9997744982883248</v>
      </c>
      <c r="D16" s="30">
        <v>0.5156032936286381</v>
      </c>
      <c r="E16" s="30">
        <v>0.12770096108623855</v>
      </c>
      <c r="F16" s="30">
        <v>0.15119821821663573</v>
      </c>
      <c r="G16" s="30">
        <v>0.09329879217179153</v>
      </c>
      <c r="H16" s="30">
        <v>0.08623582718191132</v>
      </c>
      <c r="I16" s="30">
        <v>0.021662138295958987</v>
      </c>
      <c r="J16" s="30">
        <v>0.0038497659954752593</v>
      </c>
    </row>
    <row r="17" spans="1:10" ht="12.75">
      <c r="A17" s="3">
        <v>11</v>
      </c>
      <c r="B17" s="80"/>
      <c r="C17" s="83"/>
      <c r="D17" s="30"/>
      <c r="E17" s="30"/>
      <c r="F17" s="30"/>
      <c r="G17" s="30"/>
      <c r="H17" s="30"/>
      <c r="I17" s="30"/>
      <c r="J17" s="30"/>
    </row>
    <row r="18" spans="1:10" ht="12.75">
      <c r="A18" s="3">
        <v>12</v>
      </c>
      <c r="B18" s="2" t="s">
        <v>157</v>
      </c>
      <c r="C18" s="83"/>
      <c r="D18" s="30"/>
      <c r="E18" s="30"/>
      <c r="F18" s="30"/>
      <c r="G18" s="30"/>
      <c r="H18" s="30"/>
      <c r="I18" s="30"/>
      <c r="J18" s="30"/>
    </row>
    <row r="19" spans="1:10" ht="12.75">
      <c r="A19" s="3">
        <v>13</v>
      </c>
      <c r="B19" s="80" t="s">
        <v>158</v>
      </c>
      <c r="C19" s="27">
        <v>61158372.00000087</v>
      </c>
      <c r="D19" s="27">
        <v>31533458.036165927</v>
      </c>
      <c r="E19" s="27">
        <v>7809982.882869812</v>
      </c>
      <c r="F19" s="27">
        <v>9247036.875430316</v>
      </c>
      <c r="G19" s="27">
        <v>5706002.238793196</v>
      </c>
      <c r="H19" s="27">
        <v>5274042.79851912</v>
      </c>
      <c r="I19" s="27">
        <v>1324821.1122197248</v>
      </c>
      <c r="J19" s="27">
        <v>235445.4208642296</v>
      </c>
    </row>
    <row r="20" spans="1:10" ht="12.75">
      <c r="A20" s="3">
        <v>14</v>
      </c>
      <c r="B20" s="80" t="s">
        <v>159</v>
      </c>
      <c r="C20" s="27">
        <v>10841112.8</v>
      </c>
      <c r="D20" s="27">
        <v>5589713.466279588</v>
      </c>
      <c r="E20" s="27">
        <v>1384420.5238043226</v>
      </c>
      <c r="F20" s="27">
        <v>1639156.938845563</v>
      </c>
      <c r="G20" s="27">
        <v>1011462.730038149</v>
      </c>
      <c r="H20" s="27">
        <v>934892.3298804068</v>
      </c>
      <c r="I20" s="27">
        <v>234841.68475569118</v>
      </c>
      <c r="J20" s="27">
        <v>41735.74741055158</v>
      </c>
    </row>
    <row r="21" spans="1:10" ht="15">
      <c r="A21" s="3">
        <v>15</v>
      </c>
      <c r="B21" s="80" t="s">
        <v>160</v>
      </c>
      <c r="C21" s="84">
        <v>71999484.80000088</v>
      </c>
      <c r="D21" s="84">
        <v>37123171.50244551</v>
      </c>
      <c r="E21" s="84">
        <v>9194403.406674134</v>
      </c>
      <c r="F21" s="84">
        <v>10886193.81427588</v>
      </c>
      <c r="G21" s="84">
        <v>6717464.968831345</v>
      </c>
      <c r="H21" s="84">
        <v>6208935.128399527</v>
      </c>
      <c r="I21" s="84">
        <v>1559662.796975416</v>
      </c>
      <c r="J21" s="84">
        <v>277181.1682747812</v>
      </c>
    </row>
    <row r="22" spans="1:10" ht="12.75">
      <c r="A22" s="3">
        <v>16</v>
      </c>
      <c r="B22" s="80" t="s">
        <v>161</v>
      </c>
      <c r="C22" s="18">
        <v>75222635.33640316</v>
      </c>
      <c r="D22" s="18">
        <v>38785038.53487544</v>
      </c>
      <c r="E22" s="18">
        <v>9606002.827898331</v>
      </c>
      <c r="F22" s="18">
        <v>11373528.432423899</v>
      </c>
      <c r="G22" s="18">
        <v>7018181.02086554</v>
      </c>
      <c r="H22" s="18">
        <v>6486886.181037999</v>
      </c>
      <c r="I22" s="18">
        <v>1629483.1296436565</v>
      </c>
      <c r="J22" s="18">
        <v>289589.5436081205</v>
      </c>
    </row>
    <row r="23" spans="1:10" ht="12.75">
      <c r="A23" s="3">
        <v>17</v>
      </c>
      <c r="B23" s="80"/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3">
        <v>18</v>
      </c>
      <c r="B24" s="2" t="s">
        <v>162</v>
      </c>
      <c r="C24" s="18"/>
      <c r="D24" s="18"/>
      <c r="E24" s="18"/>
      <c r="F24" s="18"/>
      <c r="G24" s="18"/>
      <c r="H24" s="18"/>
      <c r="I24" s="18"/>
      <c r="J24" s="18"/>
    </row>
    <row r="25" spans="1:10" ht="12.75">
      <c r="A25" s="3">
        <v>19</v>
      </c>
      <c r="B25" s="80" t="s">
        <v>163</v>
      </c>
      <c r="C25" s="18">
        <v>581847377.2000085</v>
      </c>
      <c r="D25" s="18">
        <v>300002424.0735089</v>
      </c>
      <c r="E25" s="18">
        <v>74302469.27394824</v>
      </c>
      <c r="F25" s="18">
        <v>87974286.70666404</v>
      </c>
      <c r="G25" s="18">
        <v>54285657.52108558</v>
      </c>
      <c r="H25" s="18">
        <v>50176089.866468295</v>
      </c>
      <c r="I25" s="18">
        <v>12604058.352047598</v>
      </c>
      <c r="J25" s="18">
        <v>2239976.2473010593</v>
      </c>
    </row>
    <row r="26" spans="1:10" ht="12.75">
      <c r="A26" s="3">
        <v>20</v>
      </c>
      <c r="B26" s="85" t="s">
        <v>164</v>
      </c>
      <c r="C26" s="18">
        <v>-11317000</v>
      </c>
      <c r="D26" s="18">
        <v>-5835082.473995297</v>
      </c>
      <c r="E26" s="18">
        <v>-1445191.7766129617</v>
      </c>
      <c r="F26" s="18">
        <v>-1711110.2355576665</v>
      </c>
      <c r="G26" s="18">
        <v>-1055862.4310081648</v>
      </c>
      <c r="H26" s="18">
        <v>-975930.8562176904</v>
      </c>
      <c r="I26" s="18">
        <v>-245150.41909536786</v>
      </c>
      <c r="J26" s="18">
        <v>-43567.80177079351</v>
      </c>
    </row>
    <row r="27" spans="1:10" ht="12.75">
      <c r="A27" s="3">
        <v>21</v>
      </c>
      <c r="B27" s="85" t="s">
        <v>165</v>
      </c>
      <c r="C27" s="18">
        <v>-85769000</v>
      </c>
      <c r="D27" s="18">
        <v>-44222778.89123466</v>
      </c>
      <c r="E27" s="18">
        <v>-10952783.731405593</v>
      </c>
      <c r="F27" s="18">
        <v>-12968119.97822263</v>
      </c>
      <c r="G27" s="18">
        <v>-8002144.105782388</v>
      </c>
      <c r="H27" s="18">
        <v>-7396360.661565352</v>
      </c>
      <c r="I27" s="18">
        <v>-1857939.9395061063</v>
      </c>
      <c r="J27" s="18">
        <v>-330190.5796659175</v>
      </c>
    </row>
    <row r="28" spans="1:10" ht="12.75">
      <c r="A28" s="3">
        <v>22</v>
      </c>
      <c r="B28" s="85" t="s">
        <v>166</v>
      </c>
      <c r="C28" s="18">
        <v>-67464000</v>
      </c>
      <c r="D28" s="18">
        <v>-34784660.601362444</v>
      </c>
      <c r="E28" s="18">
        <v>-8615217.638721997</v>
      </c>
      <c r="F28" s="18">
        <v>-10200436.593767114</v>
      </c>
      <c r="G28" s="18">
        <v>-6294309.715077744</v>
      </c>
      <c r="H28" s="18">
        <v>-5817813.845000465</v>
      </c>
      <c r="I28" s="18">
        <v>-1461414.497998577</v>
      </c>
      <c r="J28" s="18">
        <v>-259720.61311874288</v>
      </c>
    </row>
    <row r="29" spans="1:10" ht="12.75">
      <c r="A29" s="3">
        <v>23</v>
      </c>
      <c r="B29" s="80" t="s">
        <v>167</v>
      </c>
      <c r="C29" s="27">
        <v>1109000</v>
      </c>
      <c r="D29" s="27">
        <v>571804.0526341597</v>
      </c>
      <c r="E29" s="27">
        <v>141620.36584463855</v>
      </c>
      <c r="F29" s="27">
        <v>167678.82400224902</v>
      </c>
      <c r="G29" s="27">
        <v>103468.36051851683</v>
      </c>
      <c r="H29" s="27">
        <v>95635.53234473965</v>
      </c>
      <c r="I29" s="27">
        <v>24023.31137021852</v>
      </c>
      <c r="J29" s="27">
        <v>4269.390488982063</v>
      </c>
    </row>
    <row r="30" spans="1:10" ht="15">
      <c r="A30" s="3">
        <v>24</v>
      </c>
      <c r="B30" s="80" t="s">
        <v>168</v>
      </c>
      <c r="C30" s="86">
        <v>32511186.000000462</v>
      </c>
      <c r="D30" s="86">
        <v>16762874.581373505</v>
      </c>
      <c r="E30" s="86">
        <v>4151709.6982535217</v>
      </c>
      <c r="F30" s="86">
        <v>4915633.3953097025</v>
      </c>
      <c r="G30" s="86">
        <v>3033254.3858725014</v>
      </c>
      <c r="H30" s="86">
        <v>2803629.0173750147</v>
      </c>
      <c r="I30" s="86">
        <v>704261.8072976557</v>
      </c>
      <c r="J30" s="86">
        <v>125160.45833537311</v>
      </c>
    </row>
    <row r="31" spans="1:10" ht="12.75">
      <c r="A31" s="3">
        <v>25</v>
      </c>
      <c r="B31" s="80" t="s">
        <v>169</v>
      </c>
      <c r="C31" s="18">
        <v>527171151.47871083</v>
      </c>
      <c r="D31" s="18">
        <v>236501449.14393583</v>
      </c>
      <c r="E31" s="18">
        <v>58574998.89386139</v>
      </c>
      <c r="F31" s="18">
        <v>69352927.25645469</v>
      </c>
      <c r="G31" s="18">
        <v>42795109.77658738</v>
      </c>
      <c r="H31" s="18">
        <v>39555406.93527339</v>
      </c>
      <c r="I31" s="18">
        <v>9936179.931078114</v>
      </c>
      <c r="J31" s="18">
        <v>1765844.4933261282</v>
      </c>
    </row>
    <row r="32" ht="12.75">
      <c r="A32" s="3">
        <v>26</v>
      </c>
    </row>
    <row r="33" spans="1:10" ht="12.75">
      <c r="A33" s="3">
        <v>27</v>
      </c>
      <c r="B33" s="24" t="s">
        <v>170</v>
      </c>
      <c r="C33" s="27">
        <v>1339801193.8688135</v>
      </c>
      <c r="D33" s="27">
        <v>718420176.9581457</v>
      </c>
      <c r="E33" s="27">
        <v>158548604.0907193</v>
      </c>
      <c r="F33" s="27">
        <v>201141299.96822974</v>
      </c>
      <c r="G33" s="27">
        <v>113279248.45210172</v>
      </c>
      <c r="H33" s="27">
        <v>104288134.30679691</v>
      </c>
      <c r="I33" s="27">
        <v>21525959.818987977</v>
      </c>
      <c r="J33" s="27">
        <v>13911087.914115656</v>
      </c>
    </row>
    <row r="34" spans="1:10" ht="12.75">
      <c r="A34" s="3">
        <v>28</v>
      </c>
      <c r="B34" s="24" t="s">
        <v>171</v>
      </c>
      <c r="C34" s="27">
        <v>75222635.33640316</v>
      </c>
      <c r="D34" s="27">
        <v>38785038.53487544</v>
      </c>
      <c r="E34" s="27">
        <v>9606002.827898331</v>
      </c>
      <c r="F34" s="27">
        <v>11373528.432423899</v>
      </c>
      <c r="G34" s="27">
        <v>7018181.02086554</v>
      </c>
      <c r="H34" s="27">
        <v>6486886.181037999</v>
      </c>
      <c r="I34" s="27">
        <v>1629483.1296436565</v>
      </c>
      <c r="J34" s="27">
        <v>289589.5436081205</v>
      </c>
    </row>
    <row r="35" spans="1:10" ht="12.75">
      <c r="A35" s="3">
        <v>29</v>
      </c>
      <c r="B35" s="2" t="s">
        <v>172</v>
      </c>
      <c r="C35" s="27">
        <v>527171151.47871083</v>
      </c>
      <c r="D35" s="27">
        <v>236501449.14393583</v>
      </c>
      <c r="E35" s="27">
        <v>58574998.89386139</v>
      </c>
      <c r="F35" s="27">
        <v>69352927.25645469</v>
      </c>
      <c r="G35" s="27">
        <v>42795109.77658738</v>
      </c>
      <c r="H35" s="27">
        <v>39555406.93527339</v>
      </c>
      <c r="I35" s="27">
        <v>9936179.931078114</v>
      </c>
      <c r="J35" s="27">
        <v>1765844.4933261282</v>
      </c>
    </row>
    <row r="36" ht="12.75">
      <c r="A36" s="3">
        <v>30</v>
      </c>
    </row>
    <row r="37" spans="1:10" ht="12.75">
      <c r="A37" s="3">
        <v>31</v>
      </c>
      <c r="B37" s="27" t="s">
        <v>173</v>
      </c>
      <c r="C37" s="27">
        <v>22309230000</v>
      </c>
      <c r="D37" s="27">
        <v>10137089324</v>
      </c>
      <c r="E37" s="27">
        <v>2594418404</v>
      </c>
      <c r="F37" s="27">
        <v>3150332384</v>
      </c>
      <c r="G37" s="27">
        <v>1914126870</v>
      </c>
      <c r="H37" s="27">
        <v>1825602507.9999998</v>
      </c>
      <c r="I37" s="27">
        <v>454951974</v>
      </c>
      <c r="J37" s="27">
        <v>79347471</v>
      </c>
    </row>
    <row r="38" ht="12.75">
      <c r="A38" s="3">
        <v>32</v>
      </c>
    </row>
    <row r="39" spans="1:3" ht="12.75">
      <c r="A39" s="3">
        <v>33</v>
      </c>
      <c r="B39" s="2" t="s">
        <v>174</v>
      </c>
      <c r="C39" s="39" t="s">
        <v>175</v>
      </c>
    </row>
    <row r="40" spans="1:10" ht="12.75">
      <c r="A40" s="3">
        <v>34</v>
      </c>
      <c r="B40" s="82" t="s">
        <v>176</v>
      </c>
      <c r="C40" s="36">
        <v>0.0033718167474360685</v>
      </c>
      <c r="D40" s="36">
        <v>0.0038260527549116266</v>
      </c>
      <c r="E40" s="36">
        <v>0.0037025650192305417</v>
      </c>
      <c r="F40" s="36">
        <v>0.0036102629964343148</v>
      </c>
      <c r="G40" s="36">
        <v>0.003666518207785015</v>
      </c>
      <c r="H40" s="36">
        <v>0.0035532850949819136</v>
      </c>
      <c r="I40" s="36">
        <v>0.0035816596536927137</v>
      </c>
      <c r="J40" s="36">
        <v>0.00364963797785213</v>
      </c>
    </row>
    <row r="41" spans="1:10" ht="12.75">
      <c r="A41" s="3">
        <v>35</v>
      </c>
      <c r="B41" s="80" t="s">
        <v>177</v>
      </c>
      <c r="C41" s="36">
        <v>0.023630181385852888</v>
      </c>
      <c r="D41" s="36">
        <v>0.023330311254534213</v>
      </c>
      <c r="E41" s="36">
        <v>0.02257731397663235</v>
      </c>
      <c r="F41" s="36">
        <v>0.022014479363728842</v>
      </c>
      <c r="G41" s="36">
        <v>0.022357509550339983</v>
      </c>
      <c r="H41" s="36">
        <v>0.021667042393914916</v>
      </c>
      <c r="I41" s="36">
        <v>0.021840063344967735</v>
      </c>
      <c r="J41" s="36">
        <v>0.022254578136789365</v>
      </c>
    </row>
    <row r="42" spans="1:10" ht="15">
      <c r="A42" s="3">
        <v>36</v>
      </c>
      <c r="B42" s="82" t="s">
        <v>178</v>
      </c>
      <c r="C42" s="87">
        <v>0.0364257324161391</v>
      </c>
      <c r="D42" s="87">
        <v>0.04754014810476676</v>
      </c>
      <c r="E42" s="87">
        <v>0.03853411039742914</v>
      </c>
      <c r="F42" s="87">
        <v>0.041833164456266794</v>
      </c>
      <c r="G42" s="87">
        <v>0.036823127965135524</v>
      </c>
      <c r="H42" s="87">
        <v>0.035458281355255195</v>
      </c>
      <c r="I42" s="87">
        <v>0.025474732609710275</v>
      </c>
      <c r="J42" s="87">
        <v>0.15306402671346045</v>
      </c>
    </row>
    <row r="43" spans="1:10" ht="12.75">
      <c r="A43" s="3">
        <v>37</v>
      </c>
      <c r="B43" s="80" t="s">
        <v>179</v>
      </c>
      <c r="C43" s="36">
        <v>0.06342773054942805</v>
      </c>
      <c r="D43" s="36">
        <v>0.0746965121142126</v>
      </c>
      <c r="E43" s="36">
        <v>0.06481398939329203</v>
      </c>
      <c r="F43" s="36">
        <v>0.06745790681642995</v>
      </c>
      <c r="G43" s="36">
        <v>0.06284715572326052</v>
      </c>
      <c r="H43" s="36">
        <v>0.06067860884415202</v>
      </c>
      <c r="I43" s="36">
        <v>0.05089645560837072</v>
      </c>
      <c r="J43" s="36">
        <v>0.17896824282810195</v>
      </c>
    </row>
    <row r="44" spans="1:2" ht="12.75">
      <c r="A44" s="3">
        <v>38</v>
      </c>
      <c r="B44" s="2"/>
    </row>
    <row r="45" spans="1:10" ht="12.75">
      <c r="A45" s="3">
        <v>39</v>
      </c>
      <c r="B45" s="80" t="s">
        <v>180</v>
      </c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3">
        <v>40</v>
      </c>
      <c r="B46" s="80" t="s">
        <v>181</v>
      </c>
      <c r="C46" s="36">
        <v>0.0364257324161391</v>
      </c>
      <c r="D46" s="36">
        <v>0.04754014810476676</v>
      </c>
      <c r="E46" s="36">
        <v>0.03853411039742914</v>
      </c>
      <c r="F46" s="36">
        <v>0.041833164456266794</v>
      </c>
      <c r="G46" s="36">
        <v>0.036823127965135524</v>
      </c>
      <c r="H46" s="36">
        <v>0.035458281355255195</v>
      </c>
      <c r="I46" s="36">
        <v>0.025474732609710275</v>
      </c>
      <c r="J46" s="36">
        <v>0.15306402671346045</v>
      </c>
    </row>
    <row r="47" spans="1:10" ht="12.75">
      <c r="A47" s="3">
        <v>41</v>
      </c>
      <c r="B47" s="80" t="s">
        <v>182</v>
      </c>
      <c r="C47" s="36"/>
      <c r="D47" s="36"/>
      <c r="E47" s="36"/>
      <c r="F47" s="36"/>
      <c r="G47" s="36">
        <v>0.010568002694617624</v>
      </c>
      <c r="H47" s="36">
        <v>0.008287760131001489</v>
      </c>
      <c r="I47" s="36">
        <v>0.0044832953983031795</v>
      </c>
      <c r="J47" s="36"/>
    </row>
    <row r="48" spans="1:10" ht="12.75">
      <c r="A48" s="3">
        <v>42</v>
      </c>
      <c r="B48" t="s">
        <v>183</v>
      </c>
      <c r="D48">
        <v>0.04754014810476676</v>
      </c>
      <c r="E48">
        <v>0.03853411039742914</v>
      </c>
      <c r="F48">
        <v>0.041833164456266794</v>
      </c>
      <c r="G48">
        <v>0.0262551252705179</v>
      </c>
      <c r="H48">
        <v>0.027170521224253705</v>
      </c>
      <c r="I48">
        <v>0.020991437211407095</v>
      </c>
      <c r="J48">
        <v>0.15306402671346045</v>
      </c>
    </row>
  </sheetData>
  <printOptions/>
  <pageMargins left="0.75" right="0.75" top="1" bottom="1" header="0.5" footer="0.5"/>
  <pageSetup fitToHeight="1" fitToWidth="1" horizontalDpi="300" verticalDpi="300" orientation="landscape" scale="67" r:id="rId1"/>
  <headerFooter alignWithMargins="0">
    <oddHeader>&amp;C&amp;"Arial,Bold"&amp;12Exhibit No______(JAH-7)&amp;R&amp;"Arial,Bold"&amp;12&amp;A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G16" sqref="G16"/>
    </sheetView>
  </sheetViews>
  <sheetFormatPr defaultColWidth="9.140625" defaultRowHeight="12.75"/>
  <cols>
    <col min="1" max="10" width="12.00390625" style="0" customWidth="1"/>
  </cols>
  <sheetData>
    <row r="1" spans="1:7" ht="15.75">
      <c r="A1" s="100" t="s">
        <v>287</v>
      </c>
      <c r="B1" s="27"/>
      <c r="C1" s="27"/>
      <c r="D1" s="27"/>
      <c r="E1" s="27"/>
      <c r="G1" s="3"/>
    </row>
    <row r="2" spans="1:7" ht="15.75">
      <c r="A2" s="100"/>
      <c r="B2" s="27"/>
      <c r="C2" s="27"/>
      <c r="D2" s="27"/>
      <c r="E2" s="27"/>
      <c r="G2" s="3"/>
    </row>
    <row r="3" spans="1:10" ht="12.75">
      <c r="A3" s="3" t="s">
        <v>77</v>
      </c>
      <c r="B3" s="39" t="s">
        <v>78</v>
      </c>
      <c r="C3" s="39" t="s">
        <v>79</v>
      </c>
      <c r="D3" s="39" t="s">
        <v>80</v>
      </c>
      <c r="E3" s="39" t="s">
        <v>81</v>
      </c>
      <c r="F3" s="39" t="s">
        <v>82</v>
      </c>
      <c r="G3" s="39" t="s">
        <v>83</v>
      </c>
      <c r="H3" s="39" t="s">
        <v>84</v>
      </c>
      <c r="I3" s="39" t="s">
        <v>85</v>
      </c>
      <c r="J3" s="39" t="s">
        <v>86</v>
      </c>
    </row>
    <row r="4" spans="1:10" ht="12.75">
      <c r="A4" s="101"/>
      <c r="B4" s="27"/>
      <c r="C4" s="27"/>
      <c r="D4" s="27"/>
      <c r="E4" s="27"/>
      <c r="G4" s="3"/>
      <c r="H4" t="s">
        <v>281</v>
      </c>
      <c r="J4" t="s">
        <v>282</v>
      </c>
    </row>
    <row r="5" spans="1:10" ht="12.75">
      <c r="A5" s="44" t="s">
        <v>94</v>
      </c>
      <c r="B5" s="44" t="s">
        <v>98</v>
      </c>
      <c r="C5" s="44" t="s">
        <v>99</v>
      </c>
      <c r="D5" s="44" t="s">
        <v>100</v>
      </c>
      <c r="E5" s="44" t="s">
        <v>101</v>
      </c>
      <c r="F5" s="45" t="s">
        <v>13</v>
      </c>
      <c r="G5" s="44" t="s">
        <v>283</v>
      </c>
      <c r="H5" s="43" t="s">
        <v>284</v>
      </c>
      <c r="I5" s="44" t="s">
        <v>285</v>
      </c>
      <c r="J5" s="45" t="s">
        <v>286</v>
      </c>
    </row>
    <row r="6" spans="1:10" ht="12.75">
      <c r="A6" s="102">
        <v>37622</v>
      </c>
      <c r="B6" s="27">
        <v>9667.674999999996</v>
      </c>
      <c r="C6" s="27">
        <v>5569.712499999999</v>
      </c>
      <c r="D6" s="27">
        <v>7866.506249999995</v>
      </c>
      <c r="E6" s="27">
        <v>10560.875000000002</v>
      </c>
      <c r="F6" s="27">
        <v>33664.76874999999</v>
      </c>
      <c r="G6" s="103">
        <v>923249.661547979</v>
      </c>
      <c r="H6" s="47">
        <v>25.368623749999998</v>
      </c>
      <c r="I6" s="47">
        <v>29.400391250000006</v>
      </c>
      <c r="J6" s="47">
        <v>28.242569012900496</v>
      </c>
    </row>
    <row r="7" spans="1:10" ht="12.75">
      <c r="A7" s="102">
        <v>37623</v>
      </c>
      <c r="B7" s="27">
        <v>9542.168749999999</v>
      </c>
      <c r="C7" s="27">
        <v>5393.825000000001</v>
      </c>
      <c r="D7" s="27">
        <v>5455.974999999999</v>
      </c>
      <c r="E7" s="27">
        <v>9284.23125</v>
      </c>
      <c r="F7" s="27">
        <v>29676.2</v>
      </c>
      <c r="G7" s="3"/>
      <c r="H7" s="47">
        <v>25.728198749999997</v>
      </c>
      <c r="I7" s="47">
        <v>29.729899999999994</v>
      </c>
      <c r="J7" s="47">
        <v>28.443181733692786</v>
      </c>
    </row>
    <row r="8" spans="1:10" ht="12.75">
      <c r="A8" s="102">
        <v>37624</v>
      </c>
      <c r="B8" s="27">
        <v>8991.6125</v>
      </c>
      <c r="C8" s="27">
        <v>6065.45</v>
      </c>
      <c r="D8" s="27">
        <v>5977.737499999998</v>
      </c>
      <c r="E8" s="27">
        <v>10447.324999999999</v>
      </c>
      <c r="F8" s="27">
        <v>31482.125</v>
      </c>
      <c r="G8" s="3"/>
      <c r="H8" s="47">
        <v>26.593980000000002</v>
      </c>
      <c r="I8" s="47">
        <v>30.101131875000007</v>
      </c>
      <c r="J8" s="47">
        <v>29.099453918424697</v>
      </c>
    </row>
    <row r="9" spans="1:10" ht="12.75">
      <c r="A9" s="102">
        <v>37625</v>
      </c>
      <c r="B9" s="27">
        <v>8346.73140495868</v>
      </c>
      <c r="C9" s="27">
        <v>5746.706250000001</v>
      </c>
      <c r="D9" s="27">
        <v>5830.156249999998</v>
      </c>
      <c r="E9" s="27">
        <v>9502.15289256199</v>
      </c>
      <c r="F9" s="27">
        <v>29425.74679752067</v>
      </c>
      <c r="G9" s="3"/>
      <c r="H9" s="47">
        <v>24.59624</v>
      </c>
      <c r="I9" s="47">
        <v>29.800938750000004</v>
      </c>
      <c r="J9" s="47">
        <v>28.32460502059965</v>
      </c>
    </row>
    <row r="10" spans="1:10" ht="12.75">
      <c r="A10" s="102">
        <v>37626</v>
      </c>
      <c r="B10" s="27">
        <v>7452.156249999998</v>
      </c>
      <c r="C10" s="27">
        <v>5182.0625</v>
      </c>
      <c r="D10" s="27">
        <v>5087.781250000001</v>
      </c>
      <c r="E10" s="27">
        <v>8440.96875</v>
      </c>
      <c r="F10" s="27">
        <v>26162.96875</v>
      </c>
      <c r="G10" s="3"/>
      <c r="H10" s="47">
        <v>25.221198749999996</v>
      </c>
      <c r="I10" s="47">
        <v>30.771946249999996</v>
      </c>
      <c r="J10" s="47">
        <v>29.190893347725787</v>
      </c>
    </row>
    <row r="11" spans="1:10" ht="12.75">
      <c r="A11" s="102">
        <v>37627</v>
      </c>
      <c r="B11" s="27">
        <v>4893.4672131147545</v>
      </c>
      <c r="C11" s="27">
        <v>5083.392857142857</v>
      </c>
      <c r="D11" s="27">
        <v>6206.5928571428585</v>
      </c>
      <c r="E11" s="27">
        <v>8643.514285714286</v>
      </c>
      <c r="F11" s="27">
        <v>24826.967213114756</v>
      </c>
      <c r="G11" s="3"/>
      <c r="H11" s="47">
        <v>26.42366875</v>
      </c>
      <c r="I11" s="47">
        <v>33.693125625</v>
      </c>
      <c r="J11" s="47">
        <v>32.26029460018707</v>
      </c>
    </row>
    <row r="12" spans="1:10" ht="12.75">
      <c r="A12" s="102">
        <v>37628</v>
      </c>
      <c r="B12" s="27">
        <v>7818.5901639344265</v>
      </c>
      <c r="C12" s="27">
        <v>4319.07786885246</v>
      </c>
      <c r="D12" s="27">
        <v>6104.151639344259</v>
      </c>
      <c r="E12" s="27">
        <v>8764.278688524591</v>
      </c>
      <c r="F12" s="27">
        <v>27006.098360655735</v>
      </c>
      <c r="G12" s="3"/>
      <c r="H12" s="47">
        <v>26.806353750000003</v>
      </c>
      <c r="I12" s="47">
        <v>34.11890875</v>
      </c>
      <c r="J12" s="47">
        <v>32.00183616022065</v>
      </c>
    </row>
    <row r="13" spans="1:10" ht="12.75">
      <c r="A13" s="102">
        <v>37629</v>
      </c>
      <c r="B13" s="27">
        <v>8857.88636363636</v>
      </c>
      <c r="C13" s="27">
        <v>5322.924242424242</v>
      </c>
      <c r="D13" s="27">
        <v>5759</v>
      </c>
      <c r="E13" s="27">
        <v>8964.659090909092</v>
      </c>
      <c r="F13" s="27">
        <v>28904.469696969692</v>
      </c>
      <c r="G13" s="3"/>
      <c r="H13" s="47">
        <v>24.705582500000002</v>
      </c>
      <c r="I13" s="47">
        <v>32.187265625</v>
      </c>
      <c r="J13" s="47">
        <v>29.894474938134938</v>
      </c>
    </row>
    <row r="14" spans="1:10" ht="12.75">
      <c r="A14" s="102">
        <v>37630</v>
      </c>
      <c r="B14" s="27">
        <v>9205.6875</v>
      </c>
      <c r="C14" s="27">
        <v>6525.34375</v>
      </c>
      <c r="D14" s="27">
        <v>6417</v>
      </c>
      <c r="E14" s="27">
        <v>10384.15625</v>
      </c>
      <c r="F14" s="27">
        <v>32532.1875</v>
      </c>
      <c r="G14" s="3"/>
      <c r="H14" s="47">
        <v>24.95301375</v>
      </c>
      <c r="I14" s="47">
        <v>32.11124687499999</v>
      </c>
      <c r="J14" s="47">
        <v>30.08566967700498</v>
      </c>
    </row>
    <row r="15" spans="1:10" ht="12.75">
      <c r="A15" s="102">
        <v>37631</v>
      </c>
      <c r="B15" s="27">
        <v>8919.993750000001</v>
      </c>
      <c r="C15" s="27">
        <v>6754.312499999998</v>
      </c>
      <c r="D15" s="27">
        <v>4787.118750000001</v>
      </c>
      <c r="E15" s="27">
        <v>9366.0375</v>
      </c>
      <c r="F15" s="27">
        <v>29827.4625</v>
      </c>
      <c r="G15" s="3"/>
      <c r="H15" s="47">
        <v>26.11488</v>
      </c>
      <c r="I15" s="47">
        <v>31.173044374999996</v>
      </c>
      <c r="J15" s="47">
        <v>29.660384871648926</v>
      </c>
    </row>
    <row r="16" spans="1:10" ht="12.75">
      <c r="A16" s="102">
        <v>37632</v>
      </c>
      <c r="B16" s="27">
        <v>7494.1814516129025</v>
      </c>
      <c r="C16" s="27">
        <v>4779.145161290322</v>
      </c>
      <c r="D16" s="27">
        <v>5794.137096774194</v>
      </c>
      <c r="E16" s="27">
        <v>7997.637096774194</v>
      </c>
      <c r="F16" s="27">
        <v>26065.10080645161</v>
      </c>
      <c r="G16" s="3"/>
      <c r="H16" s="47">
        <v>24.81366125</v>
      </c>
      <c r="I16" s="47">
        <v>29.285078125</v>
      </c>
      <c r="J16" s="47">
        <v>27.999466008788282</v>
      </c>
    </row>
    <row r="17" spans="1:10" ht="12.75">
      <c r="A17" s="102">
        <v>37633</v>
      </c>
      <c r="B17" s="27">
        <v>7631.171874999999</v>
      </c>
      <c r="C17" s="27">
        <v>5648.607954545455</v>
      </c>
      <c r="D17" s="27">
        <v>5318.642045454544</v>
      </c>
      <c r="E17" s="27">
        <v>7617.937500000001</v>
      </c>
      <c r="F17" s="27">
        <v>26216.359375</v>
      </c>
      <c r="G17" s="3"/>
      <c r="H17" s="47">
        <v>26.57471375</v>
      </c>
      <c r="I17" s="47">
        <v>30.186759999999992</v>
      </c>
      <c r="J17" s="47">
        <v>29.135349872456334</v>
      </c>
    </row>
    <row r="18" spans="1:10" ht="12.75">
      <c r="A18" s="102">
        <v>37634</v>
      </c>
      <c r="B18" s="27">
        <v>6038.208661417324</v>
      </c>
      <c r="C18" s="27">
        <v>5060.578124999999</v>
      </c>
      <c r="D18" s="27">
        <v>6723.487499999997</v>
      </c>
      <c r="E18" s="27">
        <v>8812.368750000001</v>
      </c>
      <c r="F18" s="27">
        <v>26634.64303641732</v>
      </c>
      <c r="G18" s="3"/>
      <c r="H18" s="47">
        <v>26.27131125</v>
      </c>
      <c r="I18" s="47">
        <v>33.219084375</v>
      </c>
      <c r="J18" s="47">
        <v>31.64398896998268</v>
      </c>
    </row>
    <row r="19" spans="1:10" ht="12.75">
      <c r="A19" s="102">
        <v>37635</v>
      </c>
      <c r="B19" s="27">
        <v>9465.238095238094</v>
      </c>
      <c r="C19" s="27">
        <v>5478.238095238097</v>
      </c>
      <c r="D19" s="27">
        <v>8177.630952380957</v>
      </c>
      <c r="E19" s="27">
        <v>9789.161999999998</v>
      </c>
      <c r="F19" s="27">
        <v>32910.26914285715</v>
      </c>
      <c r="G19" s="3"/>
      <c r="H19" s="47">
        <v>27.000478750000003</v>
      </c>
      <c r="I19" s="47">
        <v>33.300646875000005</v>
      </c>
      <c r="J19" s="47">
        <v>31.48867168013601</v>
      </c>
    </row>
    <row r="20" spans="1:10" ht="12.75">
      <c r="A20" s="102">
        <v>37636</v>
      </c>
      <c r="B20" s="27">
        <v>10623.283464566932</v>
      </c>
      <c r="C20" s="27">
        <v>5743.387795275591</v>
      </c>
      <c r="D20" s="27">
        <v>6491.982283464568</v>
      </c>
      <c r="E20" s="27">
        <v>10037.940944881891</v>
      </c>
      <c r="F20" s="27">
        <v>32896.59448818898</v>
      </c>
      <c r="G20" s="3"/>
      <c r="H20" s="47">
        <v>27.98267375</v>
      </c>
      <c r="I20" s="47">
        <v>31.834726249999992</v>
      </c>
      <c r="J20" s="47">
        <v>30.590784551336146</v>
      </c>
    </row>
    <row r="21" spans="1:10" ht="12.75">
      <c r="A21" s="102">
        <v>37637</v>
      </c>
      <c r="B21" s="27">
        <v>10988.70238095238</v>
      </c>
      <c r="C21" s="27">
        <v>6739.077380952382</v>
      </c>
      <c r="D21" s="27">
        <v>6545.3214285714275</v>
      </c>
      <c r="E21" s="27">
        <v>10131.974409448821</v>
      </c>
      <c r="F21" s="27">
        <v>34405.07559992501</v>
      </c>
      <c r="G21" s="3"/>
      <c r="H21" s="47">
        <v>28.9972275</v>
      </c>
      <c r="I21" s="47">
        <v>33.41144812499999</v>
      </c>
      <c r="J21" s="47">
        <v>32.00158182341011</v>
      </c>
    </row>
    <row r="22" spans="1:10" ht="12.75">
      <c r="A22" s="102">
        <v>37638</v>
      </c>
      <c r="B22" s="27">
        <v>10258.181102362205</v>
      </c>
      <c r="C22" s="27">
        <v>6609.065476190473</v>
      </c>
      <c r="D22" s="27">
        <v>6712.90157480315</v>
      </c>
      <c r="E22" s="27">
        <v>9814.411417322835</v>
      </c>
      <c r="F22" s="27">
        <v>33394.55957067866</v>
      </c>
      <c r="G22" s="3"/>
      <c r="H22" s="47">
        <v>27.561476250000002</v>
      </c>
      <c r="I22" s="47">
        <v>31.109648125000003</v>
      </c>
      <c r="J22" s="47">
        <v>30.019716407259477</v>
      </c>
    </row>
    <row r="23" spans="1:10" ht="12.75">
      <c r="A23" s="102">
        <v>37639</v>
      </c>
      <c r="B23" s="27">
        <v>9455.421259842517</v>
      </c>
      <c r="C23" s="27">
        <v>5904.67913385827</v>
      </c>
      <c r="D23" s="27">
        <v>5885.179133858268</v>
      </c>
      <c r="E23" s="27">
        <v>9240.76181102362</v>
      </c>
      <c r="F23" s="27">
        <v>30486.041338582676</v>
      </c>
      <c r="G23" s="3"/>
      <c r="H23" s="47">
        <v>24.866169999999997</v>
      </c>
      <c r="I23" s="47">
        <v>30.9747925</v>
      </c>
      <c r="J23" s="47">
        <v>29.080168058165608</v>
      </c>
    </row>
    <row r="24" spans="1:10" ht="12.75">
      <c r="A24" s="102">
        <v>37640</v>
      </c>
      <c r="B24" s="27">
        <v>8729.498031496069</v>
      </c>
      <c r="C24" s="27">
        <v>5400.998031496063</v>
      </c>
      <c r="D24" s="27">
        <v>5026.440944881889</v>
      </c>
      <c r="E24" s="27">
        <v>8366.988188976373</v>
      </c>
      <c r="F24" s="27">
        <v>27523.925196850396</v>
      </c>
      <c r="G24" s="3"/>
      <c r="H24" s="47">
        <v>25.29518875</v>
      </c>
      <c r="I24" s="47">
        <v>30.041320625</v>
      </c>
      <c r="J24" s="47">
        <v>28.536035729632882</v>
      </c>
    </row>
    <row r="25" spans="1:10" ht="12.75">
      <c r="A25" s="102">
        <v>37641</v>
      </c>
      <c r="B25" s="27">
        <v>8818.730769230771</v>
      </c>
      <c r="C25" s="27">
        <v>5634.53653846154</v>
      </c>
      <c r="D25" s="27">
        <v>7401.894230769231</v>
      </c>
      <c r="E25" s="27">
        <v>9183.784615384615</v>
      </c>
      <c r="F25" s="27">
        <v>31038.94615384616</v>
      </c>
      <c r="G25" s="3"/>
      <c r="H25" s="47">
        <v>26.19947</v>
      </c>
      <c r="I25" s="47">
        <v>35.064349375</v>
      </c>
      <c r="J25" s="47">
        <v>32.54567544443729</v>
      </c>
    </row>
    <row r="26" spans="1:10" ht="12.75">
      <c r="A26" s="102">
        <v>37642</v>
      </c>
      <c r="B26" s="27">
        <v>8150.625000000001</v>
      </c>
      <c r="C26" s="27">
        <v>5291.382692307691</v>
      </c>
      <c r="D26" s="27">
        <v>7778.919230769229</v>
      </c>
      <c r="E26" s="27">
        <v>8779.978846153845</v>
      </c>
      <c r="F26" s="27">
        <v>30000.905769230765</v>
      </c>
      <c r="G26" s="3"/>
      <c r="H26" s="47">
        <v>26.271088749999997</v>
      </c>
      <c r="I26" s="47">
        <v>32.15651</v>
      </c>
      <c r="J26" s="47">
        <v>30.55756289004375</v>
      </c>
    </row>
    <row r="27" spans="1:10" ht="12.75">
      <c r="A27" s="102">
        <v>37643</v>
      </c>
      <c r="B27" s="27">
        <v>8541.398076923075</v>
      </c>
      <c r="C27" s="27">
        <v>5572.378846153844</v>
      </c>
      <c r="D27" s="27">
        <v>5407.771153846153</v>
      </c>
      <c r="E27" s="27">
        <v>8549.059615384616</v>
      </c>
      <c r="F27" s="27">
        <v>28070.607692307687</v>
      </c>
      <c r="G27" s="3"/>
      <c r="H27" s="47">
        <v>28.25213125</v>
      </c>
      <c r="I27" s="47">
        <v>32.399381875</v>
      </c>
      <c r="J27" s="47">
        <v>31.13744558558365</v>
      </c>
    </row>
    <row r="28" spans="1:10" ht="12.75">
      <c r="A28" s="102">
        <v>37644</v>
      </c>
      <c r="B28" s="27">
        <v>8845.14230769231</v>
      </c>
      <c r="C28" s="27">
        <v>5683.390384615385</v>
      </c>
      <c r="D28" s="27">
        <v>4626.351923076922</v>
      </c>
      <c r="E28" s="27">
        <v>8052.686538461541</v>
      </c>
      <c r="F28" s="27">
        <v>27207.57115384616</v>
      </c>
      <c r="G28" s="3"/>
      <c r="H28" s="47">
        <v>28.81536</v>
      </c>
      <c r="I28" s="47">
        <v>33.138205</v>
      </c>
      <c r="J28" s="47">
        <v>31.73285429879671</v>
      </c>
    </row>
    <row r="29" spans="1:10" ht="12.75">
      <c r="A29" s="102">
        <v>37645</v>
      </c>
      <c r="B29" s="27">
        <v>8591.405769230774</v>
      </c>
      <c r="C29" s="27">
        <v>5299.517441860463</v>
      </c>
      <c r="D29" s="27">
        <v>5768.1115384615405</v>
      </c>
      <c r="E29" s="27">
        <v>9126.132692307698</v>
      </c>
      <c r="F29" s="27">
        <v>28785.167441860474</v>
      </c>
      <c r="G29" s="3"/>
      <c r="H29" s="47">
        <v>25.88452875</v>
      </c>
      <c r="I29" s="47">
        <v>31.284263124999992</v>
      </c>
      <c r="J29" s="47">
        <v>29.672623757072444</v>
      </c>
    </row>
    <row r="30" spans="1:10" ht="12.75">
      <c r="A30" s="102">
        <v>37646</v>
      </c>
      <c r="B30" s="27">
        <v>8710.272222222222</v>
      </c>
      <c r="C30" s="27">
        <v>6102.455769230766</v>
      </c>
      <c r="D30" s="27">
        <v>5137.705555555557</v>
      </c>
      <c r="E30" s="27">
        <v>8247.883333333337</v>
      </c>
      <c r="F30" s="27">
        <v>28198.31688034188</v>
      </c>
      <c r="G30" s="3"/>
      <c r="H30" s="47">
        <v>24.454676250000006</v>
      </c>
      <c r="I30" s="47">
        <v>30.670525625000003</v>
      </c>
      <c r="J30" s="47">
        <v>28.750491164137408</v>
      </c>
    </row>
    <row r="31" spans="1:10" ht="12.75">
      <c r="A31" s="102">
        <v>37647</v>
      </c>
      <c r="B31" s="27">
        <v>9405.577777777778</v>
      </c>
      <c r="C31" s="27">
        <v>6222.03888888889</v>
      </c>
      <c r="D31" s="27">
        <v>5790.38888888889</v>
      </c>
      <c r="E31" s="27">
        <v>8184.877777777778</v>
      </c>
      <c r="F31" s="27">
        <v>29602.88333333334</v>
      </c>
      <c r="G31" s="3"/>
      <c r="H31" s="47">
        <v>25.41837375</v>
      </c>
      <c r="I31" s="47">
        <v>28.428366250000003</v>
      </c>
      <c r="J31" s="47">
        <v>27.472016213062904</v>
      </c>
    </row>
    <row r="32" spans="1:10" ht="12.75">
      <c r="A32" s="102">
        <v>37648</v>
      </c>
      <c r="B32" s="27">
        <v>10196.855555555554</v>
      </c>
      <c r="C32" s="27">
        <v>6556.227777777774</v>
      </c>
      <c r="D32" s="27">
        <v>7384.677777777778</v>
      </c>
      <c r="E32" s="27">
        <v>8918.444444444445</v>
      </c>
      <c r="F32" s="27">
        <v>33056.205555555556</v>
      </c>
      <c r="G32" s="3"/>
      <c r="H32" s="47">
        <v>25.7086775</v>
      </c>
      <c r="I32" s="47">
        <v>31.789785625</v>
      </c>
      <c r="J32" s="47">
        <v>29.91394476165206</v>
      </c>
    </row>
    <row r="33" spans="1:10" ht="12.75">
      <c r="A33" s="102">
        <v>37649</v>
      </c>
      <c r="B33" s="27">
        <v>10039.533333333335</v>
      </c>
      <c r="C33" s="27">
        <v>6495.2944444444465</v>
      </c>
      <c r="D33" s="27">
        <v>8547.22222222222</v>
      </c>
      <c r="E33" s="27">
        <v>9770.355555555552</v>
      </c>
      <c r="F33" s="27">
        <v>34852.40555555555</v>
      </c>
      <c r="G33" s="3"/>
      <c r="H33" s="47">
        <v>26.898188750000003</v>
      </c>
      <c r="I33" s="47">
        <v>30.444391874999997</v>
      </c>
      <c r="J33" s="47">
        <v>29.422877752439437</v>
      </c>
    </row>
    <row r="34" spans="1:10" ht="12.75">
      <c r="A34" s="102">
        <v>37650</v>
      </c>
      <c r="B34" s="27">
        <v>8965.88333333333</v>
      </c>
      <c r="C34" s="27">
        <v>6187.2777777777765</v>
      </c>
      <c r="D34" s="27">
        <v>6027.866666666667</v>
      </c>
      <c r="E34" s="27">
        <v>9005.855555555556</v>
      </c>
      <c r="F34" s="27">
        <v>30186.88333333333</v>
      </c>
      <c r="G34" s="3"/>
      <c r="H34" s="47">
        <v>27.819885</v>
      </c>
      <c r="I34" s="47">
        <v>30.772784375</v>
      </c>
      <c r="J34" s="47">
        <v>29.895736188243735</v>
      </c>
    </row>
    <row r="35" spans="1:10" ht="12.75">
      <c r="A35" s="102">
        <v>37651</v>
      </c>
      <c r="B35" s="27">
        <v>8988.461111111113</v>
      </c>
      <c r="C35" s="27">
        <v>5934.2</v>
      </c>
      <c r="D35" s="27">
        <v>6036.3</v>
      </c>
      <c r="E35" s="27">
        <v>9354.95</v>
      </c>
      <c r="F35" s="27">
        <v>30313.911111111112</v>
      </c>
      <c r="G35" s="3"/>
      <c r="H35" s="47">
        <v>27.908158750000002</v>
      </c>
      <c r="I35" s="47">
        <v>31.201621875000004</v>
      </c>
      <c r="J35" s="47">
        <v>30.225068070661298</v>
      </c>
    </row>
    <row r="36" spans="1:10" ht="12.75">
      <c r="A36" s="102">
        <v>37652</v>
      </c>
      <c r="B36" s="27">
        <v>8916.444444444443</v>
      </c>
      <c r="C36" s="27">
        <v>5640.472222222223</v>
      </c>
      <c r="D36" s="27">
        <v>4976.666666666668</v>
      </c>
      <c r="E36" s="27">
        <v>8360.71111111111</v>
      </c>
      <c r="F36" s="27">
        <v>27894.294444444444</v>
      </c>
      <c r="G36" s="3"/>
      <c r="H36" s="47">
        <v>26.311125</v>
      </c>
      <c r="I36" s="47">
        <v>30.963952499999998</v>
      </c>
      <c r="J36" s="47">
        <v>29.476670647578164</v>
      </c>
    </row>
  </sheetData>
  <printOptions/>
  <pageMargins left="0.75" right="0.75" top="1" bottom="1" header="0.5" footer="0.5"/>
  <pageSetup fitToHeight="1" fitToWidth="1" horizontalDpi="300" verticalDpi="300" orientation="landscape" scale="95" r:id="rId1"/>
  <headerFooter alignWithMargins="0">
    <oddHeader>&amp;C&amp;"Arial,Bold"&amp;12Exhibit______(JAH-7)&amp;R&amp;"Arial,Bold"&amp;12&amp;A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M5" sqref="M5"/>
    </sheetView>
  </sheetViews>
  <sheetFormatPr defaultColWidth="9.140625" defaultRowHeight="12.75"/>
  <cols>
    <col min="1" max="1" width="10.421875" style="0" customWidth="1"/>
    <col min="2" max="2" width="11.140625" style="0" customWidth="1"/>
    <col min="3" max="3" width="11.421875" style="0" customWidth="1"/>
    <col min="4" max="5" width="10.140625" style="0" customWidth="1"/>
    <col min="6" max="6" width="11.57421875" style="0" customWidth="1"/>
    <col min="7" max="7" width="11.7109375" style="0" customWidth="1"/>
    <col min="13" max="13" width="10.140625" style="0" customWidth="1"/>
  </cols>
  <sheetData>
    <row r="1" ht="15.75">
      <c r="A1" s="88" t="s">
        <v>187</v>
      </c>
    </row>
    <row r="4" spans="1:13" ht="12.75">
      <c r="A4" s="39" t="s">
        <v>77</v>
      </c>
      <c r="B4" s="39" t="s">
        <v>78</v>
      </c>
      <c r="C4" s="39" t="s">
        <v>79</v>
      </c>
      <c r="D4" s="39" t="s">
        <v>80</v>
      </c>
      <c r="E4" s="39" t="s">
        <v>81</v>
      </c>
      <c r="F4" s="39" t="s">
        <v>82</v>
      </c>
      <c r="G4" s="39" t="s">
        <v>83</v>
      </c>
      <c r="H4" s="39" t="s">
        <v>84</v>
      </c>
      <c r="I4" s="39" t="s">
        <v>85</v>
      </c>
      <c r="J4" s="39" t="s">
        <v>86</v>
      </c>
      <c r="K4" s="39" t="s">
        <v>129</v>
      </c>
      <c r="L4" s="39" t="s">
        <v>130</v>
      </c>
      <c r="M4" s="39" t="s">
        <v>131</v>
      </c>
    </row>
    <row r="5" spans="1:11" ht="12.7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3" ht="51">
      <c r="A6" s="55" t="s">
        <v>94</v>
      </c>
      <c r="B6" s="90" t="s">
        <v>188</v>
      </c>
      <c r="C6" s="90" t="s">
        <v>189</v>
      </c>
      <c r="D6" s="90" t="s">
        <v>190</v>
      </c>
      <c r="E6" s="90" t="s">
        <v>191</v>
      </c>
      <c r="F6" s="90" t="s">
        <v>192</v>
      </c>
      <c r="G6" s="90" t="s">
        <v>193</v>
      </c>
      <c r="H6" s="90" t="s">
        <v>194</v>
      </c>
      <c r="I6" s="90" t="s">
        <v>195</v>
      </c>
      <c r="J6" s="91" t="s">
        <v>196</v>
      </c>
      <c r="K6" s="91" t="s">
        <v>197</v>
      </c>
      <c r="L6" s="91" t="s">
        <v>198</v>
      </c>
      <c r="M6" s="90" t="s">
        <v>199</v>
      </c>
    </row>
    <row r="7" spans="1:13" ht="12.75">
      <c r="A7" s="46">
        <v>37043</v>
      </c>
      <c r="B7" s="18">
        <v>13308</v>
      </c>
      <c r="C7" s="18">
        <v>2433.555</v>
      </c>
      <c r="D7" s="18">
        <v>25548.5</v>
      </c>
      <c r="E7" s="18">
        <v>24.545776493616945</v>
      </c>
      <c r="F7" s="18">
        <v>9812</v>
      </c>
      <c r="G7" s="18">
        <v>2077.90184</v>
      </c>
      <c r="H7" s="47">
        <v>76.49805887210793</v>
      </c>
      <c r="I7" s="92">
        <v>1415.5188325299875</v>
      </c>
      <c r="J7" s="35">
        <v>0.027702582001487123</v>
      </c>
      <c r="K7" s="18">
        <v>51097</v>
      </c>
      <c r="L7" s="35">
        <v>0.024347445417617315</v>
      </c>
      <c r="M7" s="17">
        <v>1525890</v>
      </c>
    </row>
    <row r="8" spans="1:13" ht="12.75">
      <c r="A8" s="46">
        <v>37044</v>
      </c>
      <c r="B8" s="18">
        <v>14210</v>
      </c>
      <c r="C8" s="18">
        <v>2257.824</v>
      </c>
      <c r="D8" s="18">
        <v>24788.5</v>
      </c>
      <c r="E8" s="18">
        <v>35.209951595698044</v>
      </c>
      <c r="F8" s="18">
        <v>9520</v>
      </c>
      <c r="G8" s="18">
        <v>2069.32404</v>
      </c>
      <c r="H8" s="47">
        <v>85.75501479604067</v>
      </c>
      <c r="I8" s="92">
        <v>1039.245239748262</v>
      </c>
      <c r="J8" s="35">
        <v>0.020962245390972873</v>
      </c>
      <c r="K8" s="18">
        <v>49577</v>
      </c>
      <c r="L8" s="35"/>
      <c r="M8" s="17"/>
    </row>
    <row r="9" spans="1:13" ht="12.75">
      <c r="A9" s="46">
        <v>37045</v>
      </c>
      <c r="B9" s="18">
        <v>13025</v>
      </c>
      <c r="C9" s="18">
        <v>1632.972</v>
      </c>
      <c r="D9" s="18">
        <v>24594</v>
      </c>
      <c r="E9" s="18">
        <v>27.27245800146405</v>
      </c>
      <c r="F9" s="18">
        <v>15965</v>
      </c>
      <c r="G9" s="18">
        <v>2518.5542</v>
      </c>
      <c r="H9" s="47">
        <v>78.63342370591008</v>
      </c>
      <c r="I9" s="92">
        <v>608.7716562305213</v>
      </c>
      <c r="J9" s="35">
        <v>0.012376426287519747</v>
      </c>
      <c r="K9" s="18">
        <v>49188</v>
      </c>
      <c r="L9" s="35"/>
      <c r="M9" s="17"/>
    </row>
    <row r="10" spans="1:13" ht="12.75">
      <c r="A10" s="46">
        <v>37046</v>
      </c>
      <c r="B10" s="18">
        <v>11533</v>
      </c>
      <c r="C10" s="18">
        <v>2068.254</v>
      </c>
      <c r="D10" s="18">
        <v>26927</v>
      </c>
      <c r="E10" s="18">
        <v>30.378614716816642</v>
      </c>
      <c r="F10" s="18">
        <v>12615</v>
      </c>
      <c r="G10" s="18">
        <v>2242.97568</v>
      </c>
      <c r="H10" s="47">
        <v>77.4108704283982</v>
      </c>
      <c r="I10" s="92">
        <v>1175.4744313492833</v>
      </c>
      <c r="J10" s="35">
        <v>0.021827058925043327</v>
      </c>
      <c r="K10" s="18">
        <v>53854</v>
      </c>
      <c r="L10" s="35"/>
      <c r="M10" s="17"/>
    </row>
    <row r="11" spans="1:13" ht="12.75">
      <c r="A11" s="46">
        <v>37047</v>
      </c>
      <c r="B11" s="18">
        <v>14280</v>
      </c>
      <c r="C11" s="18">
        <v>2321.81</v>
      </c>
      <c r="D11" s="18">
        <v>26807</v>
      </c>
      <c r="E11" s="18">
        <v>21.28551838689785</v>
      </c>
      <c r="F11" s="18">
        <v>14370</v>
      </c>
      <c r="G11" s="18">
        <v>2128.84127</v>
      </c>
      <c r="H11" s="47">
        <v>65.55703818630718</v>
      </c>
      <c r="I11" s="92">
        <v>1385.6554946995334</v>
      </c>
      <c r="J11" s="35">
        <v>0.025845031049717113</v>
      </c>
      <c r="K11" s="18">
        <v>53614</v>
      </c>
      <c r="L11" s="35"/>
      <c r="M11" s="17"/>
    </row>
    <row r="12" spans="1:13" ht="12.75">
      <c r="A12" s="46">
        <v>37048</v>
      </c>
      <c r="B12" s="18">
        <v>16225</v>
      </c>
      <c r="C12" s="18">
        <v>2294.45</v>
      </c>
      <c r="D12" s="18">
        <v>26518</v>
      </c>
      <c r="E12" s="18">
        <v>18.981614062718055</v>
      </c>
      <c r="F12" s="18">
        <v>17100</v>
      </c>
      <c r="G12" s="18">
        <v>2055.58461</v>
      </c>
      <c r="H12" s="47">
        <v>58.66704231544678</v>
      </c>
      <c r="I12" s="92">
        <v>1342.577238431876</v>
      </c>
      <c r="J12" s="35">
        <v>0.02531445128652002</v>
      </c>
      <c r="K12" s="18">
        <v>53036</v>
      </c>
      <c r="L12" s="35"/>
      <c r="M12" s="17"/>
    </row>
    <row r="13" spans="1:13" ht="12.75">
      <c r="A13" s="46">
        <v>37049</v>
      </c>
      <c r="B13" s="18">
        <v>14523</v>
      </c>
      <c r="C13" s="18">
        <v>2342.135</v>
      </c>
      <c r="D13" s="18">
        <v>26721</v>
      </c>
      <c r="E13" s="18">
        <v>32.34282746261892</v>
      </c>
      <c r="F13" s="18">
        <v>13544</v>
      </c>
      <c r="G13" s="18">
        <v>2015.5342</v>
      </c>
      <c r="H13" s="47">
        <v>71.52034999698597</v>
      </c>
      <c r="I13" s="92">
        <v>1303.444956993773</v>
      </c>
      <c r="J13" s="35">
        <v>0.024389898525387768</v>
      </c>
      <c r="K13" s="18">
        <v>53442</v>
      </c>
      <c r="L13" s="35"/>
      <c r="M13" s="17"/>
    </row>
    <row r="14" spans="1:13" ht="12.75">
      <c r="A14" s="46">
        <v>37050</v>
      </c>
      <c r="B14" s="18">
        <v>13670</v>
      </c>
      <c r="C14" s="18">
        <v>2335.375</v>
      </c>
      <c r="D14" s="18">
        <v>26266</v>
      </c>
      <c r="E14" s="18">
        <v>18.56035965268078</v>
      </c>
      <c r="F14" s="18">
        <v>14677</v>
      </c>
      <c r="G14" s="18">
        <v>1938.74147</v>
      </c>
      <c r="H14" s="47">
        <v>59.25916216782633</v>
      </c>
      <c r="I14" s="92">
        <v>1525.3022531658141</v>
      </c>
      <c r="J14" s="35">
        <v>0.029035678313519647</v>
      </c>
      <c r="K14" s="18">
        <v>52532</v>
      </c>
      <c r="L14" s="35"/>
      <c r="M14" s="17"/>
    </row>
    <row r="15" spans="1:13" ht="12.75">
      <c r="A15" s="46">
        <v>37051</v>
      </c>
      <c r="B15" s="18">
        <v>14129</v>
      </c>
      <c r="C15" s="18">
        <v>2338.835</v>
      </c>
      <c r="D15" s="18">
        <v>23710.5</v>
      </c>
      <c r="E15" s="18">
        <v>18.568254404261904</v>
      </c>
      <c r="F15" s="18">
        <v>14271</v>
      </c>
      <c r="G15" s="18">
        <v>1930.7593</v>
      </c>
      <c r="H15" s="47">
        <v>62.425704515415454</v>
      </c>
      <c r="I15" s="92">
        <v>1456.8222209016951</v>
      </c>
      <c r="J15" s="35">
        <v>0.030721035425269293</v>
      </c>
      <c r="K15" s="18">
        <v>47421</v>
      </c>
      <c r="L15" s="35"/>
      <c r="M15" s="17"/>
    </row>
    <row r="16" spans="1:13" ht="12.75">
      <c r="A16" s="46">
        <v>37052</v>
      </c>
      <c r="B16" s="18">
        <v>11969</v>
      </c>
      <c r="C16" s="18">
        <v>1492.25</v>
      </c>
      <c r="D16" s="18">
        <v>24206.5</v>
      </c>
      <c r="E16" s="18">
        <v>34.13169038998154</v>
      </c>
      <c r="F16" s="18">
        <v>14466</v>
      </c>
      <c r="G16" s="18">
        <v>1973.4931000000001</v>
      </c>
      <c r="H16" s="47">
        <v>72.39516099101657</v>
      </c>
      <c r="I16" s="92">
        <v>625.7523180985228</v>
      </c>
      <c r="J16" s="35">
        <v>0.012925295232654923</v>
      </c>
      <c r="K16" s="18">
        <v>48413</v>
      </c>
      <c r="L16" s="35"/>
      <c r="M16" s="17"/>
    </row>
    <row r="17" spans="1:13" ht="12.75">
      <c r="A17" s="46">
        <v>37053</v>
      </c>
      <c r="B17" s="18">
        <v>14506</v>
      </c>
      <c r="C17" s="18">
        <v>2250.485</v>
      </c>
      <c r="D17" s="18">
        <v>27735</v>
      </c>
      <c r="E17" s="18">
        <v>24.589189029252886</v>
      </c>
      <c r="F17" s="18">
        <v>14017</v>
      </c>
      <c r="G17" s="18">
        <v>2021.93206</v>
      </c>
      <c r="H17" s="47">
        <v>64.76128611147558</v>
      </c>
      <c r="I17" s="92">
        <v>1311.0577836669354</v>
      </c>
      <c r="J17" s="35">
        <v>0.02363543868157446</v>
      </c>
      <c r="K17" s="18">
        <v>55470</v>
      </c>
      <c r="L17" s="35"/>
      <c r="M17" s="17"/>
    </row>
    <row r="18" spans="1:13" ht="12.75">
      <c r="A18" s="46">
        <v>37054</v>
      </c>
      <c r="B18" s="18">
        <v>12925</v>
      </c>
      <c r="C18" s="18">
        <v>2133.425</v>
      </c>
      <c r="D18" s="18">
        <v>27961</v>
      </c>
      <c r="E18" s="18">
        <v>20.874195716886167</v>
      </c>
      <c r="F18" s="18">
        <v>12524</v>
      </c>
      <c r="G18" s="18">
        <v>1970.41026</v>
      </c>
      <c r="H18" s="47">
        <v>63.08691234876755</v>
      </c>
      <c r="I18" s="92">
        <v>1318.0266578921796</v>
      </c>
      <c r="J18" s="35">
        <v>0.02356901859540395</v>
      </c>
      <c r="K18" s="18">
        <v>55922</v>
      </c>
      <c r="L18" s="35"/>
      <c r="M18" s="17"/>
    </row>
    <row r="19" spans="1:13" ht="12.75">
      <c r="A19" s="46">
        <v>37055</v>
      </c>
      <c r="B19" s="18">
        <v>20417</v>
      </c>
      <c r="C19" s="18">
        <v>2606.74</v>
      </c>
      <c r="D19" s="18">
        <v>26805.5</v>
      </c>
      <c r="E19" s="18">
        <v>30.372421446093238</v>
      </c>
      <c r="F19" s="18">
        <v>18555</v>
      </c>
      <c r="G19" s="18">
        <v>2267.93271</v>
      </c>
      <c r="H19" s="47">
        <v>67.94635537688633</v>
      </c>
      <c r="I19" s="92">
        <v>1219.4792622701116</v>
      </c>
      <c r="J19" s="35">
        <v>0.022746810584956662</v>
      </c>
      <c r="K19" s="18">
        <v>53611</v>
      </c>
      <c r="L19" s="35"/>
      <c r="M19" s="17"/>
    </row>
    <row r="20" spans="1:13" ht="12.75">
      <c r="A20" s="46">
        <v>37056</v>
      </c>
      <c r="B20" s="18">
        <v>15535</v>
      </c>
      <c r="C20" s="18">
        <v>2333.1</v>
      </c>
      <c r="D20" s="18">
        <v>26343.5</v>
      </c>
      <c r="E20" s="18">
        <v>35.04980245917742</v>
      </c>
      <c r="F20" s="18">
        <v>18621</v>
      </c>
      <c r="G20" s="18">
        <v>2250.71271</v>
      </c>
      <c r="H20" s="47">
        <v>70.59006952336487</v>
      </c>
      <c r="I20" s="92">
        <v>1236.4832699545266</v>
      </c>
      <c r="J20" s="35">
        <v>0.023468469830404588</v>
      </c>
      <c r="K20" s="18">
        <v>52687</v>
      </c>
      <c r="L20" s="35"/>
      <c r="M20" s="17"/>
    </row>
    <row r="21" spans="1:13" ht="12.75">
      <c r="A21" s="46">
        <v>37057</v>
      </c>
      <c r="B21" s="18">
        <v>15520</v>
      </c>
      <c r="C21" s="18">
        <v>2325.2</v>
      </c>
      <c r="D21" s="18">
        <v>25605</v>
      </c>
      <c r="E21" s="18">
        <v>19.585078427610853</v>
      </c>
      <c r="F21" s="18">
        <v>15972</v>
      </c>
      <c r="G21" s="18">
        <v>2161.44356</v>
      </c>
      <c r="H21" s="47">
        <v>64.04789891379791</v>
      </c>
      <c r="I21" s="92">
        <v>1331.1766088578563</v>
      </c>
      <c r="J21" s="35">
        <v>0.025994466097595318</v>
      </c>
      <c r="K21" s="18">
        <v>51210</v>
      </c>
      <c r="L21" s="35"/>
      <c r="M21" s="17"/>
    </row>
    <row r="22" spans="1:13" ht="12.75">
      <c r="A22" s="46">
        <v>37058</v>
      </c>
      <c r="B22" s="18">
        <v>16055</v>
      </c>
      <c r="C22" s="18">
        <v>2364.95</v>
      </c>
      <c r="D22" s="18">
        <v>23572.5</v>
      </c>
      <c r="E22" s="18">
        <v>22.281540171068215</v>
      </c>
      <c r="F22" s="18">
        <v>14430</v>
      </c>
      <c r="G22" s="18">
        <v>1999.508</v>
      </c>
      <c r="H22" s="47">
        <v>66.43614513999093</v>
      </c>
      <c r="I22" s="92">
        <v>1298.3176897774456</v>
      </c>
      <c r="J22" s="35">
        <v>0.027538820442834778</v>
      </c>
      <c r="K22" s="18">
        <v>47145</v>
      </c>
      <c r="L22" s="35"/>
      <c r="M22" s="17"/>
    </row>
    <row r="23" spans="1:13" ht="12.75">
      <c r="A23" s="46">
        <v>37059</v>
      </c>
      <c r="B23" s="18">
        <v>11810</v>
      </c>
      <c r="C23" s="18">
        <v>1595.65</v>
      </c>
      <c r="D23" s="18">
        <v>23283.5</v>
      </c>
      <c r="E23" s="18">
        <v>31.701152774781818</v>
      </c>
      <c r="F23" s="18">
        <v>12981</v>
      </c>
      <c r="G23" s="18">
        <v>1969.3258</v>
      </c>
      <c r="H23" s="47">
        <v>74.65812545689676</v>
      </c>
      <c r="I23" s="92">
        <v>713.9375383540494</v>
      </c>
      <c r="J23" s="35">
        <v>0.015331405036915614</v>
      </c>
      <c r="K23" s="18">
        <v>46567</v>
      </c>
      <c r="L23" s="35"/>
      <c r="M23" s="17"/>
    </row>
    <row r="24" spans="1:13" ht="12.75">
      <c r="A24" s="46">
        <v>37060</v>
      </c>
      <c r="B24" s="18">
        <v>16610</v>
      </c>
      <c r="C24" s="18">
        <v>2663.825</v>
      </c>
      <c r="D24" s="18">
        <v>26003.5</v>
      </c>
      <c r="E24" s="18">
        <v>19.224252297955907</v>
      </c>
      <c r="F24" s="18">
        <v>16301</v>
      </c>
      <c r="G24" s="18">
        <v>2231.89538</v>
      </c>
      <c r="H24" s="47">
        <v>64.57453047855184</v>
      </c>
      <c r="I24" s="92">
        <v>1591.2420487512538</v>
      </c>
      <c r="J24" s="35">
        <v>0.030596689844660407</v>
      </c>
      <c r="K24" s="18">
        <v>52007</v>
      </c>
      <c r="L24" s="35"/>
      <c r="M24" s="17"/>
    </row>
    <row r="25" spans="1:13" ht="12.75">
      <c r="A25" s="46">
        <v>37061</v>
      </c>
      <c r="B25" s="18">
        <v>22056</v>
      </c>
      <c r="C25" s="18">
        <v>3140.413</v>
      </c>
      <c r="D25" s="18">
        <v>26140.5</v>
      </c>
      <c r="E25" s="18">
        <v>24.77339028794831</v>
      </c>
      <c r="F25" s="18">
        <v>20076</v>
      </c>
      <c r="G25" s="18">
        <v>2930.33758</v>
      </c>
      <c r="H25" s="47">
        <v>77.41664532844574</v>
      </c>
      <c r="I25" s="92">
        <v>1432.911470635801</v>
      </c>
      <c r="J25" s="35">
        <v>0.027407881843036684</v>
      </c>
      <c r="K25" s="18">
        <v>52281</v>
      </c>
      <c r="L25" s="35"/>
      <c r="M25" s="17"/>
    </row>
    <row r="26" spans="1:13" ht="12.75">
      <c r="A26" s="46">
        <v>37062</v>
      </c>
      <c r="B26" s="18">
        <v>21981</v>
      </c>
      <c r="C26" s="18">
        <v>2970.038</v>
      </c>
      <c r="D26" s="18">
        <v>26311</v>
      </c>
      <c r="E26" s="18">
        <v>35.467760860432904</v>
      </c>
      <c r="F26" s="18">
        <v>19942</v>
      </c>
      <c r="G26" s="18">
        <v>2642.16114</v>
      </c>
      <c r="H26" s="47">
        <v>77.29992424272697</v>
      </c>
      <c r="I26" s="92">
        <v>1270.9083652206184</v>
      </c>
      <c r="J26" s="35">
        <v>0.024151654540318087</v>
      </c>
      <c r="K26" s="18">
        <v>52622</v>
      </c>
      <c r="L26" s="35"/>
      <c r="M26" s="17"/>
    </row>
    <row r="27" spans="1:13" ht="12.75">
      <c r="A27" s="46">
        <v>37063</v>
      </c>
      <c r="B27" s="18">
        <v>24256</v>
      </c>
      <c r="C27" s="18">
        <v>3197.128</v>
      </c>
      <c r="D27" s="18">
        <v>26356.5</v>
      </c>
      <c r="E27" s="18">
        <v>27.443711813938485</v>
      </c>
      <c r="F27" s="18">
        <v>17829</v>
      </c>
      <c r="G27" s="18">
        <v>2542.30503</v>
      </c>
      <c r="H27" s="47">
        <v>73.90716910353102</v>
      </c>
      <c r="I27" s="92">
        <v>1404.4357062247518</v>
      </c>
      <c r="J27" s="35">
        <v>0.026643061601972034</v>
      </c>
      <c r="K27" s="18">
        <v>52713</v>
      </c>
      <c r="L27" s="35"/>
      <c r="M27" s="17"/>
    </row>
    <row r="28" spans="1:13" ht="12.75">
      <c r="A28" s="46">
        <v>37064</v>
      </c>
      <c r="B28" s="18">
        <v>21910</v>
      </c>
      <c r="C28" s="18">
        <v>2905.444</v>
      </c>
      <c r="D28" s="18">
        <v>25119.5</v>
      </c>
      <c r="E28" s="18">
        <v>22.407081089985972</v>
      </c>
      <c r="F28" s="18">
        <v>15305</v>
      </c>
      <c r="G28" s="18">
        <v>2234.59574</v>
      </c>
      <c r="H28" s="47">
        <v>69.20185564298637</v>
      </c>
      <c r="I28" s="92">
        <v>1389.2313428621685</v>
      </c>
      <c r="J28" s="35">
        <v>0.027652448155062175</v>
      </c>
      <c r="K28" s="18">
        <v>50239</v>
      </c>
      <c r="L28" s="35"/>
      <c r="M28" s="17"/>
    </row>
    <row r="29" spans="1:13" ht="12.75">
      <c r="A29" s="46">
        <v>37065</v>
      </c>
      <c r="B29" s="18">
        <v>20665</v>
      </c>
      <c r="C29" s="18">
        <v>2809.908</v>
      </c>
      <c r="D29" s="18">
        <v>22617.5</v>
      </c>
      <c r="E29" s="18">
        <v>33.984262262060156</v>
      </c>
      <c r="F29" s="18">
        <v>17423</v>
      </c>
      <c r="G29" s="18">
        <v>2370.76143</v>
      </c>
      <c r="H29" s="47">
        <v>78.40562634612819</v>
      </c>
      <c r="I29" s="92">
        <v>1189.6557315572609</v>
      </c>
      <c r="J29" s="35">
        <v>0.026299452449591264</v>
      </c>
      <c r="K29" s="18">
        <v>45235</v>
      </c>
      <c r="L29" s="35"/>
      <c r="M29" s="17"/>
    </row>
    <row r="30" spans="1:13" ht="12.75">
      <c r="A30" s="46">
        <v>37066</v>
      </c>
      <c r="B30" s="18">
        <v>17000</v>
      </c>
      <c r="C30" s="18">
        <v>1848.199</v>
      </c>
      <c r="D30" s="18">
        <v>22877.5</v>
      </c>
      <c r="E30" s="18">
        <v>36.49040176813182</v>
      </c>
      <c r="F30" s="18">
        <v>13573</v>
      </c>
      <c r="G30" s="18">
        <v>2061.8005200000002</v>
      </c>
      <c r="H30" s="47">
        <v>79.4669397251186</v>
      </c>
      <c r="I30" s="92">
        <v>497.2610246729837</v>
      </c>
      <c r="J30" s="35">
        <v>0.01086790568621973</v>
      </c>
      <c r="K30" s="18">
        <v>45755</v>
      </c>
      <c r="L30" s="35"/>
      <c r="M30" s="17"/>
    </row>
    <row r="31" spans="1:13" ht="12.75">
      <c r="A31" s="46">
        <v>37067</v>
      </c>
      <c r="B31" s="18">
        <v>20483</v>
      </c>
      <c r="C31" s="18">
        <v>2719.983</v>
      </c>
      <c r="D31" s="18">
        <v>25364</v>
      </c>
      <c r="E31" s="18">
        <v>22.63129150421543</v>
      </c>
      <c r="F31" s="18">
        <v>14367</v>
      </c>
      <c r="G31" s="18">
        <v>2162.99366</v>
      </c>
      <c r="H31" s="47">
        <v>68.88861940834411</v>
      </c>
      <c r="I31" s="92">
        <v>1308.9374086588878</v>
      </c>
      <c r="J31" s="35">
        <v>0.025803055682441407</v>
      </c>
      <c r="K31" s="18">
        <v>50728</v>
      </c>
      <c r="L31" s="35"/>
      <c r="M31" s="17"/>
    </row>
    <row r="32" spans="1:13" ht="12.75">
      <c r="A32" s="46">
        <v>37068</v>
      </c>
      <c r="B32" s="18">
        <v>16571</v>
      </c>
      <c r="C32" s="18">
        <v>2498.73</v>
      </c>
      <c r="D32" s="18">
        <v>25520</v>
      </c>
      <c r="E32" s="18">
        <v>34.51572524868363</v>
      </c>
      <c r="F32" s="18">
        <v>14886</v>
      </c>
      <c r="G32" s="18">
        <v>2018.6371000000001</v>
      </c>
      <c r="H32" s="47">
        <v>71.75861031397332</v>
      </c>
      <c r="I32" s="92">
        <v>1309.618068487148</v>
      </c>
      <c r="J32" s="35">
        <v>0.02565866121644099</v>
      </c>
      <c r="K32" s="18">
        <v>51040</v>
      </c>
      <c r="L32" s="35"/>
      <c r="M32" s="17"/>
    </row>
    <row r="33" spans="1:13" ht="12.75">
      <c r="A33" s="46">
        <v>37069</v>
      </c>
      <c r="B33" s="18">
        <v>15250</v>
      </c>
      <c r="C33" s="18">
        <v>2451.45</v>
      </c>
      <c r="D33" s="18">
        <v>25768</v>
      </c>
      <c r="E33" s="18">
        <v>20.877872434262066</v>
      </c>
      <c r="F33" s="18">
        <v>13532</v>
      </c>
      <c r="G33" s="18">
        <v>1981.1416000000002</v>
      </c>
      <c r="H33" s="47">
        <v>64.09981213450547</v>
      </c>
      <c r="I33" s="92">
        <v>1473.9278649487915</v>
      </c>
      <c r="J33" s="35">
        <v>0.02859996633321933</v>
      </c>
      <c r="K33" s="18">
        <v>51536</v>
      </c>
      <c r="L33" s="35"/>
      <c r="M33" s="17"/>
    </row>
    <row r="34" spans="1:13" ht="12.75">
      <c r="A34" s="46">
        <v>37070</v>
      </c>
      <c r="B34" s="18">
        <v>14600</v>
      </c>
      <c r="C34" s="18">
        <v>2412</v>
      </c>
      <c r="D34" s="18">
        <v>25376.5</v>
      </c>
      <c r="E34" s="18">
        <v>35.245667311324056</v>
      </c>
      <c r="F34" s="18">
        <v>10203</v>
      </c>
      <c r="G34" s="18">
        <v>1828.32374</v>
      </c>
      <c r="H34" s="47">
        <v>76.52539851672493</v>
      </c>
      <c r="I34" s="92">
        <v>1294.729181655816</v>
      </c>
      <c r="J34" s="35">
        <v>0.02551039705349075</v>
      </c>
      <c r="K34" s="18">
        <v>50753</v>
      </c>
      <c r="L34" s="35"/>
      <c r="M34" s="17"/>
    </row>
    <row r="35" spans="1:13" ht="12.75">
      <c r="A35" s="46">
        <v>37071</v>
      </c>
      <c r="B35" s="18">
        <v>20280</v>
      </c>
      <c r="C35" s="18">
        <v>2740.2</v>
      </c>
      <c r="D35" s="18">
        <v>25170</v>
      </c>
      <c r="E35" s="18">
        <v>30.051142087368866</v>
      </c>
      <c r="F35" s="18">
        <v>13545</v>
      </c>
      <c r="G35" s="18">
        <v>1994.78766</v>
      </c>
      <c r="H35" s="47">
        <v>71.06224735474815</v>
      </c>
      <c r="I35" s="92">
        <v>1299.0576236457073</v>
      </c>
      <c r="J35" s="35">
        <v>0.025805673890459024</v>
      </c>
      <c r="K35" s="18">
        <v>50340</v>
      </c>
      <c r="L35" s="35"/>
      <c r="M35" s="17"/>
    </row>
    <row r="36" spans="1:13" ht="12.75">
      <c r="A36" s="46">
        <v>37072</v>
      </c>
      <c r="B36" s="18">
        <v>24965</v>
      </c>
      <c r="C36" s="18">
        <v>3133.255</v>
      </c>
      <c r="D36" s="18">
        <v>22927.5</v>
      </c>
      <c r="E36" s="18">
        <v>24.769685096521677</v>
      </c>
      <c r="F36" s="18">
        <v>13706</v>
      </c>
      <c r="G36" s="18">
        <v>2001.04684</v>
      </c>
      <c r="H36" s="47">
        <v>70.12580820971245</v>
      </c>
      <c r="I36" s="92">
        <v>1382.564198044529</v>
      </c>
      <c r="J36" s="35">
        <v>0.030150783950376816</v>
      </c>
      <c r="K36" s="18">
        <v>45855</v>
      </c>
      <c r="L36" s="35"/>
      <c r="M36" s="17"/>
    </row>
  </sheetData>
  <printOptions/>
  <pageMargins left="0.75" right="0.75" top="1" bottom="1" header="0.5" footer="0.5"/>
  <pageSetup fitToHeight="1" fitToWidth="1" horizontalDpi="300" verticalDpi="300" orientation="landscape" scale="93" r:id="rId1"/>
  <headerFooter alignWithMargins="0">
    <oddHeader>&amp;C&amp;"Arial,Bold"&amp;12Exhibit______(JAH-7)&amp;R&amp;"Arial,Bold"&amp;12&amp;A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workbookViewId="0" topLeftCell="A1">
      <selection activeCell="A1" sqref="A1"/>
    </sheetView>
  </sheetViews>
  <sheetFormatPr defaultColWidth="9.140625" defaultRowHeight="12.75"/>
  <cols>
    <col min="1" max="1" width="6.140625" style="3" customWidth="1"/>
    <col min="2" max="2" width="53.421875" style="0" customWidth="1"/>
    <col min="3" max="3" width="14.421875" style="2" customWidth="1"/>
    <col min="4" max="4" width="12.7109375" style="0" customWidth="1"/>
    <col min="5" max="5" width="14.28125" style="0" customWidth="1"/>
    <col min="6" max="9" width="12.28125" style="0" customWidth="1"/>
    <col min="10" max="13" width="12.28125" style="0" hidden="1" customWidth="1"/>
    <col min="14" max="14" width="12.28125" style="0" customWidth="1"/>
    <col min="15" max="17" width="12.28125" style="0" hidden="1" customWidth="1"/>
  </cols>
  <sheetData>
    <row r="1" ht="12.75">
      <c r="A1" s="1" t="s">
        <v>201</v>
      </c>
    </row>
    <row r="3" spans="1:4" ht="12.75">
      <c r="A3" s="3" t="s">
        <v>202</v>
      </c>
      <c r="B3" s="70">
        <v>37622</v>
      </c>
      <c r="C3" s="2" t="s">
        <v>203</v>
      </c>
      <c r="D3" s="70">
        <v>36923</v>
      </c>
    </row>
    <row r="4" spans="1:2" ht="12.75">
      <c r="A4" s="2"/>
      <c r="B4" s="4"/>
    </row>
    <row r="5" spans="2:17" ht="12.7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204</v>
      </c>
      <c r="K5" s="3" t="s">
        <v>10</v>
      </c>
      <c r="L5" s="3" t="s">
        <v>11</v>
      </c>
      <c r="M5" s="3" t="s">
        <v>205</v>
      </c>
      <c r="N5" s="3" t="s">
        <v>206</v>
      </c>
      <c r="O5" s="3" t="s">
        <v>207</v>
      </c>
      <c r="P5" s="3" t="s">
        <v>208</v>
      </c>
      <c r="Q5" s="3" t="s">
        <v>209</v>
      </c>
    </row>
    <row r="6" ht="13.5" thickBot="1"/>
    <row r="7" spans="4:17" ht="18" customHeight="1">
      <c r="D7" s="93" t="s">
        <v>13</v>
      </c>
      <c r="E7" s="6" t="s">
        <v>16</v>
      </c>
      <c r="F7" s="6" t="s">
        <v>210</v>
      </c>
      <c r="G7" s="6" t="s">
        <v>210</v>
      </c>
      <c r="H7" s="6" t="s">
        <v>210</v>
      </c>
      <c r="I7" s="6" t="s">
        <v>20</v>
      </c>
      <c r="J7" s="6" t="s">
        <v>20</v>
      </c>
      <c r="K7" s="6" t="s">
        <v>20</v>
      </c>
      <c r="L7" s="6" t="s">
        <v>20</v>
      </c>
      <c r="M7" s="6" t="s">
        <v>20</v>
      </c>
      <c r="N7" s="6" t="s">
        <v>21</v>
      </c>
      <c r="O7" s="6" t="s">
        <v>21</v>
      </c>
      <c r="P7" s="6" t="s">
        <v>21</v>
      </c>
      <c r="Q7" s="6" t="s">
        <v>22</v>
      </c>
    </row>
    <row r="8" spans="4:17" ht="15" customHeight="1" thickBot="1">
      <c r="D8" s="94"/>
      <c r="E8" s="10">
        <v>7</v>
      </c>
      <c r="F8" s="10">
        <v>24</v>
      </c>
      <c r="G8" s="10">
        <v>25</v>
      </c>
      <c r="H8" s="10">
        <v>26</v>
      </c>
      <c r="I8" s="10">
        <v>31</v>
      </c>
      <c r="J8" s="10">
        <v>35</v>
      </c>
      <c r="K8" s="10">
        <v>43</v>
      </c>
      <c r="L8" s="10">
        <v>45</v>
      </c>
      <c r="M8" s="10">
        <v>449</v>
      </c>
      <c r="N8" s="10">
        <v>49</v>
      </c>
      <c r="O8" s="10" t="s">
        <v>211</v>
      </c>
      <c r="P8" s="10">
        <v>449</v>
      </c>
      <c r="Q8" s="10" t="s">
        <v>212</v>
      </c>
    </row>
    <row r="9" spans="1:17" ht="15" customHeight="1">
      <c r="A9" s="3">
        <v>1</v>
      </c>
      <c r="B9" s="11" t="s">
        <v>213</v>
      </c>
      <c r="D9" s="1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3">
        <v>2</v>
      </c>
      <c r="B10" s="13" t="s">
        <v>214</v>
      </c>
      <c r="D10" s="27">
        <v>2177388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5" ht="12.75">
      <c r="A11" s="3">
        <v>3</v>
      </c>
      <c r="B11" s="13" t="s">
        <v>215</v>
      </c>
      <c r="D11" s="27"/>
      <c r="E11" s="27">
        <v>634949112</v>
      </c>
    </row>
    <row r="12" spans="1:5" ht="12.75">
      <c r="A12" s="3">
        <v>4</v>
      </c>
      <c r="B12" s="13" t="s">
        <v>216</v>
      </c>
      <c r="D12" s="27"/>
      <c r="E12" s="27">
        <v>419066413.92</v>
      </c>
    </row>
    <row r="13" spans="1:5" ht="12.75">
      <c r="A13" s="3">
        <v>5</v>
      </c>
      <c r="B13" s="22" t="s">
        <v>217</v>
      </c>
      <c r="D13" s="27"/>
      <c r="E13" s="27">
        <v>414875749.7808</v>
      </c>
    </row>
    <row r="14" spans="1:5" ht="12.75">
      <c r="A14" s="3">
        <v>6</v>
      </c>
      <c r="B14" s="13" t="s">
        <v>218</v>
      </c>
      <c r="D14" s="27"/>
      <c r="E14" s="27">
        <v>527660370.5</v>
      </c>
    </row>
    <row r="15" spans="1:5" ht="12.75">
      <c r="A15" s="3">
        <v>7</v>
      </c>
      <c r="B15" s="2"/>
      <c r="D15" s="27"/>
      <c r="E15" s="27"/>
    </row>
    <row r="16" spans="1:2" ht="12.75">
      <c r="A16" s="3">
        <v>8</v>
      </c>
      <c r="B16" s="11" t="s">
        <v>219</v>
      </c>
    </row>
    <row r="17" spans="1:5" ht="12.75">
      <c r="A17" s="3">
        <v>9</v>
      </c>
      <c r="B17" s="13" t="s">
        <v>220</v>
      </c>
      <c r="E17" s="95">
        <v>0.05675080299373267</v>
      </c>
    </row>
    <row r="18" spans="1:5" ht="12.75">
      <c r="A18" s="3">
        <v>10</v>
      </c>
      <c r="B18" s="13" t="s">
        <v>221</v>
      </c>
      <c r="E18" s="95">
        <v>2.277741191249237E-05</v>
      </c>
    </row>
    <row r="19" spans="1:5" ht="12.75">
      <c r="A19" s="3">
        <v>11</v>
      </c>
      <c r="B19" s="22" t="s">
        <v>222</v>
      </c>
      <c r="E19" s="95">
        <v>0.023330311254534213</v>
      </c>
    </row>
    <row r="20" spans="1:5" ht="12.75">
      <c r="A20" s="3">
        <v>12</v>
      </c>
      <c r="B20" s="22" t="s">
        <v>223</v>
      </c>
      <c r="E20" s="95">
        <v>0.0038260527549116266</v>
      </c>
    </row>
    <row r="21" spans="1:5" ht="12.75">
      <c r="A21" s="3">
        <v>13</v>
      </c>
      <c r="B21" s="22" t="s">
        <v>224</v>
      </c>
      <c r="C21" s="24" t="s">
        <v>225</v>
      </c>
      <c r="D21" s="96"/>
      <c r="E21" s="18">
        <v>4756471.0995327905</v>
      </c>
    </row>
    <row r="22" spans="1:5" ht="12.75">
      <c r="A22" s="3">
        <v>14</v>
      </c>
      <c r="B22" s="22" t="s">
        <v>226</v>
      </c>
      <c r="C22" s="24" t="s">
        <v>227</v>
      </c>
      <c r="E22" s="18">
        <v>-1909.0496657093736</v>
      </c>
    </row>
    <row r="23" spans="1:17" ht="12.75">
      <c r="A23" s="3">
        <v>15</v>
      </c>
      <c r="B23" s="13" t="s">
        <v>228</v>
      </c>
      <c r="C23" s="24" t="s">
        <v>229</v>
      </c>
      <c r="D23" s="48"/>
      <c r="E23" s="18">
        <v>-1955389.974615014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5" ht="15">
      <c r="A24" s="3">
        <v>16</v>
      </c>
      <c r="B24" s="97" t="s">
        <v>230</v>
      </c>
      <c r="C24" s="24" t="s">
        <v>231</v>
      </c>
      <c r="E24" s="86">
        <v>1282696.1659756417</v>
      </c>
    </row>
    <row r="25" spans="1:5" ht="12.75">
      <c r="A25" s="3">
        <v>17</v>
      </c>
      <c r="B25" s="13" t="s">
        <v>232</v>
      </c>
      <c r="C25" s="24" t="s">
        <v>233</v>
      </c>
      <c r="E25" s="17">
        <v>4081868.2412277088</v>
      </c>
    </row>
    <row r="26" ht="12.75">
      <c r="A26" s="3">
        <v>18</v>
      </c>
    </row>
    <row r="27" spans="1:5" ht="12.75">
      <c r="A27" s="3">
        <v>19</v>
      </c>
      <c r="B27" s="22" t="s">
        <v>234</v>
      </c>
      <c r="E27" s="18">
        <v>999999</v>
      </c>
    </row>
    <row r="28" spans="1:5" ht="15">
      <c r="A28" s="3">
        <v>20</v>
      </c>
      <c r="B28" s="13" t="s">
        <v>235</v>
      </c>
      <c r="E28" s="86">
        <v>7437170.171403193</v>
      </c>
    </row>
    <row r="29" spans="1:5" ht="12.75">
      <c r="A29" s="3">
        <v>21</v>
      </c>
      <c r="B29" s="22" t="s">
        <v>236</v>
      </c>
      <c r="C29" s="24" t="s">
        <v>237</v>
      </c>
      <c r="E29" s="17">
        <v>8437169.171403192</v>
      </c>
    </row>
    <row r="30" spans="1:5" ht="15">
      <c r="A30" s="3">
        <v>22</v>
      </c>
      <c r="B30" s="22" t="s">
        <v>238</v>
      </c>
      <c r="C30" s="24" t="s">
        <v>239</v>
      </c>
      <c r="E30" s="98">
        <v>1623842.0659507234</v>
      </c>
    </row>
    <row r="31" spans="1:3" ht="12.75">
      <c r="A31" s="3">
        <v>23</v>
      </c>
      <c r="B31" s="22"/>
      <c r="C31" s="24"/>
    </row>
    <row r="32" spans="1:5" ht="12.75">
      <c r="A32" s="3">
        <v>24</v>
      </c>
      <c r="B32" s="24" t="s">
        <v>240</v>
      </c>
      <c r="C32" s="24" t="s">
        <v>241</v>
      </c>
      <c r="E32" s="17">
        <v>2458026.1752769854</v>
      </c>
    </row>
    <row r="33" ht="12.75">
      <c r="A33" s="3">
        <v>25</v>
      </c>
    </row>
    <row r="34" spans="1:2" ht="12.75">
      <c r="A34" s="3">
        <v>26</v>
      </c>
      <c r="B34" s="11" t="s">
        <v>242</v>
      </c>
    </row>
    <row r="35" spans="1:5" ht="12.75">
      <c r="A35" s="3">
        <v>27</v>
      </c>
      <c r="B35" s="22" t="s">
        <v>243</v>
      </c>
      <c r="C35" s="70">
        <v>37591</v>
      </c>
      <c r="E35">
        <v>0.015</v>
      </c>
    </row>
    <row r="36" spans="1:5" ht="12.75">
      <c r="A36" s="3">
        <v>28</v>
      </c>
      <c r="B36" s="22" t="s">
        <v>244</v>
      </c>
      <c r="E36" s="18">
        <v>-8297514.788178124</v>
      </c>
    </row>
    <row r="37" spans="1:5" ht="12.75">
      <c r="A37" s="3">
        <v>29</v>
      </c>
      <c r="B37" s="22" t="s">
        <v>245</v>
      </c>
      <c r="C37" s="24" t="s">
        <v>246</v>
      </c>
      <c r="E37" s="18">
        <v>6285996.2088</v>
      </c>
    </row>
    <row r="38" spans="1:3" ht="12.75">
      <c r="A38" s="3">
        <v>30</v>
      </c>
      <c r="C38" s="24"/>
    </row>
    <row r="39" spans="1:5" ht="12.75">
      <c r="A39" s="3">
        <v>31</v>
      </c>
      <c r="B39" s="24" t="s">
        <v>247</v>
      </c>
      <c r="C39" s="24" t="s">
        <v>248</v>
      </c>
      <c r="E39" s="17">
        <v>-2011518.5793781243</v>
      </c>
    </row>
    <row r="40" ht="12.75">
      <c r="A40" s="3">
        <v>32</v>
      </c>
    </row>
    <row r="41" spans="1:5" ht="12.75">
      <c r="A41" s="3">
        <v>33</v>
      </c>
      <c r="B41" s="1" t="s">
        <v>249</v>
      </c>
      <c r="E41" s="18"/>
    </row>
    <row r="42" spans="1:5" ht="12.75">
      <c r="A42" s="3">
        <v>34</v>
      </c>
      <c r="B42" s="13" t="s">
        <v>250</v>
      </c>
      <c r="E42" s="18">
        <v>3796137.4643417695</v>
      </c>
    </row>
    <row r="43" spans="1:5" ht="12.75">
      <c r="A43" s="3">
        <v>35</v>
      </c>
      <c r="B43" s="13" t="s">
        <v>251</v>
      </c>
      <c r="C43" s="24"/>
      <c r="E43" s="18">
        <v>3720214.715054934</v>
      </c>
    </row>
    <row r="44" spans="1:5" ht="12.75">
      <c r="A44" s="3">
        <v>36</v>
      </c>
      <c r="B44" s="13" t="s">
        <v>252</v>
      </c>
      <c r="C44" s="24" t="s">
        <v>253</v>
      </c>
      <c r="E44" s="17">
        <v>75922.74928683555</v>
      </c>
    </row>
    <row r="45" spans="1:5" ht="12.75">
      <c r="A45" s="3">
        <v>37</v>
      </c>
      <c r="B45" s="22" t="s">
        <v>254</v>
      </c>
      <c r="C45" s="24"/>
      <c r="E45" s="18">
        <v>3720214.715054934</v>
      </c>
    </row>
    <row r="46" spans="1:5" ht="12.75">
      <c r="A46" s="3">
        <v>38</v>
      </c>
      <c r="B46" s="22" t="s">
        <v>238</v>
      </c>
      <c r="E46" s="18">
        <v>3683012.5679043843</v>
      </c>
    </row>
    <row r="47" spans="1:5" ht="12.75">
      <c r="A47" s="3">
        <v>39</v>
      </c>
      <c r="B47" s="22" t="s">
        <v>255</v>
      </c>
      <c r="C47" s="24" t="s">
        <v>256</v>
      </c>
      <c r="E47" s="17">
        <v>37202.14715054957</v>
      </c>
    </row>
    <row r="48" spans="1:3" ht="12.75">
      <c r="A48" s="3">
        <v>40</v>
      </c>
      <c r="B48" s="22"/>
      <c r="C48" s="24"/>
    </row>
    <row r="49" spans="1:5" ht="12.75">
      <c r="A49" s="3">
        <v>41</v>
      </c>
      <c r="B49" s="24" t="s">
        <v>257</v>
      </c>
      <c r="C49" s="24" t="s">
        <v>258</v>
      </c>
      <c r="E49" s="17">
        <v>38720.602136285976</v>
      </c>
    </row>
    <row r="50" ht="12.75">
      <c r="A50" s="3">
        <v>42</v>
      </c>
    </row>
    <row r="51" spans="1:2" ht="12.75">
      <c r="A51" s="3">
        <v>43</v>
      </c>
      <c r="B51" s="1" t="s">
        <v>259</v>
      </c>
    </row>
    <row r="52" spans="1:2" ht="12.75">
      <c r="A52" s="3">
        <v>44</v>
      </c>
      <c r="B52" s="22" t="s">
        <v>260</v>
      </c>
    </row>
    <row r="53" spans="1:3" ht="12.75">
      <c r="A53" s="3">
        <v>45</v>
      </c>
      <c r="B53" s="22" t="s">
        <v>261</v>
      </c>
      <c r="C53" s="24"/>
    </row>
    <row r="54" spans="1:3" ht="12.75">
      <c r="A54" s="3">
        <v>46</v>
      </c>
      <c r="B54" s="13" t="s">
        <v>262</v>
      </c>
      <c r="C54" s="24" t="s">
        <v>263</v>
      </c>
    </row>
    <row r="55" spans="1:2" ht="12.75">
      <c r="A55" s="3">
        <v>47</v>
      </c>
      <c r="B55" s="13" t="s">
        <v>264</v>
      </c>
    </row>
    <row r="56" spans="1:3" ht="12.75">
      <c r="A56" s="3">
        <v>48</v>
      </c>
      <c r="B56" s="13" t="s">
        <v>265</v>
      </c>
      <c r="C56" s="24"/>
    </row>
    <row r="57" spans="1:3" ht="12.75">
      <c r="A57" s="3">
        <v>49</v>
      </c>
      <c r="B57" s="13" t="s">
        <v>266</v>
      </c>
      <c r="C57" s="24" t="s">
        <v>267</v>
      </c>
    </row>
    <row r="58" spans="1:3" ht="12.75">
      <c r="A58" s="3">
        <v>50</v>
      </c>
      <c r="B58" s="22" t="s">
        <v>268</v>
      </c>
      <c r="C58" s="24" t="s">
        <v>269</v>
      </c>
    </row>
    <row r="59" spans="1:3" ht="12.75">
      <c r="A59" s="3">
        <v>51</v>
      </c>
      <c r="B59" s="22" t="s">
        <v>270</v>
      </c>
      <c r="C59" s="24" t="s">
        <v>271</v>
      </c>
    </row>
    <row r="60" ht="12.75">
      <c r="A60" s="3">
        <v>52</v>
      </c>
    </row>
    <row r="61" spans="1:3" ht="12.75">
      <c r="A61" s="3">
        <v>53</v>
      </c>
      <c r="B61" s="24" t="s">
        <v>272</v>
      </c>
      <c r="C61" s="24" t="s">
        <v>273</v>
      </c>
    </row>
    <row r="62" ht="12.75">
      <c r="A62" s="3">
        <v>54</v>
      </c>
    </row>
    <row r="63" spans="1:2" ht="12.75">
      <c r="A63" s="3">
        <v>55</v>
      </c>
      <c r="B63" s="11" t="s">
        <v>274</v>
      </c>
    </row>
    <row r="64" ht="12.75">
      <c r="A64" s="3">
        <v>56</v>
      </c>
    </row>
    <row r="65" spans="1:5" ht="12.75">
      <c r="A65" s="3">
        <v>57</v>
      </c>
      <c r="B65" s="22" t="s">
        <v>275</v>
      </c>
      <c r="C65" s="24" t="s">
        <v>276</v>
      </c>
      <c r="E65" s="17">
        <v>485228.19803514704</v>
      </c>
    </row>
    <row r="66" ht="12.75">
      <c r="A66" s="3">
        <v>58</v>
      </c>
    </row>
    <row r="67" spans="1:5" ht="12.75">
      <c r="A67" s="3">
        <v>59</v>
      </c>
      <c r="B67" t="s">
        <v>277</v>
      </c>
      <c r="C67" s="24" t="s">
        <v>278</v>
      </c>
      <c r="E67" s="48">
        <v>0.0009195843105961413</v>
      </c>
    </row>
  </sheetData>
  <printOptions/>
  <pageMargins left="0.75" right="0.75" top="1" bottom="1" header="0.5" footer="0.5"/>
  <pageSetup fitToHeight="1" fitToWidth="1" horizontalDpi="300" verticalDpi="300" orientation="landscape" scale="54" r:id="rId1"/>
  <headerFooter alignWithMargins="0">
    <oddHeader>&amp;C&amp;"Arial,Bold"&amp;12Exhibit______(JAH-7)&amp;R&amp;"Arial,Bold"&amp;12&amp;A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workbookViewId="0" topLeftCell="A1">
      <selection activeCell="B14" sqref="B14"/>
    </sheetView>
  </sheetViews>
  <sheetFormatPr defaultColWidth="9.140625" defaultRowHeight="12.75"/>
  <cols>
    <col min="1" max="1" width="5.8515625" style="0" customWidth="1"/>
    <col min="2" max="2" width="58.7109375" style="0" customWidth="1"/>
    <col min="3" max="3" width="13.28125" style="0" customWidth="1"/>
    <col min="4" max="11" width="15.57421875" style="0" customWidth="1"/>
    <col min="12" max="20" width="12.28125" style="0" customWidth="1"/>
  </cols>
  <sheetData>
    <row r="1" spans="1:3" ht="12.75">
      <c r="A1" s="1" t="s">
        <v>0</v>
      </c>
      <c r="C1" s="2"/>
    </row>
    <row r="2" spans="1:3" ht="12.75">
      <c r="A2" s="3"/>
      <c r="C2" s="2"/>
    </row>
    <row r="3" spans="1:2" ht="12.75">
      <c r="A3" s="3" t="s">
        <v>1</v>
      </c>
      <c r="B3" s="2">
        <v>2003</v>
      </c>
    </row>
    <row r="4" spans="1:3" ht="12.75">
      <c r="A4" s="3"/>
      <c r="C4" s="2"/>
    </row>
    <row r="5" spans="1:3" ht="12.75">
      <c r="A5" s="2"/>
      <c r="B5" s="4"/>
      <c r="C5" s="2"/>
    </row>
    <row r="6" spans="1:11" ht="13.5" thickBot="1">
      <c r="A6" s="3"/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</row>
    <row r="7" spans="1:11" ht="12.75">
      <c r="A7" s="3"/>
      <c r="C7" s="2"/>
      <c r="D7" s="5"/>
      <c r="E7" s="6" t="s">
        <v>12</v>
      </c>
      <c r="F7" s="6" t="s">
        <v>12</v>
      </c>
      <c r="G7" s="6" t="s">
        <v>12</v>
      </c>
      <c r="H7" s="6" t="s">
        <v>12</v>
      </c>
      <c r="I7" s="6" t="s">
        <v>12</v>
      </c>
      <c r="J7" s="6" t="s">
        <v>12</v>
      </c>
      <c r="K7" s="6" t="s">
        <v>12</v>
      </c>
    </row>
    <row r="8" spans="1:11" ht="22.5" customHeight="1">
      <c r="A8" s="3">
        <f>ROW()-7</f>
        <v>1</v>
      </c>
      <c r="C8" s="2"/>
      <c r="D8" s="7" t="s">
        <v>13</v>
      </c>
      <c r="E8" s="8" t="s">
        <v>14</v>
      </c>
      <c r="F8" s="8" t="s">
        <v>14</v>
      </c>
      <c r="G8" s="8" t="s">
        <v>14</v>
      </c>
      <c r="H8" s="8" t="s">
        <v>14</v>
      </c>
      <c r="I8" s="8" t="s">
        <v>14</v>
      </c>
      <c r="J8" s="8" t="s">
        <v>14</v>
      </c>
      <c r="K8" s="8" t="s">
        <v>14</v>
      </c>
    </row>
    <row r="9" spans="1:11" ht="18.75" customHeight="1" thickBot="1">
      <c r="A9" s="3">
        <f aca="true" t="shared" si="0" ref="A9:A48">ROW()-7</f>
        <v>2</v>
      </c>
      <c r="C9" s="2"/>
      <c r="D9" s="9" t="s">
        <v>15</v>
      </c>
      <c r="E9" s="10" t="s">
        <v>16</v>
      </c>
      <c r="F9" s="10" t="s">
        <v>17</v>
      </c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</row>
    <row r="10" spans="1:11" ht="15" customHeight="1">
      <c r="A10" s="3">
        <f t="shared" si="0"/>
        <v>3</v>
      </c>
      <c r="B10" s="11" t="s">
        <v>23</v>
      </c>
      <c r="C10" s="2"/>
      <c r="D10" s="12"/>
      <c r="E10" s="8"/>
      <c r="F10" s="8"/>
      <c r="G10" s="8"/>
      <c r="H10" s="8"/>
      <c r="I10" s="8"/>
      <c r="J10" s="8"/>
      <c r="K10" s="8"/>
    </row>
    <row r="11" spans="1:25" ht="15" customHeight="1">
      <c r="A11" s="3">
        <f t="shared" si="0"/>
        <v>4</v>
      </c>
      <c r="B11" s="13" t="s">
        <v>24</v>
      </c>
      <c r="C11" s="2"/>
      <c r="D11" s="14">
        <f aca="true" t="shared" si="1" ref="D11:D16">SUM(E11:K11)</f>
        <v>20155868935</v>
      </c>
      <c r="E11" s="15">
        <f>'[1]Variable Cost ID'!D$37</f>
        <v>10137089324</v>
      </c>
      <c r="F11" s="15">
        <f>'[1]Variable Cost ID'!E$37</f>
        <v>2594418404</v>
      </c>
      <c r="G11" s="15">
        <f>'[1]Variable Cost ID'!F$37</f>
        <v>3150332384</v>
      </c>
      <c r="H11" s="15">
        <f>'[1]Variable Cost ID'!G$37</f>
        <v>1914126870</v>
      </c>
      <c r="I11" s="15">
        <f>'[1]Variable Cost ID'!H$37</f>
        <v>1825602507.9999998</v>
      </c>
      <c r="J11" s="15">
        <f>'[1]Variable Cost ID'!J$37</f>
        <v>454951974</v>
      </c>
      <c r="K11" s="15">
        <f>'[1]Variable Cost ID'!K$37</f>
        <v>79347471</v>
      </c>
      <c r="L11" s="15"/>
      <c r="X11" s="16"/>
      <c r="Y11" s="16"/>
    </row>
    <row r="12" spans="1:13" ht="15" customHeight="1">
      <c r="A12" s="3">
        <f t="shared" si="0"/>
        <v>5</v>
      </c>
      <c r="B12" s="13" t="s">
        <v>25</v>
      </c>
      <c r="C12" s="2"/>
      <c r="D12" s="17">
        <f t="shared" si="1"/>
        <v>3410718</v>
      </c>
      <c r="E12" s="18">
        <v>1959378</v>
      </c>
      <c r="F12" s="18">
        <v>412051</v>
      </c>
      <c r="G12" s="18">
        <f>418590+594</f>
        <v>419184</v>
      </c>
      <c r="H12" s="18">
        <v>284748</v>
      </c>
      <c r="I12" s="18">
        <f>212555+8+50420</f>
        <v>262983</v>
      </c>
      <c r="J12" s="18">
        <f>4040+56904</f>
        <v>60944</v>
      </c>
      <c r="K12" s="18">
        <v>11430</v>
      </c>
      <c r="L12" s="18"/>
      <c r="M12" s="18"/>
    </row>
    <row r="13" spans="1:15" ht="15" customHeight="1">
      <c r="A13" s="3">
        <f t="shared" si="0"/>
        <v>6</v>
      </c>
      <c r="B13" s="13" t="s">
        <v>26</v>
      </c>
      <c r="C13" s="2"/>
      <c r="D13" s="19">
        <f t="shared" si="1"/>
        <v>0.9999999999999999</v>
      </c>
      <c r="E13" s="20">
        <f>0.84*(E11/$D$11)+0.16*(E12/$D$12)</f>
        <v>0.5143815618621357</v>
      </c>
      <c r="F13" s="20">
        <f aca="true" t="shared" si="2" ref="F13:K13">0.84*(F11/$D$11)+0.16*(F12/$D$12)</f>
        <v>0.1274526239807897</v>
      </c>
      <c r="G13" s="20">
        <f t="shared" si="2"/>
        <v>0.15095506965331928</v>
      </c>
      <c r="H13" s="20">
        <f t="shared" si="2"/>
        <v>0.09312942995987122</v>
      </c>
      <c r="I13" s="20">
        <f t="shared" si="2"/>
        <v>0.08841914220431889</v>
      </c>
      <c r="J13" s="20">
        <f t="shared" si="2"/>
        <v>0.02181915801435521</v>
      </c>
      <c r="K13" s="21">
        <f t="shared" si="2"/>
        <v>0.003843014325209959</v>
      </c>
      <c r="L13" s="8"/>
      <c r="M13" s="8"/>
      <c r="N13" s="8"/>
      <c r="O13" s="8"/>
    </row>
    <row r="14" spans="1:15" ht="15" customHeight="1">
      <c r="A14" s="3">
        <f t="shared" si="0"/>
        <v>7</v>
      </c>
      <c r="B14" s="13" t="s">
        <v>27</v>
      </c>
      <c r="C14" s="2"/>
      <c r="D14" s="19">
        <f t="shared" si="1"/>
        <v>1</v>
      </c>
      <c r="E14" s="20">
        <f>0.16*(E$12/$D$12)+0.84*(E26/$D26)</f>
        <v>0.48782477082725445</v>
      </c>
      <c r="F14" s="20">
        <f aca="true" t="shared" si="3" ref="F14:K15">0.16*(F$12/$D$12)+0.84*(F26/$D26)</f>
        <v>0.13468155117896302</v>
      </c>
      <c r="G14" s="20">
        <f t="shared" si="3"/>
        <v>0.13980580368391268</v>
      </c>
      <c r="H14" s="20">
        <f t="shared" si="3"/>
        <v>0.11006617182918871</v>
      </c>
      <c r="I14" s="20">
        <f t="shared" si="3"/>
        <v>0.10172193075641077</v>
      </c>
      <c r="J14" s="20">
        <f t="shared" si="3"/>
        <v>0.021881721745784368</v>
      </c>
      <c r="K14" s="21">
        <f t="shared" si="3"/>
        <v>0.004018049978485956</v>
      </c>
      <c r="L14" s="8"/>
      <c r="M14" s="8"/>
      <c r="N14" s="8"/>
      <c r="O14" s="8"/>
    </row>
    <row r="15" spans="1:15" ht="15" customHeight="1">
      <c r="A15" s="3">
        <f t="shared" si="0"/>
        <v>8</v>
      </c>
      <c r="B15" s="22" t="s">
        <v>28</v>
      </c>
      <c r="C15" s="2"/>
      <c r="D15" s="19">
        <f t="shared" si="1"/>
        <v>0.9999999999999998</v>
      </c>
      <c r="E15" s="20">
        <f>0.16*(E$12/$D$12)+0.84*(E27/$D27)</f>
        <v>0.5149697429689872</v>
      </c>
      <c r="F15" s="20">
        <f t="shared" si="3"/>
        <v>0.12707499588497195</v>
      </c>
      <c r="G15" s="20">
        <f t="shared" si="3"/>
        <v>0.15049652602846342</v>
      </c>
      <c r="H15" s="20">
        <f t="shared" si="3"/>
        <v>0.0932404927339148</v>
      </c>
      <c r="I15" s="20">
        <f t="shared" si="3"/>
        <v>0.08852506855748658</v>
      </c>
      <c r="J15" s="20">
        <f t="shared" si="3"/>
        <v>0.021845555547915275</v>
      </c>
      <c r="K15" s="21">
        <f t="shared" si="3"/>
        <v>0.0038476182782606794</v>
      </c>
      <c r="L15" s="8"/>
      <c r="M15" s="8"/>
      <c r="N15" s="8"/>
      <c r="O15" s="8"/>
    </row>
    <row r="16" spans="1:15" ht="15" customHeight="1">
      <c r="A16" s="3">
        <f t="shared" si="0"/>
        <v>9</v>
      </c>
      <c r="B16" s="13" t="s">
        <v>29</v>
      </c>
      <c r="C16" s="2"/>
      <c r="D16" s="19">
        <f t="shared" si="1"/>
        <v>0.9999999999999999</v>
      </c>
      <c r="E16" s="20">
        <f>0.16*(E12/$D12)+0.84*(E25/$D25)</f>
        <v>0.4951587002152793</v>
      </c>
      <c r="F16" s="20">
        <f aca="true" t="shared" si="4" ref="F16:K16">0.16*(F12/$D12)+0.84*(F25/$D25)</f>
        <v>0.1218915473039139</v>
      </c>
      <c r="G16" s="20">
        <f t="shared" si="4"/>
        <v>0.17690804662800536</v>
      </c>
      <c r="H16" s="20">
        <f t="shared" si="4"/>
        <v>0.08479914762572875</v>
      </c>
      <c r="I16" s="20">
        <f t="shared" si="4"/>
        <v>0.09065989694068334</v>
      </c>
      <c r="J16" s="20">
        <f t="shared" si="4"/>
        <v>0.022666096445236057</v>
      </c>
      <c r="K16" s="20">
        <f t="shared" si="4"/>
        <v>0.007916564841153268</v>
      </c>
      <c r="L16" s="8"/>
      <c r="M16" s="8"/>
      <c r="N16" s="8"/>
      <c r="O16" s="8"/>
    </row>
    <row r="17" spans="1:15" ht="15" customHeight="1">
      <c r="A17" s="3">
        <f t="shared" si="0"/>
        <v>10</v>
      </c>
      <c r="C17" s="2"/>
      <c r="D17" s="1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 customHeight="1">
      <c r="A18" s="3">
        <f t="shared" si="0"/>
        <v>11</v>
      </c>
      <c r="B18" s="1" t="s">
        <v>30</v>
      </c>
      <c r="C18" s="2"/>
      <c r="D18" s="1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" customHeight="1">
      <c r="A19" s="3">
        <f t="shared" si="0"/>
        <v>12</v>
      </c>
      <c r="B19" s="13" t="s">
        <v>31</v>
      </c>
      <c r="C19" s="2"/>
      <c r="D19" s="23">
        <f>'[1]Variable Cost ID'!C$34</f>
        <v>75222635.33640316</v>
      </c>
      <c r="E19" s="23">
        <f>'[1]Variable Cost ID'!D$34</f>
        <v>38785038.53487544</v>
      </c>
      <c r="F19" s="23">
        <f>'[1]Variable Cost ID'!E$34</f>
        <v>9606002.827898331</v>
      </c>
      <c r="G19" s="23">
        <f>'[1]Variable Cost ID'!F$34</f>
        <v>11373528.432423899</v>
      </c>
      <c r="H19" s="23">
        <f>'[1]Variable Cost ID'!G$34</f>
        <v>7018181.02086554</v>
      </c>
      <c r="I19" s="23">
        <f>'[1]Variable Cost ID'!H$34</f>
        <v>6486886.181037999</v>
      </c>
      <c r="J19" s="23">
        <f>'[1]Variable Cost ID'!J$34</f>
        <v>1629483.1296436565</v>
      </c>
      <c r="K19" s="23">
        <f>'[1]Variable Cost ID'!K$34</f>
        <v>289589.5436081205</v>
      </c>
      <c r="L19" s="23"/>
      <c r="M19" s="8"/>
      <c r="N19" s="8"/>
      <c r="O19" s="8"/>
    </row>
    <row r="20" spans="1:15" ht="15" customHeight="1">
      <c r="A20" s="3">
        <f t="shared" si="0"/>
        <v>13</v>
      </c>
      <c r="B20" s="22" t="s">
        <v>32</v>
      </c>
      <c r="C20" s="24" t="s">
        <v>33</v>
      </c>
      <c r="D20" s="25">
        <f>D19/D11</f>
        <v>0.0037320462630009237</v>
      </c>
      <c r="E20" s="25">
        <f aca="true" t="shared" si="5" ref="E20:K20">E19/E11</f>
        <v>0.0038260527549116266</v>
      </c>
      <c r="F20" s="25">
        <f t="shared" si="5"/>
        <v>0.0037025650192305417</v>
      </c>
      <c r="G20" s="25">
        <f t="shared" si="5"/>
        <v>0.0036102629964343148</v>
      </c>
      <c r="H20" s="25">
        <f t="shared" si="5"/>
        <v>0.003666518207785015</v>
      </c>
      <c r="I20" s="25">
        <f t="shared" si="5"/>
        <v>0.0035532850949819136</v>
      </c>
      <c r="J20" s="25">
        <f t="shared" si="5"/>
        <v>0.0035816596536927137</v>
      </c>
      <c r="K20" s="25">
        <f t="shared" si="5"/>
        <v>0.00364963797785213</v>
      </c>
      <c r="L20" s="8"/>
      <c r="M20" s="8"/>
      <c r="N20" s="8"/>
      <c r="O20" s="8"/>
    </row>
    <row r="21" spans="1:15" ht="15" customHeight="1">
      <c r="A21" s="3">
        <f t="shared" si="0"/>
        <v>14</v>
      </c>
      <c r="B21" s="13" t="s">
        <v>34</v>
      </c>
      <c r="C21" s="2"/>
      <c r="D21" s="26">
        <f>'[2]Hedge and Tracker'!$D$20</f>
        <v>58763491.55824</v>
      </c>
      <c r="E21" s="26">
        <f>E13*$D21</f>
        <v>30226856.568199914</v>
      </c>
      <c r="F21" s="26">
        <f aca="true" t="shared" si="6" ref="F21:K21">F13*$D21</f>
        <v>7489561.193370671</v>
      </c>
      <c r="G21" s="26">
        <f t="shared" si="6"/>
        <v>8870646.961246358</v>
      </c>
      <c r="H21" s="26">
        <f t="shared" si="6"/>
        <v>5472610.471270596</v>
      </c>
      <c r="I21" s="26">
        <f t="shared" si="6"/>
        <v>5195817.516510314</v>
      </c>
      <c r="J21" s="26">
        <f t="shared" si="6"/>
        <v>1282169.9077844669</v>
      </c>
      <c r="K21" s="26">
        <f t="shared" si="6"/>
        <v>225828.9398576708</v>
      </c>
      <c r="L21" s="8"/>
      <c r="M21" s="8"/>
      <c r="N21" s="8"/>
      <c r="O21" s="8"/>
    </row>
    <row r="22" spans="1:15" ht="15" customHeight="1">
      <c r="A22" s="3">
        <f t="shared" si="0"/>
        <v>15</v>
      </c>
      <c r="B22" s="13" t="s">
        <v>35</v>
      </c>
      <c r="C22" s="24" t="s">
        <v>36</v>
      </c>
      <c r="D22" s="25">
        <f>D21/D11</f>
        <v>0.0029154531490428147</v>
      </c>
      <c r="E22" s="25">
        <f aca="true" t="shared" si="7" ref="E22:K22">E21/E11</f>
        <v>0.002981808249103272</v>
      </c>
      <c r="F22" s="25">
        <f t="shared" si="7"/>
        <v>0.002886797743117872</v>
      </c>
      <c r="G22" s="25">
        <f t="shared" si="7"/>
        <v>0.002815781282730311</v>
      </c>
      <c r="H22" s="25">
        <f t="shared" si="7"/>
        <v>0.0028590636059931574</v>
      </c>
      <c r="I22" s="25">
        <f t="shared" si="7"/>
        <v>0.002846083686750892</v>
      </c>
      <c r="J22" s="25">
        <f t="shared" si="7"/>
        <v>0.0028182533125671563</v>
      </c>
      <c r="K22" s="25">
        <f t="shared" si="7"/>
        <v>0.00284607608801635</v>
      </c>
      <c r="L22" s="8"/>
      <c r="M22" s="8"/>
      <c r="N22" s="8"/>
      <c r="O22" s="8"/>
    </row>
    <row r="23" spans="1:15" ht="15" customHeight="1">
      <c r="A23" s="3">
        <f t="shared" si="0"/>
        <v>16</v>
      </c>
      <c r="C23" s="2"/>
      <c r="D23" s="1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 customHeight="1">
      <c r="A24" s="3">
        <f t="shared" si="0"/>
        <v>17</v>
      </c>
      <c r="B24" s="1" t="s">
        <v>37</v>
      </c>
      <c r="C24" s="2"/>
      <c r="D24" s="1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" customHeight="1">
      <c r="A25" s="3">
        <f t="shared" si="0"/>
        <v>18</v>
      </c>
      <c r="B25" s="13" t="s">
        <v>38</v>
      </c>
      <c r="C25" s="2"/>
      <c r="D25" s="14">
        <f>SUM(E25:K25)</f>
        <v>9030963.320333406</v>
      </c>
      <c r="E25" s="15">
        <v>4335318.556459137</v>
      </c>
      <c r="F25" s="15">
        <v>1102657.4639842827</v>
      </c>
      <c r="G25" s="15">
        <v>1690550.422011316</v>
      </c>
      <c r="H25" s="15">
        <v>768076.4446783226</v>
      </c>
      <c r="I25" s="15">
        <v>842063.3213000222</v>
      </c>
      <c r="J25" s="15">
        <v>212949.6409003253</v>
      </c>
      <c r="K25" s="15">
        <v>79347.471</v>
      </c>
      <c r="L25" s="8"/>
      <c r="M25" s="8"/>
      <c r="N25" s="8"/>
      <c r="O25" s="8"/>
    </row>
    <row r="26" spans="1:11" ht="12.75">
      <c r="A26" s="3">
        <f t="shared" si="0"/>
        <v>19</v>
      </c>
      <c r="B26" s="22" t="s">
        <v>39</v>
      </c>
      <c r="C26" s="2"/>
      <c r="D26" s="14">
        <f>SUM(E26:K26)</f>
        <v>9414859.40586731</v>
      </c>
      <c r="E26" s="15">
        <v>4437408.170763042</v>
      </c>
      <c r="F26" s="15">
        <v>1292882.6776842389</v>
      </c>
      <c r="G26" s="15">
        <v>1346565.7211926323</v>
      </c>
      <c r="H26" s="15">
        <v>1083923.5103697486</v>
      </c>
      <c r="I26" s="15">
        <v>1001843.5961204235</v>
      </c>
      <c r="J26" s="15">
        <v>213210.488634016</v>
      </c>
      <c r="K26" s="15">
        <v>39025.241103208355</v>
      </c>
    </row>
    <row r="27" spans="1:11" ht="12.75">
      <c r="A27" s="3">
        <f t="shared" si="0"/>
        <v>20</v>
      </c>
      <c r="B27" s="13" t="s">
        <v>40</v>
      </c>
      <c r="C27" s="2"/>
      <c r="D27" s="14">
        <f>SUM(E27:K27)</f>
        <v>20631041.904434998</v>
      </c>
      <c r="E27" s="15">
        <f>1.025*E11/1000</f>
        <v>10390516.557099998</v>
      </c>
      <c r="F27" s="15">
        <f>1.02*F11/1000</f>
        <v>2646306.77208</v>
      </c>
      <c r="G27" s="15">
        <f>1.02*G11/1000</f>
        <v>3213339.03168</v>
      </c>
      <c r="H27" s="15">
        <f>1.025*H11/1000</f>
        <v>1961980.0417499999</v>
      </c>
      <c r="I27" s="15">
        <f>1.025*I11/1000</f>
        <v>1871242.5706999996</v>
      </c>
      <c r="J27" s="15">
        <f>1.025*J11/1000</f>
        <v>466325.77335</v>
      </c>
      <c r="K27" s="15">
        <f>1.025*K11/1000</f>
        <v>81331.15777499999</v>
      </c>
    </row>
    <row r="28" spans="1:5" ht="12.75">
      <c r="A28" s="3">
        <f t="shared" si="0"/>
        <v>21</v>
      </c>
      <c r="B28" s="22" t="s">
        <v>41</v>
      </c>
      <c r="C28" s="2"/>
      <c r="D28" s="27"/>
      <c r="E28" s="27"/>
    </row>
    <row r="29" spans="1:5" ht="12.75">
      <c r="A29" s="3">
        <f t="shared" si="0"/>
        <v>22</v>
      </c>
      <c r="B29" s="22"/>
      <c r="C29" s="2"/>
      <c r="D29" s="27"/>
      <c r="E29" s="27"/>
    </row>
    <row r="30" spans="1:5" ht="12.75">
      <c r="A30" s="3">
        <f t="shared" si="0"/>
        <v>23</v>
      </c>
      <c r="B30" s="1" t="s">
        <v>42</v>
      </c>
      <c r="C30" s="2"/>
      <c r="D30" s="27"/>
      <c r="E30" s="27"/>
    </row>
    <row r="31" spans="1:11" ht="12.75">
      <c r="A31" s="3">
        <f t="shared" si="0"/>
        <v>24</v>
      </c>
      <c r="B31" s="22" t="s">
        <v>43</v>
      </c>
      <c r="C31" s="24" t="s">
        <v>44</v>
      </c>
      <c r="D31" s="27">
        <f>1.05*D19</f>
        <v>78983767.10322332</v>
      </c>
      <c r="E31" s="27">
        <f>E15*$D31</f>
        <v>40674250.24386927</v>
      </c>
      <c r="F31" s="27">
        <f aca="true" t="shared" si="8" ref="F31:K31">F15*$D31</f>
        <v>10036861.879621686</v>
      </c>
      <c r="G31" s="27">
        <f t="shared" si="8"/>
        <v>11886782.561676342</v>
      </c>
      <c r="H31" s="27">
        <f t="shared" si="8"/>
        <v>7364485.362685313</v>
      </c>
      <c r="I31" s="27">
        <f t="shared" si="8"/>
        <v>6992043.397741398</v>
      </c>
      <c r="J31" s="27">
        <f t="shared" si="8"/>
        <v>1725444.2716370684</v>
      </c>
      <c r="K31" s="27">
        <f t="shared" si="8"/>
        <v>303899.3859922466</v>
      </c>
    </row>
    <row r="32" spans="1:11" ht="12.75">
      <c r="A32" s="3">
        <f t="shared" si="0"/>
        <v>25</v>
      </c>
      <c r="B32" s="22" t="s">
        <v>45</v>
      </c>
      <c r="C32" s="24" t="s">
        <v>46</v>
      </c>
      <c r="D32" s="25">
        <f>(D31/D27)/1000</f>
        <v>0.0038283944877376456</v>
      </c>
      <c r="E32" s="25">
        <f aca="true" t="shared" si="9" ref="E32:K32">(E31/E27)/1000</f>
        <v>0.003914555163869686</v>
      </c>
      <c r="F32" s="25">
        <f t="shared" si="9"/>
        <v>0.0037927809373864475</v>
      </c>
      <c r="G32" s="25">
        <f t="shared" si="9"/>
        <v>0.0036991996314381078</v>
      </c>
      <c r="H32" s="25">
        <f t="shared" si="9"/>
        <v>0.003753598510674205</v>
      </c>
      <c r="I32" s="25">
        <f t="shared" si="9"/>
        <v>0.0037365777730921303</v>
      </c>
      <c r="J32" s="25">
        <f t="shared" si="9"/>
        <v>0.003700083440041902</v>
      </c>
      <c r="K32" s="25">
        <f t="shared" si="9"/>
        <v>0.0037365678087723088</v>
      </c>
    </row>
    <row r="33" spans="1:11" ht="12.75">
      <c r="A33" s="3">
        <f t="shared" si="0"/>
        <v>26</v>
      </c>
      <c r="B33" s="22" t="s">
        <v>47</v>
      </c>
      <c r="C33" s="24" t="s">
        <v>48</v>
      </c>
      <c r="D33" s="28">
        <f>D32-D20</f>
        <v>9.634822473672186E-05</v>
      </c>
      <c r="E33" s="28">
        <f aca="true" t="shared" si="10" ref="E33:K33">E32-E20</f>
        <v>8.850240895805954E-05</v>
      </c>
      <c r="F33" s="28">
        <f t="shared" si="10"/>
        <v>9.021591815590573E-05</v>
      </c>
      <c r="G33" s="28">
        <f t="shared" si="10"/>
        <v>8.8936635003793E-05</v>
      </c>
      <c r="H33" s="28">
        <f t="shared" si="10"/>
        <v>8.708030288919009E-05</v>
      </c>
      <c r="I33" s="28">
        <f t="shared" si="10"/>
        <v>0.00018329267811021668</v>
      </c>
      <c r="J33" s="28">
        <f t="shared" si="10"/>
        <v>0.00011842378634918833</v>
      </c>
      <c r="K33" s="28">
        <f t="shared" si="10"/>
        <v>8.692983092017893E-05</v>
      </c>
    </row>
    <row r="34" ht="12.75">
      <c r="A34" s="3">
        <f t="shared" si="0"/>
        <v>27</v>
      </c>
    </row>
    <row r="35" spans="1:2" ht="12.75">
      <c r="A35" s="3">
        <f t="shared" si="0"/>
        <v>28</v>
      </c>
      <c r="B35" s="1" t="s">
        <v>49</v>
      </c>
    </row>
    <row r="36" spans="1:11" ht="12.75">
      <c r="A36" s="3">
        <f t="shared" si="0"/>
        <v>29</v>
      </c>
      <c r="B36" s="22" t="s">
        <v>50</v>
      </c>
      <c r="C36" s="24" t="s">
        <v>51</v>
      </c>
      <c r="D36" s="26">
        <f>(D26/D27)*D21*1.03</f>
        <v>27620878.974258814</v>
      </c>
      <c r="E36" s="26">
        <f>$D36*E14</f>
        <v>13474148.955665138</v>
      </c>
      <c r="F36" s="26">
        <f aca="true" t="shared" si="11" ref="F36:K36">$D36*F14</f>
        <v>3720022.825179582</v>
      </c>
      <c r="G36" s="26">
        <f t="shared" si="11"/>
        <v>3861559.1834523394</v>
      </c>
      <c r="H36" s="26">
        <f t="shared" si="11"/>
        <v>3040124.411253996</v>
      </c>
      <c r="I36" s="26">
        <f t="shared" si="11"/>
        <v>2809649.138450757</v>
      </c>
      <c r="J36" s="26">
        <f t="shared" si="11"/>
        <v>604392.3880887174</v>
      </c>
      <c r="K36" s="26">
        <f t="shared" si="11"/>
        <v>110982.07216828383</v>
      </c>
    </row>
    <row r="37" spans="1:11" ht="12.75">
      <c r="A37" s="3">
        <f t="shared" si="0"/>
        <v>30</v>
      </c>
      <c r="B37" s="22" t="s">
        <v>52</v>
      </c>
      <c r="C37" s="24" t="s">
        <v>53</v>
      </c>
      <c r="D37" s="25">
        <f>(D36/D26)/1000</f>
        <v>0.0029337537379523237</v>
      </c>
      <c r="E37" s="25">
        <f aca="true" t="shared" si="12" ref="E37:K37">(E36/E26)/1000</f>
        <v>0.0030364907705454935</v>
      </c>
      <c r="F37" s="25">
        <f t="shared" si="12"/>
        <v>0.0028773088922830507</v>
      </c>
      <c r="G37" s="25">
        <f t="shared" si="12"/>
        <v>0.002867709405250726</v>
      </c>
      <c r="H37" s="25">
        <f t="shared" si="12"/>
        <v>0.002804740724017461</v>
      </c>
      <c r="I37" s="25">
        <f t="shared" si="12"/>
        <v>0.0028044788121927887</v>
      </c>
      <c r="J37" s="25">
        <f t="shared" si="12"/>
        <v>0.0028347216497692108</v>
      </c>
      <c r="K37" s="25">
        <f t="shared" si="12"/>
        <v>0.0028438535940053357</v>
      </c>
    </row>
    <row r="38" spans="1:11" ht="12.75">
      <c r="A38" s="3">
        <f t="shared" si="0"/>
        <v>31</v>
      </c>
      <c r="B38" s="13" t="s">
        <v>54</v>
      </c>
      <c r="C38" s="24" t="s">
        <v>55</v>
      </c>
      <c r="D38" s="28">
        <f>D37-D22</f>
        <v>1.8300588909509006E-05</v>
      </c>
      <c r="E38" s="28">
        <f aca="true" t="shared" si="13" ref="E38:K38">E37-E22</f>
        <v>5.468252144222134E-05</v>
      </c>
      <c r="F38" s="28">
        <f t="shared" si="13"/>
        <v>-9.488850834821205E-06</v>
      </c>
      <c r="G38" s="28">
        <f t="shared" si="13"/>
        <v>5.1928122520415385E-05</v>
      </c>
      <c r="H38" s="28">
        <f t="shared" si="13"/>
        <v>-5.4322881975696347E-05</v>
      </c>
      <c r="I38" s="28">
        <f t="shared" si="13"/>
        <v>-4.160487455810323E-05</v>
      </c>
      <c r="J38" s="28">
        <f t="shared" si="13"/>
        <v>1.6468337202054425E-05</v>
      </c>
      <c r="K38" s="28">
        <f t="shared" si="13"/>
        <v>-2.222494011014462E-06</v>
      </c>
    </row>
    <row r="39" ht="12.75">
      <c r="A39" s="3">
        <f t="shared" si="0"/>
        <v>32</v>
      </c>
    </row>
    <row r="40" spans="1:2" ht="12.75">
      <c r="A40" s="3">
        <f t="shared" si="0"/>
        <v>33</v>
      </c>
      <c r="B40" s="1" t="s">
        <v>56</v>
      </c>
    </row>
    <row r="41" spans="1:11" ht="12.75">
      <c r="A41" s="3">
        <f t="shared" si="0"/>
        <v>34</v>
      </c>
      <c r="B41" s="13" t="s">
        <v>57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>
      <c r="A42" s="3">
        <f t="shared" si="0"/>
        <v>35</v>
      </c>
      <c r="B42" s="13" t="s">
        <v>58</v>
      </c>
      <c r="C42" s="24" t="s">
        <v>59</v>
      </c>
      <c r="D42" s="28">
        <f>D41+D22</f>
        <v>0.0029154531490428147</v>
      </c>
      <c r="E42" s="28">
        <f aca="true" t="shared" si="14" ref="E42:K42">E41+E22</f>
        <v>0.002981808249103272</v>
      </c>
      <c r="F42" s="28">
        <f t="shared" si="14"/>
        <v>0.002886797743117872</v>
      </c>
      <c r="G42" s="28">
        <f t="shared" si="14"/>
        <v>0.002815781282730311</v>
      </c>
      <c r="H42" s="28">
        <f t="shared" si="14"/>
        <v>0.0028590636059931574</v>
      </c>
      <c r="I42" s="28">
        <f t="shared" si="14"/>
        <v>0.002846083686750892</v>
      </c>
      <c r="J42" s="28">
        <f t="shared" si="14"/>
        <v>0.0028182533125671563</v>
      </c>
      <c r="K42" s="28">
        <f t="shared" si="14"/>
        <v>0.00284607608801635</v>
      </c>
    </row>
    <row r="43" spans="1:11" ht="12.75">
      <c r="A43" s="3">
        <f t="shared" si="0"/>
        <v>36</v>
      </c>
      <c r="B43" s="13" t="s">
        <v>60</v>
      </c>
      <c r="C43" s="24" t="s">
        <v>61</v>
      </c>
      <c r="D43" s="27">
        <f>SUM(E43:K43)</f>
        <v>26288995.010712218</v>
      </c>
      <c r="E43" s="15">
        <f>E42*E25*1000</f>
        <v>12927088.634140346</v>
      </c>
      <c r="F43" s="15">
        <f aca="true" t="shared" si="15" ref="F43:K43">F42*F25*1000</f>
        <v>3183149.078461903</v>
      </c>
      <c r="G43" s="15">
        <f t="shared" si="15"/>
        <v>4760220.235811292</v>
      </c>
      <c r="H43" s="15">
        <f t="shared" si="15"/>
        <v>2195979.4096004087</v>
      </c>
      <c r="I43" s="15">
        <f t="shared" si="15"/>
        <v>2396582.681963268</v>
      </c>
      <c r="J43" s="15">
        <f t="shared" si="15"/>
        <v>600146.0308773281</v>
      </c>
      <c r="K43" s="15">
        <f t="shared" si="15"/>
        <v>225828.9398576708</v>
      </c>
    </row>
    <row r="44" spans="1:11" ht="12.75">
      <c r="A44" s="3">
        <f t="shared" si="0"/>
        <v>37</v>
      </c>
      <c r="B44" s="13" t="s">
        <v>62</v>
      </c>
      <c r="C44" s="24" t="s">
        <v>63</v>
      </c>
      <c r="D44" s="27">
        <f>0.97*D43</f>
        <v>25500325.16039085</v>
      </c>
      <c r="E44" s="27">
        <f>$D44*E16</f>
        <v>12626707.861486116</v>
      </c>
      <c r="F44" s="27">
        <f aca="true" t="shared" si="16" ref="F44:K44">$D44*F16</f>
        <v>3108274.090552967</v>
      </c>
      <c r="G44" s="27">
        <f t="shared" si="16"/>
        <v>4511212.712503723</v>
      </c>
      <c r="H44" s="27">
        <f t="shared" si="16"/>
        <v>2162405.837780069</v>
      </c>
      <c r="I44" s="27">
        <f t="shared" si="16"/>
        <v>2311856.8509949488</v>
      </c>
      <c r="J44" s="27">
        <f t="shared" si="16"/>
        <v>577992.8294702986</v>
      </c>
      <c r="K44" s="27">
        <f t="shared" si="16"/>
        <v>201874.97760272626</v>
      </c>
    </row>
    <row r="45" spans="1:11" ht="12.75">
      <c r="A45" s="3">
        <f t="shared" si="0"/>
        <v>38</v>
      </c>
      <c r="B45" s="13" t="s">
        <v>64</v>
      </c>
      <c r="C45" s="24" t="s">
        <v>65</v>
      </c>
      <c r="D45" s="27">
        <f>SUM(E45:K45)</f>
        <v>-788669.8503213683</v>
      </c>
      <c r="E45" s="27">
        <f>E44-E43</f>
        <v>-300380.7726542298</v>
      </c>
      <c r="F45" s="27">
        <f aca="true" t="shared" si="17" ref="F45:K45">F44-F43</f>
        <v>-74874.9879089361</v>
      </c>
      <c r="G45" s="27">
        <f t="shared" si="17"/>
        <v>-249007.52330756932</v>
      </c>
      <c r="H45" s="27">
        <f t="shared" si="17"/>
        <v>-33573.571820339654</v>
      </c>
      <c r="I45" s="27">
        <f t="shared" si="17"/>
        <v>-84725.83096831944</v>
      </c>
      <c r="J45" s="27">
        <f t="shared" si="17"/>
        <v>-22153.201407029526</v>
      </c>
      <c r="K45" s="27">
        <f t="shared" si="17"/>
        <v>-23953.96225494455</v>
      </c>
    </row>
    <row r="46" spans="1:11" ht="12.75">
      <c r="A46" s="3">
        <f t="shared" si="0"/>
        <v>39</v>
      </c>
      <c r="B46" s="13" t="s">
        <v>66</v>
      </c>
      <c r="C46" s="24" t="s">
        <v>67</v>
      </c>
      <c r="D46" s="28">
        <f>(D45/D26)/1000</f>
        <v>-8.376862747731227E-05</v>
      </c>
      <c r="E46" s="28">
        <f aca="true" t="shared" si="18" ref="E46:K46">(E45/E26)/1000</f>
        <v>-6.769284255466121E-05</v>
      </c>
      <c r="F46" s="28">
        <f t="shared" si="18"/>
        <v>-5.791321146250429E-05</v>
      </c>
      <c r="G46" s="28">
        <f t="shared" si="18"/>
        <v>-0.0001849204382590604</v>
      </c>
      <c r="H46" s="28">
        <f t="shared" si="18"/>
        <v>-3.0974115331151935E-05</v>
      </c>
      <c r="I46" s="28">
        <f t="shared" si="18"/>
        <v>-8.456991819523017E-05</v>
      </c>
      <c r="J46" s="28">
        <f t="shared" si="18"/>
        <v>-0.00010390296250883017</v>
      </c>
      <c r="K46" s="28">
        <f t="shared" si="18"/>
        <v>-0.0006138068997855657</v>
      </c>
    </row>
    <row r="47" ht="12.75">
      <c r="A47" s="3">
        <f t="shared" si="0"/>
        <v>40</v>
      </c>
    </row>
    <row r="48" spans="1:11" ht="12.75">
      <c r="A48" s="3">
        <f t="shared" si="0"/>
        <v>41</v>
      </c>
      <c r="B48" s="1" t="s">
        <v>68</v>
      </c>
      <c r="C48" s="24" t="s">
        <v>69</v>
      </c>
      <c r="D48" s="29">
        <f>D33+D38+D46</f>
        <v>3.0880186168918595E-05</v>
      </c>
      <c r="E48" s="29">
        <f aca="true" t="shared" si="19" ref="E48:K48">E33+E38+E46</f>
        <v>7.549208784561967E-05</v>
      </c>
      <c r="F48" s="29">
        <f t="shared" si="19"/>
        <v>2.2813855858580234E-05</v>
      </c>
      <c r="G48" s="29">
        <f t="shared" si="19"/>
        <v>-4.4055680734852017E-05</v>
      </c>
      <c r="H48" s="29">
        <f t="shared" si="19"/>
        <v>1.7833055823418062E-06</v>
      </c>
      <c r="I48" s="29">
        <f t="shared" si="19"/>
        <v>5.711788535688328E-05</v>
      </c>
      <c r="J48" s="29">
        <f t="shared" si="19"/>
        <v>3.0989161042412584E-05</v>
      </c>
      <c r="K48" s="29">
        <f t="shared" si="19"/>
        <v>-0.0005290995628764012</v>
      </c>
    </row>
  </sheetData>
  <printOptions/>
  <pageMargins left="0.75" right="0.75" top="1" bottom="1" header="0.5" footer="0.5"/>
  <pageSetup fitToHeight="1" fitToWidth="1" horizontalDpi="300" verticalDpi="300" orientation="landscape" scale="61" r:id="rId1"/>
  <headerFooter alignWithMargins="0">
    <oddHeader>&amp;C&amp;"Arial,Bold"&amp;12Exhibit _____ (JAH-7)&amp;R&amp;"Arial,Bold"&amp;12&amp;A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Heidell</dc:creator>
  <cp:keywords/>
  <dc:description/>
  <cp:lastModifiedBy>No Name</cp:lastModifiedBy>
  <cp:lastPrinted>2001-11-26T02:51:55Z</cp:lastPrinted>
  <dcterms:created xsi:type="dcterms:W3CDTF">2001-11-21T03:14:15Z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011570</vt:lpwstr>
  </property>
  <property fmtid="{D5CDD505-2E9C-101B-9397-08002B2CF9AE}" pid="6" name="IsConfidenti">
    <vt:lpwstr>0</vt:lpwstr>
  </property>
  <property fmtid="{D5CDD505-2E9C-101B-9397-08002B2CF9AE}" pid="7" name="Dat">
    <vt:lpwstr>2001-11-26T00:00:00Z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2001-11-26T00:00:00Z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