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orkpapers\"/>
    </mc:Choice>
  </mc:AlternateContent>
  <bookViews>
    <workbookView xWindow="0" yWindow="0" windowWidth="28800" windowHeight="13020" activeTab="2"/>
  </bookViews>
  <sheets>
    <sheet name="2016" sheetId="1" r:id="rId1"/>
    <sheet name="2017" sheetId="2" r:id="rId2"/>
    <sheet name="2018" sheetId="3" r:id="rId3"/>
  </sheets>
  <externalReferences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3" l="1"/>
  <c r="M61" i="3"/>
  <c r="M62" i="3"/>
  <c r="M63" i="3"/>
  <c r="B105" i="2" l="1"/>
  <c r="AJ80" i="2"/>
  <c r="F79" i="2"/>
  <c r="E79" i="2"/>
  <c r="E78" i="2"/>
  <c r="F78" i="2" s="1"/>
  <c r="F77" i="2"/>
  <c r="E77" i="2"/>
  <c r="G77" i="2" s="1"/>
  <c r="G76" i="2"/>
  <c r="F76" i="2"/>
  <c r="E76" i="2"/>
  <c r="F75" i="2"/>
  <c r="E75" i="2"/>
  <c r="F74" i="2"/>
  <c r="E74" i="2"/>
  <c r="F73" i="2"/>
  <c r="F80" i="2" s="1"/>
  <c r="E73" i="2"/>
  <c r="G73" i="2" s="1"/>
  <c r="N66" i="2"/>
  <c r="M66" i="2"/>
  <c r="J66" i="2"/>
  <c r="I66" i="2"/>
  <c r="K66" i="2" s="1"/>
  <c r="F66" i="2"/>
  <c r="E66" i="2"/>
  <c r="G66" i="2" s="1"/>
  <c r="N65" i="2"/>
  <c r="O65" i="2" s="1"/>
  <c r="M65" i="2"/>
  <c r="J65" i="2"/>
  <c r="I65" i="2"/>
  <c r="K65" i="2" s="1"/>
  <c r="E65" i="2"/>
  <c r="G65" i="2" s="1"/>
  <c r="N64" i="2"/>
  <c r="M64" i="2"/>
  <c r="O64" i="2" s="1"/>
  <c r="J64" i="2"/>
  <c r="K64" i="2" s="1"/>
  <c r="I64" i="2"/>
  <c r="F64" i="2"/>
  <c r="E64" i="2"/>
  <c r="G64" i="2" s="1"/>
  <c r="N63" i="2"/>
  <c r="M63" i="2"/>
  <c r="J63" i="2"/>
  <c r="I63" i="2"/>
  <c r="K63" i="2" s="1"/>
  <c r="F63" i="2"/>
  <c r="E63" i="2"/>
  <c r="N62" i="2"/>
  <c r="M62" i="2"/>
  <c r="M67" i="2" s="1"/>
  <c r="J62" i="2"/>
  <c r="I62" i="2"/>
  <c r="F62" i="2"/>
  <c r="G62" i="2" s="1"/>
  <c r="E62" i="2"/>
  <c r="N61" i="2"/>
  <c r="M61" i="2"/>
  <c r="J61" i="2"/>
  <c r="I61" i="2"/>
  <c r="F61" i="2"/>
  <c r="E61" i="2"/>
  <c r="G61" i="2" s="1"/>
  <c r="O60" i="2"/>
  <c r="N60" i="2"/>
  <c r="M60" i="2"/>
  <c r="J60" i="2"/>
  <c r="I60" i="2"/>
  <c r="I67" i="2" s="1"/>
  <c r="F60" i="2"/>
  <c r="E60" i="2"/>
  <c r="N53" i="2"/>
  <c r="M53" i="2"/>
  <c r="J53" i="2"/>
  <c r="I53" i="2"/>
  <c r="F53" i="2"/>
  <c r="E53" i="2"/>
  <c r="G53" i="2" s="1"/>
  <c r="N52" i="2"/>
  <c r="M52" i="2"/>
  <c r="O52" i="2" s="1"/>
  <c r="J52" i="2"/>
  <c r="K52" i="2" s="1"/>
  <c r="I52" i="2"/>
  <c r="E52" i="2"/>
  <c r="F52" i="2" s="1"/>
  <c r="N51" i="2"/>
  <c r="M51" i="2"/>
  <c r="O51" i="2" s="1"/>
  <c r="J51" i="2"/>
  <c r="I51" i="2"/>
  <c r="K51" i="2" s="1"/>
  <c r="F51" i="2"/>
  <c r="G51" i="2" s="1"/>
  <c r="E51" i="2"/>
  <c r="N50" i="2"/>
  <c r="M50" i="2"/>
  <c r="J50" i="2"/>
  <c r="I50" i="2"/>
  <c r="F50" i="2"/>
  <c r="E50" i="2"/>
  <c r="G50" i="2" s="1"/>
  <c r="N49" i="2"/>
  <c r="O49" i="2" s="1"/>
  <c r="M49" i="2"/>
  <c r="J49" i="2"/>
  <c r="I49" i="2"/>
  <c r="K49" i="2" s="1"/>
  <c r="F49" i="2"/>
  <c r="E49" i="2"/>
  <c r="N48" i="2"/>
  <c r="O48" i="2" s="1"/>
  <c r="M48" i="2"/>
  <c r="J48" i="2"/>
  <c r="I48" i="2"/>
  <c r="F48" i="2"/>
  <c r="E48" i="2"/>
  <c r="N47" i="2"/>
  <c r="M47" i="2"/>
  <c r="O47" i="2" s="1"/>
  <c r="K47" i="2"/>
  <c r="J47" i="2"/>
  <c r="I47" i="2"/>
  <c r="F47" i="2"/>
  <c r="E47" i="2"/>
  <c r="E54" i="2" s="1"/>
  <c r="F40" i="2"/>
  <c r="E40" i="2"/>
  <c r="G40" i="2" s="1"/>
  <c r="G39" i="2"/>
  <c r="F39" i="2"/>
  <c r="E39" i="2"/>
  <c r="E38" i="2"/>
  <c r="F38" i="2" s="1"/>
  <c r="F37" i="2"/>
  <c r="E37" i="2"/>
  <c r="F36" i="2"/>
  <c r="E36" i="2"/>
  <c r="G36" i="2" s="1"/>
  <c r="F35" i="2"/>
  <c r="G35" i="2" s="1"/>
  <c r="E35" i="2"/>
  <c r="F29" i="2"/>
  <c r="E29" i="2"/>
  <c r="G29" i="2" s="1"/>
  <c r="F28" i="2"/>
  <c r="E28" i="2"/>
  <c r="G28" i="2" s="1"/>
  <c r="F27" i="2"/>
  <c r="G27" i="2" s="1"/>
  <c r="E27" i="2"/>
  <c r="F26" i="2"/>
  <c r="E26" i="2"/>
  <c r="F25" i="2"/>
  <c r="E25" i="2"/>
  <c r="F24" i="2"/>
  <c r="E24" i="2"/>
  <c r="G24" i="2" s="1"/>
  <c r="N18" i="2"/>
  <c r="M18" i="2"/>
  <c r="O18" i="2" s="1"/>
  <c r="J18" i="2"/>
  <c r="K18" i="2" s="1"/>
  <c r="I18" i="2"/>
  <c r="F18" i="2"/>
  <c r="E18" i="2"/>
  <c r="G18" i="2" s="1"/>
  <c r="N17" i="2"/>
  <c r="M17" i="2"/>
  <c r="J17" i="2"/>
  <c r="I17" i="2"/>
  <c r="K17" i="2" s="1"/>
  <c r="F17" i="2"/>
  <c r="G17" i="2" s="1"/>
  <c r="E17" i="2"/>
  <c r="N15" i="2"/>
  <c r="M15" i="2"/>
  <c r="J15" i="2"/>
  <c r="I15" i="2"/>
  <c r="F15" i="2"/>
  <c r="E15" i="2"/>
  <c r="G15" i="2" s="1"/>
  <c r="N14" i="2"/>
  <c r="M14" i="2"/>
  <c r="O14" i="2" s="1"/>
  <c r="J14" i="2"/>
  <c r="K14" i="2" s="1"/>
  <c r="I14" i="2"/>
  <c r="F14" i="2"/>
  <c r="E14" i="2"/>
  <c r="G14" i="2" s="1"/>
  <c r="N13" i="2"/>
  <c r="M13" i="2"/>
  <c r="J13" i="2"/>
  <c r="I13" i="2"/>
  <c r="K13" i="2" s="1"/>
  <c r="F13" i="2"/>
  <c r="G13" i="2" s="1"/>
  <c r="E13" i="2"/>
  <c r="N12" i="2"/>
  <c r="M12" i="2"/>
  <c r="O12" i="2" s="1"/>
  <c r="J12" i="2"/>
  <c r="I12" i="2"/>
  <c r="F12" i="2"/>
  <c r="G12" i="2" s="1"/>
  <c r="E12" i="2"/>
  <c r="N11" i="2"/>
  <c r="M11" i="2"/>
  <c r="J11" i="2"/>
  <c r="J16" i="2" s="1"/>
  <c r="J19" i="2" s="1"/>
  <c r="I11" i="2"/>
  <c r="F11" i="2"/>
  <c r="E11" i="2"/>
  <c r="G11" i="2" s="1"/>
  <c r="B105" i="3"/>
  <c r="AJ80" i="3"/>
  <c r="F79" i="3"/>
  <c r="E79" i="3"/>
  <c r="E78" i="3"/>
  <c r="F78" i="3" s="1"/>
  <c r="F77" i="3"/>
  <c r="E77" i="3"/>
  <c r="F76" i="3"/>
  <c r="G76" i="3" s="1"/>
  <c r="E76" i="3"/>
  <c r="F75" i="3"/>
  <c r="E75" i="3"/>
  <c r="F74" i="3"/>
  <c r="E74" i="3"/>
  <c r="F73" i="3"/>
  <c r="E73" i="3"/>
  <c r="G73" i="3" s="1"/>
  <c r="N66" i="3"/>
  <c r="M66" i="3"/>
  <c r="J66" i="3"/>
  <c r="I66" i="3"/>
  <c r="K66" i="3" s="1"/>
  <c r="G66" i="3"/>
  <c r="F66" i="3"/>
  <c r="E66" i="3"/>
  <c r="M65" i="3"/>
  <c r="O65" i="3" s="1"/>
  <c r="I65" i="3"/>
  <c r="K65" i="3" s="1"/>
  <c r="E65" i="3"/>
  <c r="G65" i="3" s="1"/>
  <c r="N64" i="3"/>
  <c r="M64" i="3"/>
  <c r="O64" i="3" s="1"/>
  <c r="K64" i="3"/>
  <c r="J64" i="3"/>
  <c r="I64" i="3"/>
  <c r="F64" i="3"/>
  <c r="E64" i="3"/>
  <c r="N63" i="3"/>
  <c r="O63" i="3" s="1"/>
  <c r="J63" i="3"/>
  <c r="I63" i="3"/>
  <c r="K63" i="3" s="1"/>
  <c r="F63" i="3"/>
  <c r="E63" i="3"/>
  <c r="G63" i="3" s="1"/>
  <c r="N62" i="3"/>
  <c r="O62" i="3" s="1"/>
  <c r="J62" i="3"/>
  <c r="I62" i="3"/>
  <c r="F62" i="3"/>
  <c r="E62" i="3"/>
  <c r="G62" i="3" s="1"/>
  <c r="O61" i="3"/>
  <c r="N61" i="3"/>
  <c r="J61" i="3"/>
  <c r="I61" i="3"/>
  <c r="F61" i="3"/>
  <c r="E61" i="3"/>
  <c r="N60" i="3"/>
  <c r="O60" i="3"/>
  <c r="J60" i="3"/>
  <c r="I60" i="3"/>
  <c r="F60" i="3"/>
  <c r="G60" i="3" s="1"/>
  <c r="E60" i="3"/>
  <c r="N53" i="3"/>
  <c r="M53" i="3"/>
  <c r="O53" i="3" s="1"/>
  <c r="J53" i="3"/>
  <c r="K53" i="3" s="1"/>
  <c r="I53" i="3"/>
  <c r="F53" i="3"/>
  <c r="E53" i="3"/>
  <c r="G53" i="3" s="1"/>
  <c r="M52" i="3"/>
  <c r="O52" i="3" s="1"/>
  <c r="I52" i="3"/>
  <c r="K52" i="3" s="1"/>
  <c r="E52" i="3"/>
  <c r="G52" i="3" s="1"/>
  <c r="N51" i="3"/>
  <c r="O51" i="3" s="1"/>
  <c r="M51" i="3"/>
  <c r="J51" i="3"/>
  <c r="I51" i="3"/>
  <c r="K51" i="3" s="1"/>
  <c r="F51" i="3"/>
  <c r="E51" i="3"/>
  <c r="N50" i="3"/>
  <c r="M50" i="3"/>
  <c r="O50" i="3" s="1"/>
  <c r="J50" i="3"/>
  <c r="K50" i="3" s="1"/>
  <c r="I50" i="3"/>
  <c r="F50" i="3"/>
  <c r="E50" i="3"/>
  <c r="G50" i="3" s="1"/>
  <c r="N49" i="3"/>
  <c r="M49" i="3"/>
  <c r="J49" i="3"/>
  <c r="K49" i="3" s="1"/>
  <c r="I49" i="3"/>
  <c r="F49" i="3"/>
  <c r="E49" i="3"/>
  <c r="N48" i="3"/>
  <c r="M48" i="3"/>
  <c r="J48" i="3"/>
  <c r="I48" i="3"/>
  <c r="K48" i="3" s="1"/>
  <c r="G48" i="3"/>
  <c r="F48" i="3"/>
  <c r="E48" i="3"/>
  <c r="N47" i="3"/>
  <c r="M47" i="3"/>
  <c r="M54" i="3" s="1"/>
  <c r="J47" i="3"/>
  <c r="I47" i="3"/>
  <c r="F47" i="3"/>
  <c r="E47" i="3"/>
  <c r="G47" i="3" s="1"/>
  <c r="F40" i="3"/>
  <c r="E40" i="3"/>
  <c r="E39" i="3"/>
  <c r="G39" i="3" s="1"/>
  <c r="E38" i="3"/>
  <c r="G38" i="3" s="1"/>
  <c r="F37" i="3"/>
  <c r="E37" i="3"/>
  <c r="F36" i="3"/>
  <c r="G36" i="3" s="1"/>
  <c r="E36" i="3"/>
  <c r="F35" i="3"/>
  <c r="E35" i="3"/>
  <c r="F29" i="3"/>
  <c r="E29" i="3"/>
  <c r="F28" i="3"/>
  <c r="E28" i="3"/>
  <c r="G28" i="3" s="1"/>
  <c r="F27" i="3"/>
  <c r="G27" i="3" s="1"/>
  <c r="E27" i="3"/>
  <c r="F26" i="3"/>
  <c r="E26" i="3"/>
  <c r="E30" i="3" s="1"/>
  <c r="E81" i="3" s="1"/>
  <c r="F25" i="3"/>
  <c r="E25" i="3"/>
  <c r="F24" i="3"/>
  <c r="G24" i="3" s="1"/>
  <c r="E24" i="3"/>
  <c r="N18" i="3"/>
  <c r="M18" i="3"/>
  <c r="O18" i="3" s="1"/>
  <c r="J18" i="3"/>
  <c r="K18" i="3" s="1"/>
  <c r="I18" i="3"/>
  <c r="F18" i="3"/>
  <c r="E18" i="3"/>
  <c r="G18" i="3" s="1"/>
  <c r="N17" i="3"/>
  <c r="M17" i="3"/>
  <c r="J17" i="3"/>
  <c r="K17" i="3" s="1"/>
  <c r="I17" i="3"/>
  <c r="F17" i="3"/>
  <c r="E17" i="3"/>
  <c r="N15" i="3"/>
  <c r="O15" i="3" s="1"/>
  <c r="M15" i="3"/>
  <c r="J15" i="3"/>
  <c r="I15" i="3"/>
  <c r="K15" i="3" s="1"/>
  <c r="F15" i="3"/>
  <c r="E15" i="3"/>
  <c r="N14" i="3"/>
  <c r="M14" i="3"/>
  <c r="O14" i="3" s="1"/>
  <c r="J14" i="3"/>
  <c r="K14" i="3" s="1"/>
  <c r="I14" i="3"/>
  <c r="F14" i="3"/>
  <c r="E14" i="3"/>
  <c r="G14" i="3" s="1"/>
  <c r="N13" i="3"/>
  <c r="M13" i="3"/>
  <c r="J13" i="3"/>
  <c r="K13" i="3" s="1"/>
  <c r="I13" i="3"/>
  <c r="F13" i="3"/>
  <c r="E13" i="3"/>
  <c r="N12" i="3"/>
  <c r="M12" i="3"/>
  <c r="J12" i="3"/>
  <c r="I12" i="3"/>
  <c r="K12" i="3" s="1"/>
  <c r="G12" i="3"/>
  <c r="F12" i="3"/>
  <c r="E12" i="3"/>
  <c r="N11" i="3"/>
  <c r="M11" i="3"/>
  <c r="J11" i="3"/>
  <c r="I11" i="3"/>
  <c r="F11" i="3"/>
  <c r="E11" i="3"/>
  <c r="G11" i="3" s="1"/>
  <c r="B105" i="1"/>
  <c r="AJ80" i="1"/>
  <c r="F79" i="1"/>
  <c r="E79" i="1"/>
  <c r="F78" i="1"/>
  <c r="E78" i="1"/>
  <c r="F77" i="1"/>
  <c r="E77" i="1"/>
  <c r="G77" i="1" s="1"/>
  <c r="F76" i="1"/>
  <c r="E76" i="1"/>
  <c r="G76" i="1" s="1"/>
  <c r="F75" i="1"/>
  <c r="G75" i="1" s="1"/>
  <c r="E75" i="1"/>
  <c r="F74" i="1"/>
  <c r="E74" i="1"/>
  <c r="G74" i="1" s="1"/>
  <c r="F73" i="1"/>
  <c r="E73" i="1"/>
  <c r="N66" i="1"/>
  <c r="M66" i="1"/>
  <c r="O66" i="1" s="1"/>
  <c r="J66" i="1"/>
  <c r="I66" i="1"/>
  <c r="F66" i="1"/>
  <c r="E66" i="1"/>
  <c r="G66" i="1" s="1"/>
  <c r="N65" i="1"/>
  <c r="O65" i="1" s="1"/>
  <c r="M65" i="1"/>
  <c r="J65" i="1"/>
  <c r="I65" i="1"/>
  <c r="K65" i="1" s="1"/>
  <c r="F65" i="1"/>
  <c r="E65" i="1"/>
  <c r="N64" i="1"/>
  <c r="O64" i="1" s="1"/>
  <c r="M64" i="1"/>
  <c r="J64" i="1"/>
  <c r="I64" i="1"/>
  <c r="K64" i="1" s="1"/>
  <c r="F64" i="1"/>
  <c r="E64" i="1"/>
  <c r="N63" i="1"/>
  <c r="M63" i="1"/>
  <c r="O63" i="1" s="1"/>
  <c r="J63" i="1"/>
  <c r="I63" i="1"/>
  <c r="K63" i="1" s="1"/>
  <c r="F63" i="1"/>
  <c r="G63" i="1" s="1"/>
  <c r="E63" i="1"/>
  <c r="N62" i="1"/>
  <c r="M62" i="1"/>
  <c r="J62" i="1"/>
  <c r="I62" i="1"/>
  <c r="F62" i="1"/>
  <c r="E62" i="1"/>
  <c r="G62" i="1" s="1"/>
  <c r="N61" i="1"/>
  <c r="M61" i="1"/>
  <c r="O61" i="1" s="1"/>
  <c r="J61" i="1"/>
  <c r="I61" i="1"/>
  <c r="F61" i="1"/>
  <c r="E61" i="1"/>
  <c r="G61" i="1" s="1"/>
  <c r="O60" i="1"/>
  <c r="N60" i="1"/>
  <c r="M60" i="1"/>
  <c r="J60" i="1"/>
  <c r="I60" i="1"/>
  <c r="F60" i="1"/>
  <c r="E60" i="1"/>
  <c r="N53" i="1"/>
  <c r="M53" i="1"/>
  <c r="J53" i="1"/>
  <c r="I53" i="1"/>
  <c r="K53" i="1" s="1"/>
  <c r="F53" i="1"/>
  <c r="E53" i="1"/>
  <c r="N52" i="1"/>
  <c r="M52" i="1"/>
  <c r="O52" i="1" s="1"/>
  <c r="J52" i="1"/>
  <c r="K52" i="1" s="1"/>
  <c r="I52" i="1"/>
  <c r="F52" i="1"/>
  <c r="E52" i="1"/>
  <c r="N51" i="1"/>
  <c r="M51" i="1"/>
  <c r="J51" i="1"/>
  <c r="K51" i="1" s="1"/>
  <c r="I51" i="1"/>
  <c r="F51" i="1"/>
  <c r="E51" i="1"/>
  <c r="N50" i="1"/>
  <c r="M50" i="1"/>
  <c r="J50" i="1"/>
  <c r="I50" i="1"/>
  <c r="K50" i="1" s="1"/>
  <c r="G50" i="1"/>
  <c r="F50" i="1"/>
  <c r="E50" i="1"/>
  <c r="N49" i="1"/>
  <c r="M49" i="1"/>
  <c r="J49" i="1"/>
  <c r="I49" i="1"/>
  <c r="F49" i="1"/>
  <c r="E49" i="1"/>
  <c r="G49" i="1" s="1"/>
  <c r="N48" i="1"/>
  <c r="M48" i="1"/>
  <c r="O48" i="1" s="1"/>
  <c r="J48" i="1"/>
  <c r="J54" i="1" s="1"/>
  <c r="I48" i="1"/>
  <c r="F48" i="1"/>
  <c r="E48" i="1"/>
  <c r="N47" i="1"/>
  <c r="M47" i="1"/>
  <c r="J47" i="1"/>
  <c r="I47" i="1"/>
  <c r="K47" i="1" s="1"/>
  <c r="F47" i="1"/>
  <c r="E47" i="1"/>
  <c r="F40" i="1"/>
  <c r="G40" i="1" s="1"/>
  <c r="E40" i="1"/>
  <c r="F39" i="1"/>
  <c r="E39" i="1"/>
  <c r="F38" i="1"/>
  <c r="E38" i="1"/>
  <c r="F37" i="1"/>
  <c r="E37" i="1"/>
  <c r="G37" i="1" s="1"/>
  <c r="G36" i="1"/>
  <c r="F36" i="1"/>
  <c r="E36" i="1"/>
  <c r="F35" i="1"/>
  <c r="G35" i="1" s="1"/>
  <c r="E35" i="1"/>
  <c r="F29" i="1"/>
  <c r="E29" i="1"/>
  <c r="G29" i="1" s="1"/>
  <c r="G28" i="1"/>
  <c r="F28" i="1"/>
  <c r="E28" i="1"/>
  <c r="F27" i="1"/>
  <c r="E27" i="1"/>
  <c r="F26" i="1"/>
  <c r="E26" i="1"/>
  <c r="F25" i="1"/>
  <c r="E25" i="1"/>
  <c r="G25" i="1" s="1"/>
  <c r="F24" i="1"/>
  <c r="E24" i="1"/>
  <c r="G24" i="1" s="1"/>
  <c r="O18" i="1"/>
  <c r="N18" i="1"/>
  <c r="M18" i="1"/>
  <c r="J18" i="1"/>
  <c r="K18" i="1" s="1"/>
  <c r="I18" i="1"/>
  <c r="F18" i="1"/>
  <c r="E18" i="1"/>
  <c r="G18" i="1" s="1"/>
  <c r="N17" i="1"/>
  <c r="M17" i="1"/>
  <c r="J17" i="1"/>
  <c r="I17" i="1"/>
  <c r="K17" i="1" s="1"/>
  <c r="F17" i="1"/>
  <c r="G17" i="1" s="1"/>
  <c r="E17" i="1"/>
  <c r="N15" i="1"/>
  <c r="O15" i="1" s="1"/>
  <c r="M15" i="1"/>
  <c r="J15" i="1"/>
  <c r="I15" i="1"/>
  <c r="F15" i="1"/>
  <c r="E15" i="1"/>
  <c r="N14" i="1"/>
  <c r="M14" i="1"/>
  <c r="O14" i="1" s="1"/>
  <c r="J14" i="1"/>
  <c r="K14" i="1" s="1"/>
  <c r="I14" i="1"/>
  <c r="F14" i="1"/>
  <c r="E14" i="1"/>
  <c r="G14" i="1" s="1"/>
  <c r="N13" i="1"/>
  <c r="M13" i="1"/>
  <c r="J13" i="1"/>
  <c r="K13" i="1" s="1"/>
  <c r="I13" i="1"/>
  <c r="F13" i="1"/>
  <c r="E13" i="1"/>
  <c r="N12" i="1"/>
  <c r="M12" i="1"/>
  <c r="J12" i="1"/>
  <c r="I12" i="1"/>
  <c r="K12" i="1" s="1"/>
  <c r="G12" i="1"/>
  <c r="F12" i="1"/>
  <c r="E12" i="1"/>
  <c r="N11" i="1"/>
  <c r="M11" i="1"/>
  <c r="M16" i="1" s="1"/>
  <c r="J11" i="1"/>
  <c r="I11" i="1"/>
  <c r="F11" i="1"/>
  <c r="E11" i="1"/>
  <c r="N16" i="1" l="1"/>
  <c r="N19" i="1" s="1"/>
  <c r="O49" i="1"/>
  <c r="M54" i="1"/>
  <c r="G79" i="1"/>
  <c r="N16" i="3"/>
  <c r="N19" i="3" s="1"/>
  <c r="F30" i="3"/>
  <c r="F81" i="3" s="1"/>
  <c r="O47" i="3"/>
  <c r="N67" i="3"/>
  <c r="N68" i="3" s="1"/>
  <c r="O15" i="2"/>
  <c r="E30" i="2"/>
  <c r="E81" i="2" s="1"/>
  <c r="F54" i="2"/>
  <c r="F55" i="2" s="1"/>
  <c r="J67" i="2"/>
  <c r="J68" i="2" s="1"/>
  <c r="G75" i="2"/>
  <c r="G79" i="2"/>
  <c r="K11" i="1"/>
  <c r="G13" i="1"/>
  <c r="O13" i="1"/>
  <c r="G26" i="1"/>
  <c r="G39" i="1"/>
  <c r="G51" i="1"/>
  <c r="O51" i="1"/>
  <c r="G64" i="1"/>
  <c r="G65" i="1"/>
  <c r="G78" i="1"/>
  <c r="I16" i="3"/>
  <c r="G13" i="3"/>
  <c r="O13" i="3"/>
  <c r="G17" i="3"/>
  <c r="O17" i="3"/>
  <c r="G25" i="3"/>
  <c r="G35" i="3"/>
  <c r="G41" i="3" s="1"/>
  <c r="G42" i="3" s="1"/>
  <c r="G37" i="3"/>
  <c r="G40" i="3"/>
  <c r="K47" i="3"/>
  <c r="G49" i="3"/>
  <c r="G54" i="3" s="1"/>
  <c r="G55" i="3" s="1"/>
  <c r="O49" i="3"/>
  <c r="J67" i="3"/>
  <c r="G61" i="3"/>
  <c r="K62" i="3"/>
  <c r="F80" i="3"/>
  <c r="G75" i="3"/>
  <c r="G77" i="3"/>
  <c r="G79" i="3"/>
  <c r="F16" i="2"/>
  <c r="O11" i="2"/>
  <c r="K12" i="2"/>
  <c r="K15" i="2"/>
  <c r="F30" i="2"/>
  <c r="F81" i="2" s="1"/>
  <c r="K48" i="2"/>
  <c r="K54" i="2" s="1"/>
  <c r="K55" i="2" s="1"/>
  <c r="G49" i="2"/>
  <c r="K53" i="2"/>
  <c r="E67" i="2"/>
  <c r="O61" i="2"/>
  <c r="K62" i="2"/>
  <c r="O66" i="2"/>
  <c r="G74" i="2"/>
  <c r="G80" i="2" s="1"/>
  <c r="G81" i="2" s="1"/>
  <c r="N54" i="1"/>
  <c r="N55" i="1" s="1"/>
  <c r="F16" i="1"/>
  <c r="G27" i="1"/>
  <c r="J67" i="1"/>
  <c r="F16" i="3"/>
  <c r="E41" i="3"/>
  <c r="E42" i="3" s="1"/>
  <c r="F54" i="3"/>
  <c r="I67" i="3"/>
  <c r="K61" i="3"/>
  <c r="G64" i="3"/>
  <c r="G67" i="3" s="1"/>
  <c r="M54" i="2"/>
  <c r="N54" i="2"/>
  <c r="G15" i="1"/>
  <c r="O17" i="1"/>
  <c r="G38" i="1"/>
  <c r="O47" i="1"/>
  <c r="O50" i="1"/>
  <c r="G53" i="1"/>
  <c r="K62" i="1"/>
  <c r="K66" i="1"/>
  <c r="G73" i="1"/>
  <c r="G80" i="1" s="1"/>
  <c r="J16" i="3"/>
  <c r="J19" i="3" s="1"/>
  <c r="M16" i="3"/>
  <c r="G15" i="3"/>
  <c r="G29" i="3"/>
  <c r="J54" i="3"/>
  <c r="J55" i="3" s="1"/>
  <c r="O48" i="3"/>
  <c r="G51" i="3"/>
  <c r="E67" i="3"/>
  <c r="K60" i="3"/>
  <c r="K67" i="3" s="1"/>
  <c r="K68" i="3" s="1"/>
  <c r="O66" i="3"/>
  <c r="G74" i="3"/>
  <c r="K11" i="2"/>
  <c r="O13" i="2"/>
  <c r="O17" i="2"/>
  <c r="G25" i="2"/>
  <c r="G37" i="2"/>
  <c r="J54" i="2"/>
  <c r="J55" i="2" s="1"/>
  <c r="G48" i="2"/>
  <c r="K50" i="2"/>
  <c r="N67" i="2"/>
  <c r="K61" i="2"/>
  <c r="O63" i="2"/>
  <c r="M16" i="2"/>
  <c r="I16" i="2"/>
  <c r="N16" i="2"/>
  <c r="N19" i="2" s="1"/>
  <c r="N55" i="2" s="1"/>
  <c r="I54" i="2"/>
  <c r="G63" i="2"/>
  <c r="E16" i="2"/>
  <c r="F19" i="2"/>
  <c r="G26" i="2"/>
  <c r="G30" i="2" s="1"/>
  <c r="G38" i="2"/>
  <c r="G41" i="2" s="1"/>
  <c r="G42" i="2" s="1"/>
  <c r="F41" i="2"/>
  <c r="O50" i="2"/>
  <c r="G52" i="2"/>
  <c r="G60" i="2"/>
  <c r="G67" i="2" s="1"/>
  <c r="O62" i="2"/>
  <c r="F65" i="2"/>
  <c r="F67" i="2" s="1"/>
  <c r="G78" i="2"/>
  <c r="E80" i="2"/>
  <c r="I81" i="2" s="1"/>
  <c r="E19" i="2"/>
  <c r="G19" i="2" s="1"/>
  <c r="E41" i="2"/>
  <c r="E42" i="2" s="1"/>
  <c r="G47" i="2"/>
  <c r="G54" i="2" s="1"/>
  <c r="G55" i="2" s="1"/>
  <c r="O53" i="2"/>
  <c r="O54" i="2" s="1"/>
  <c r="O55" i="2" s="1"/>
  <c r="K60" i="2"/>
  <c r="O54" i="3"/>
  <c r="I68" i="3"/>
  <c r="M19" i="3"/>
  <c r="M55" i="3" s="1"/>
  <c r="O16" i="3"/>
  <c r="O19" i="3" s="1"/>
  <c r="O67" i="3"/>
  <c r="K16" i="3"/>
  <c r="I19" i="3"/>
  <c r="K54" i="3"/>
  <c r="J68" i="3"/>
  <c r="F41" i="3"/>
  <c r="F42" i="3" s="1"/>
  <c r="I54" i="3"/>
  <c r="F67" i="3"/>
  <c r="F68" i="3" s="1"/>
  <c r="E19" i="3"/>
  <c r="E54" i="3"/>
  <c r="K11" i="3"/>
  <c r="O12" i="3"/>
  <c r="E16" i="3"/>
  <c r="G16" i="3" s="1"/>
  <c r="F19" i="3"/>
  <c r="G26" i="3"/>
  <c r="G30" i="3" s="1"/>
  <c r="G78" i="3"/>
  <c r="G80" i="3" s="1"/>
  <c r="G81" i="3" s="1"/>
  <c r="E80" i="3"/>
  <c r="I81" i="3" s="1"/>
  <c r="N54" i="3"/>
  <c r="N55" i="3" s="1"/>
  <c r="O11" i="3"/>
  <c r="M67" i="3"/>
  <c r="M68" i="3" s="1"/>
  <c r="M55" i="1"/>
  <c r="E19" i="1"/>
  <c r="E30" i="1"/>
  <c r="E81" i="1" s="1"/>
  <c r="G41" i="1"/>
  <c r="G42" i="1" s="1"/>
  <c r="I67" i="1"/>
  <c r="K61" i="1"/>
  <c r="O11" i="1"/>
  <c r="I16" i="1"/>
  <c r="I19" i="1"/>
  <c r="F30" i="1"/>
  <c r="F81" i="1" s="1"/>
  <c r="E54" i="1"/>
  <c r="E55" i="1" s="1"/>
  <c r="G48" i="1"/>
  <c r="K48" i="1"/>
  <c r="K54" i="1" s="1"/>
  <c r="K55" i="1" s="1"/>
  <c r="O53" i="1"/>
  <c r="O67" i="1"/>
  <c r="O68" i="1" s="1"/>
  <c r="F67" i="1"/>
  <c r="F68" i="1" s="1"/>
  <c r="J16" i="1"/>
  <c r="M19" i="1"/>
  <c r="O16" i="1"/>
  <c r="E41" i="1"/>
  <c r="F54" i="1"/>
  <c r="E67" i="1"/>
  <c r="E68" i="1" s="1"/>
  <c r="G60" i="1"/>
  <c r="G67" i="1" s="1"/>
  <c r="G68" i="1" s="1"/>
  <c r="K60" i="1"/>
  <c r="O62" i="1"/>
  <c r="M67" i="1"/>
  <c r="M68" i="1" s="1"/>
  <c r="G11" i="1"/>
  <c r="E16" i="1"/>
  <c r="G16" i="1" s="1"/>
  <c r="O12" i="1"/>
  <c r="K15" i="1"/>
  <c r="G30" i="1"/>
  <c r="F41" i="1"/>
  <c r="F42" i="1" s="1"/>
  <c r="G47" i="1"/>
  <c r="K49" i="1"/>
  <c r="G52" i="1"/>
  <c r="I54" i="1"/>
  <c r="I55" i="1" s="1"/>
  <c r="N67" i="1"/>
  <c r="N68" i="1" s="1"/>
  <c r="F80" i="1"/>
  <c r="F19" i="1"/>
  <c r="E80" i="1"/>
  <c r="AJ81" i="2" l="1"/>
  <c r="O19" i="1"/>
  <c r="K55" i="3"/>
  <c r="O68" i="3"/>
  <c r="G54" i="1"/>
  <c r="G55" i="1" s="1"/>
  <c r="O54" i="1"/>
  <c r="O55" i="1" s="1"/>
  <c r="F55" i="3"/>
  <c r="I55" i="3"/>
  <c r="F68" i="2"/>
  <c r="G81" i="1"/>
  <c r="I68" i="1"/>
  <c r="K19" i="3"/>
  <c r="K67" i="2"/>
  <c r="K68" i="2" s="1"/>
  <c r="O67" i="2"/>
  <c r="O68" i="2" s="1"/>
  <c r="F42" i="2"/>
  <c r="G16" i="2"/>
  <c r="N68" i="2"/>
  <c r="G68" i="2"/>
  <c r="E68" i="2"/>
  <c r="M19" i="2"/>
  <c r="M55" i="2" s="1"/>
  <c r="O16" i="2"/>
  <c r="O19" i="2" s="1"/>
  <c r="M68" i="2"/>
  <c r="K16" i="2"/>
  <c r="I19" i="2"/>
  <c r="K19" i="2" s="1"/>
  <c r="E55" i="2"/>
  <c r="I68" i="2"/>
  <c r="O55" i="3"/>
  <c r="G68" i="3"/>
  <c r="E55" i="3"/>
  <c r="AJ81" i="3"/>
  <c r="G19" i="3"/>
  <c r="E68" i="3"/>
  <c r="I81" i="1"/>
  <c r="K67" i="1"/>
  <c r="K68" i="1" s="1"/>
  <c r="F55" i="1"/>
  <c r="J19" i="1"/>
  <c r="J55" i="1" s="1"/>
  <c r="J68" i="1"/>
  <c r="G19" i="1"/>
  <c r="AJ81" i="1"/>
  <c r="E42" i="1"/>
  <c r="K16" i="1"/>
  <c r="I55" i="2" l="1"/>
  <c r="K19" i="1"/>
</calcChain>
</file>

<file path=xl/comments1.xml><?xml version="1.0" encoding="utf-8"?>
<comments xmlns="http://schemas.openxmlformats.org/spreadsheetml/2006/main">
  <authors>
    <author>Plourd, Elena</author>
  </authors>
  <commentList>
    <comment ref="K55" authorId="0" shapeId="0">
      <text>
        <r>
          <rPr>
            <b/>
            <sz val="9"/>
            <color indexed="81"/>
            <rFont val="Tahoma"/>
            <family val="2"/>
          </rPr>
          <t>Plourd, Elena:</t>
        </r>
        <r>
          <rPr>
            <sz val="9"/>
            <color indexed="81"/>
            <rFont val="Tahoma"/>
            <family val="2"/>
          </rPr>
          <t xml:space="preserve">
Not increase over last year, but instead is change in year to year divided by the previous year.
</t>
        </r>
      </text>
    </comment>
  </commentList>
</comments>
</file>

<file path=xl/comments2.xml><?xml version="1.0" encoding="utf-8"?>
<comments xmlns="http://schemas.openxmlformats.org/spreadsheetml/2006/main">
  <authors>
    <author>Plourd, Elena</author>
  </authors>
  <commentList>
    <comment ref="K55" authorId="0" shapeId="0">
      <text>
        <r>
          <rPr>
            <b/>
            <sz val="9"/>
            <color indexed="81"/>
            <rFont val="Tahoma"/>
            <family val="2"/>
          </rPr>
          <t>Plourd, Elena:</t>
        </r>
        <r>
          <rPr>
            <sz val="9"/>
            <color indexed="81"/>
            <rFont val="Tahoma"/>
            <family val="2"/>
          </rPr>
          <t xml:space="preserve">
Not increase over last year, but instead is change in year to year divided by the previous year.
</t>
        </r>
      </text>
    </comment>
  </commentList>
</comments>
</file>

<file path=xl/sharedStrings.xml><?xml version="1.0" encoding="utf-8"?>
<sst xmlns="http://schemas.openxmlformats.org/spreadsheetml/2006/main" count="368" uniqueCount="61">
  <si>
    <t xml:space="preserve">                                   NORTHWEST NATURAL</t>
  </si>
  <si>
    <t>UNCOLLECTIBLE ACCOUNTS ANALYSIS</t>
  </si>
  <si>
    <t>CURRENT MONTH</t>
  </si>
  <si>
    <t>YEAR-TO-DATE</t>
  </si>
  <si>
    <t>TWELVE MONTHS</t>
  </si>
  <si>
    <t>CURRENT</t>
  </si>
  <si>
    <t>PREVIOUS</t>
  </si>
  <si>
    <t>INCREASE OVER</t>
  </si>
  <si>
    <t>YEAR</t>
  </si>
  <si>
    <t>LAST YEAR</t>
  </si>
  <si>
    <t xml:space="preserve">GAS REVENUES </t>
  </si>
  <si>
    <t>Residential</t>
  </si>
  <si>
    <t>Commercial</t>
  </si>
  <si>
    <t>Industrial - Firm</t>
  </si>
  <si>
    <t xml:space="preserve">Industrial - Interruptible </t>
  </si>
  <si>
    <t>Transportation</t>
  </si>
  <si>
    <t>Sub-total</t>
  </si>
  <si>
    <t>Unbilled</t>
  </si>
  <si>
    <r>
      <t xml:space="preserve">Interstate Storage </t>
    </r>
    <r>
      <rPr>
        <b/>
        <sz val="12"/>
        <color indexed="10"/>
        <rFont val="Arial"/>
        <family val="2"/>
      </rPr>
      <t>(3)</t>
    </r>
  </si>
  <si>
    <t>TOTAL</t>
  </si>
  <si>
    <t xml:space="preserve">ACCOUNTS RECEIVABLE BALANCE  </t>
  </si>
  <si>
    <t xml:space="preserve"> </t>
  </si>
  <si>
    <t>Industrial - Firm &amp; Trans</t>
  </si>
  <si>
    <t>Industrial - Inter &amp; Trans</t>
  </si>
  <si>
    <t>Interstate Storage</t>
  </si>
  <si>
    <t>Miscellaneous (SAP)</t>
  </si>
  <si>
    <t xml:space="preserve">DELINQUENT ACCOUNTS  </t>
  </si>
  <si>
    <t xml:space="preserve">Commercial   </t>
  </si>
  <si>
    <t xml:space="preserve">Industrial - Firm </t>
  </si>
  <si>
    <t xml:space="preserve">TOTAL </t>
  </si>
  <si>
    <t xml:space="preserve">     % of Accounts Receivable</t>
  </si>
  <si>
    <t xml:space="preserve">UNCOLLECTIBLE ACCRUAL </t>
  </si>
  <si>
    <t xml:space="preserve">Industrial - Interruptible  </t>
  </si>
  <si>
    <t>Unbilled revenues</t>
  </si>
  <si>
    <r>
      <t xml:space="preserve">     % of Gas Revenues </t>
    </r>
    <r>
      <rPr>
        <b/>
        <sz val="12"/>
        <color indexed="10"/>
        <rFont val="Arial"/>
        <family val="2"/>
      </rPr>
      <t>(4)</t>
    </r>
  </si>
  <si>
    <t xml:space="preserve">NET WRITE OFF </t>
  </si>
  <si>
    <r>
      <t xml:space="preserve">     % of Gas Revenues</t>
    </r>
    <r>
      <rPr>
        <b/>
        <sz val="12"/>
        <color indexed="10"/>
        <rFont val="Arial"/>
        <family val="2"/>
      </rPr>
      <t xml:space="preserve"> (2) (4) (5)</t>
    </r>
  </si>
  <si>
    <t>ALLOWANCE FOR UNCOLLECTIBLE</t>
  </si>
  <si>
    <t xml:space="preserve">ACCOUNTS BALANCE </t>
  </si>
  <si>
    <t>12/31/15 Allowance</t>
  </si>
  <si>
    <r>
      <t xml:space="preserve">     % of Accounts Receivable</t>
    </r>
    <r>
      <rPr>
        <b/>
        <sz val="12"/>
        <color indexed="10"/>
        <rFont val="Arial"/>
        <family val="2"/>
      </rPr>
      <t xml:space="preserve"> (1) (4)</t>
    </r>
  </si>
  <si>
    <t>Difference</t>
  </si>
  <si>
    <t>Footnotes to "Uncollectible Accounts Analysis" report:</t>
  </si>
  <si>
    <t>1)</t>
  </si>
  <si>
    <t>Calculation excludes Unbilled Allowance for Uncollectible Accounts Balance.</t>
  </si>
  <si>
    <t>2)</t>
  </si>
  <si>
    <t>Calculation excludes Unbilled Gas Revenues.</t>
  </si>
  <si>
    <t>3)</t>
  </si>
  <si>
    <t xml:space="preserve">Interstate Storage  revenues include optimization and interstate gas storage services. </t>
  </si>
  <si>
    <t>4)</t>
  </si>
  <si>
    <t>Excludes Miscellaneous</t>
  </si>
  <si>
    <t>5)</t>
  </si>
  <si>
    <t>Net write off amount is net of Allowance for Uncollectible Accounts for puplic purpose programs.</t>
  </si>
  <si>
    <t>Accounts Receivable balances are queried from the Lawson General Ledger System. Balances are all unpaid amounts as of month end for the different business classes.</t>
  </si>
  <si>
    <t>Delinquencies are pulled off of the "Aging Report" for balances over sixty days old.</t>
  </si>
  <si>
    <t xml:space="preserve">       </t>
  </si>
  <si>
    <t>The "Uncollectible Accruals", and "Net Write-offs" are recorded in account 144XXX through journal entries to record uncollectible estimates and payments or write-offs against the estimates.  The total balances, by business class, in account 144XXX make up the  "Allowance for Uncollectible Accounts Balance."</t>
  </si>
  <si>
    <t>Revenues are pulled off of the "Gas Revenues" section of the Income Statement.</t>
  </si>
  <si>
    <t>N/A</t>
  </si>
  <si>
    <t>12/31/17 Allowance</t>
  </si>
  <si>
    <t>12/31/16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</si>
</sst>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;;;"/>
    <numFmt numFmtId="167" formatCode="mmmm\ yyyy"/>
    <numFmt numFmtId="168" formatCode="0.00_);[Red]\(0.00\)"/>
    <numFmt numFmtId="169" formatCode="0_);\(0\)"/>
    <numFmt numFmtId="170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2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indexed="48"/>
      <name val="Arial"/>
      <family val="2"/>
    </font>
    <font>
      <b/>
      <sz val="12"/>
      <color indexed="10"/>
      <name val="Arial"/>
      <family val="2"/>
    </font>
    <font>
      <b/>
      <sz val="12"/>
      <color indexed="17"/>
      <name val="Arial"/>
      <family val="2"/>
    </font>
    <font>
      <b/>
      <sz val="12"/>
      <color indexed="48"/>
      <name val="Arial"/>
      <family val="2"/>
    </font>
    <font>
      <b/>
      <sz val="12"/>
      <color indexed="14"/>
      <name val="Arial"/>
      <family val="2"/>
    </font>
    <font>
      <b/>
      <sz val="12"/>
      <color indexed="12"/>
      <name val="Arial"/>
      <family val="2"/>
    </font>
    <font>
      <sz val="1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3" fontId="5" fillId="0" borderId="0" applyFont="0" applyFill="0" applyBorder="0" applyAlignment="0" applyProtection="0">
      <alignment vertical="top"/>
    </xf>
    <xf numFmtId="5" fontId="5" fillId="0" borderId="0" applyFont="0" applyFill="0" applyBorder="0" applyAlignment="0" applyProtection="0">
      <alignment vertical="top"/>
    </xf>
  </cellStyleXfs>
  <cellXfs count="145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37" fontId="4" fillId="2" borderId="0" xfId="0" applyNumberFormat="1" applyFont="1" applyFill="1" applyAlignment="1">
      <alignment horizontal="centerContinuous"/>
    </xf>
    <xf numFmtId="37" fontId="2" fillId="2" borderId="0" xfId="0" applyNumberFormat="1" applyFont="1" applyFill="1" applyAlignment="1">
      <alignment horizontal="centerContinuous"/>
    </xf>
    <xf numFmtId="37" fontId="2" fillId="2" borderId="0" xfId="0" applyNumberFormat="1" applyFont="1" applyFill="1"/>
    <xf numFmtId="0" fontId="2" fillId="2" borderId="0" xfId="0" applyFont="1" applyFill="1" applyAlignment="1">
      <alignment horizontal="centerContinuous"/>
    </xf>
    <xf numFmtId="164" fontId="2" fillId="2" borderId="0" xfId="1" applyNumberFormat="1" applyFont="1" applyFill="1"/>
    <xf numFmtId="0" fontId="2" fillId="3" borderId="0" xfId="0" applyFont="1" applyFill="1"/>
    <xf numFmtId="165" fontId="4" fillId="2" borderId="0" xfId="0" applyNumberFormat="1" applyFont="1" applyFill="1" applyAlignment="1" applyProtection="1">
      <alignment horizontal="centerContinuous"/>
    </xf>
    <xf numFmtId="166" fontId="4" fillId="2" borderId="0" xfId="0" applyNumberFormat="1" applyFont="1" applyFill="1" applyAlignment="1" applyProtection="1">
      <alignment horizontal="centerContinuous"/>
    </xf>
    <xf numFmtId="167" fontId="4" fillId="2" borderId="0" xfId="0" applyNumberFormat="1" applyFont="1" applyFill="1" applyAlignment="1">
      <alignment horizontal="centerContinuous"/>
    </xf>
    <xf numFmtId="167" fontId="2" fillId="2" borderId="0" xfId="0" applyNumberFormat="1" applyFont="1" applyFill="1"/>
    <xf numFmtId="167" fontId="2" fillId="2" borderId="0" xfId="0" applyNumberFormat="1" applyFont="1" applyFill="1" applyAlignment="1">
      <alignment horizontal="centerContinuous"/>
    </xf>
    <xf numFmtId="167" fontId="2" fillId="2" borderId="0" xfId="1" applyNumberFormat="1" applyFont="1" applyFill="1"/>
    <xf numFmtId="39" fontId="4" fillId="2" borderId="0" xfId="0" applyNumberFormat="1" applyFont="1" applyFill="1" applyAlignment="1">
      <alignment horizontal="centerContinuous"/>
    </xf>
    <xf numFmtId="0" fontId="4" fillId="2" borderId="0" xfId="0" applyFont="1" applyFill="1"/>
    <xf numFmtId="37" fontId="4" fillId="2" borderId="0" xfId="0" applyNumberFormat="1" applyFont="1" applyFill="1"/>
    <xf numFmtId="165" fontId="2" fillId="2" borderId="0" xfId="0" applyNumberFormat="1" applyFont="1" applyFill="1" applyAlignment="1" applyProtection="1">
      <alignment horizontal="left"/>
    </xf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37" fontId="4" fillId="2" borderId="0" xfId="0" applyNumberFormat="1" applyFont="1" applyFill="1" applyAlignment="1">
      <alignment vertical="center"/>
    </xf>
    <xf numFmtId="37" fontId="4" fillId="2" borderId="0" xfId="0" applyNumberFormat="1" applyFont="1" applyFill="1" applyAlignment="1" applyProtection="1">
      <alignment horizontal="left" vertical="center"/>
    </xf>
    <xf numFmtId="0" fontId="2" fillId="2" borderId="0" xfId="0" applyFont="1" applyFill="1" applyAlignment="1">
      <alignment vertical="center"/>
    </xf>
    <xf numFmtId="164" fontId="2" fillId="2" borderId="0" xfId="1" applyNumberFormat="1" applyFont="1" applyFill="1" applyAlignment="1">
      <alignment vertical="center"/>
    </xf>
    <xf numFmtId="165" fontId="2" fillId="2" borderId="0" xfId="0" applyNumberFormat="1" applyFont="1" applyFill="1" applyAlignment="1" applyProtection="1">
      <alignment horizontal="left" vertical="center"/>
    </xf>
    <xf numFmtId="0" fontId="4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37" fontId="4" fillId="4" borderId="2" xfId="0" applyNumberFormat="1" applyFont="1" applyFill="1" applyBorder="1" applyAlignment="1" applyProtection="1">
      <alignment horizontal="center" vertical="center"/>
    </xf>
    <xf numFmtId="37" fontId="4" fillId="4" borderId="3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165" fontId="2" fillId="2" borderId="0" xfId="0" applyNumberFormat="1" applyFont="1" applyFill="1" applyAlignment="1" applyProtection="1">
      <alignment horizontal="center" vertical="center"/>
    </xf>
    <xf numFmtId="0" fontId="4" fillId="4" borderId="4" xfId="0" applyFont="1" applyFill="1" applyBorder="1" applyAlignment="1">
      <alignment vertical="center"/>
    </xf>
    <xf numFmtId="165" fontId="4" fillId="4" borderId="5" xfId="0" applyNumberFormat="1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37" fontId="4" fillId="4" borderId="5" xfId="0" applyNumberFormat="1" applyFont="1" applyFill="1" applyBorder="1" applyAlignment="1" applyProtection="1">
      <alignment horizontal="center" vertical="center"/>
    </xf>
    <xf numFmtId="37" fontId="4" fillId="4" borderId="6" xfId="0" applyNumberFormat="1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165" fontId="4" fillId="2" borderId="7" xfId="0" applyNumberFormat="1" applyFont="1" applyFill="1" applyBorder="1" applyAlignment="1" applyProtection="1">
      <alignment horizontal="left"/>
    </xf>
    <xf numFmtId="0" fontId="4" fillId="2" borderId="0" xfId="0" applyFont="1" applyFill="1" applyBorder="1"/>
    <xf numFmtId="0" fontId="4" fillId="2" borderId="3" xfId="0" applyFont="1" applyFill="1" applyBorder="1"/>
    <xf numFmtId="0" fontId="4" fillId="2" borderId="8" xfId="0" applyFont="1" applyFill="1" applyBorder="1"/>
    <xf numFmtId="37" fontId="4" fillId="0" borderId="2" xfId="0" applyNumberFormat="1" applyFont="1" applyFill="1" applyBorder="1" applyAlignment="1" applyProtection="1">
      <alignment horizontal="center" vertical="center"/>
    </xf>
    <xf numFmtId="37" fontId="4" fillId="2" borderId="8" xfId="0" applyNumberFormat="1" applyFont="1" applyFill="1" applyBorder="1"/>
    <xf numFmtId="0" fontId="2" fillId="2" borderId="8" xfId="0" applyFont="1" applyFill="1" applyBorder="1"/>
    <xf numFmtId="0" fontId="4" fillId="2" borderId="7" xfId="0" applyFont="1" applyFill="1" applyBorder="1"/>
    <xf numFmtId="165" fontId="4" fillId="2" borderId="0" xfId="0" applyNumberFormat="1" applyFont="1" applyFill="1" applyBorder="1" applyAlignment="1" applyProtection="1">
      <alignment horizontal="left"/>
    </xf>
    <xf numFmtId="37" fontId="8" fillId="2" borderId="0" xfId="0" applyNumberFormat="1" applyFont="1" applyFill="1" applyProtection="1"/>
    <xf numFmtId="37" fontId="4" fillId="2" borderId="0" xfId="0" applyNumberFormat="1" applyFont="1" applyFill="1" applyProtection="1"/>
    <xf numFmtId="38" fontId="4" fillId="2" borderId="8" xfId="0" applyNumberFormat="1" applyFont="1" applyFill="1" applyBorder="1"/>
    <xf numFmtId="38" fontId="2" fillId="2" borderId="8" xfId="0" applyNumberFormat="1" applyFont="1" applyFill="1" applyBorder="1"/>
    <xf numFmtId="168" fontId="2" fillId="2" borderId="0" xfId="0" applyNumberFormat="1" applyFont="1" applyFill="1"/>
    <xf numFmtId="37" fontId="2" fillId="2" borderId="0" xfId="0" applyNumberFormat="1" applyFont="1" applyFill="1" applyProtection="1"/>
    <xf numFmtId="37" fontId="4" fillId="2" borderId="5" xfId="0" applyNumberFormat="1" applyFont="1" applyFill="1" applyBorder="1" applyProtection="1"/>
    <xf numFmtId="165" fontId="4" fillId="2" borderId="0" xfId="0" applyNumberFormat="1" applyFont="1" applyFill="1" applyBorder="1" applyAlignment="1" applyProtection="1">
      <alignment horizontal="center"/>
    </xf>
    <xf numFmtId="0" fontId="4" fillId="2" borderId="2" xfId="0" applyFont="1" applyFill="1" applyBorder="1"/>
    <xf numFmtId="37" fontId="4" fillId="2" borderId="2" xfId="0" applyNumberFormat="1" applyFont="1" applyFill="1" applyBorder="1" applyProtection="1"/>
    <xf numFmtId="38" fontId="4" fillId="2" borderId="3" xfId="0" applyNumberFormat="1" applyFont="1" applyFill="1" applyBorder="1"/>
    <xf numFmtId="37" fontId="4" fillId="2" borderId="3" xfId="0" applyNumberFormat="1" applyFont="1" applyFill="1" applyBorder="1"/>
    <xf numFmtId="38" fontId="2" fillId="2" borderId="3" xfId="0" applyNumberFormat="1" applyFont="1" applyFill="1" applyBorder="1"/>
    <xf numFmtId="0" fontId="4" fillId="2" borderId="4" xfId="0" applyFont="1" applyFill="1" applyBorder="1"/>
    <xf numFmtId="37" fontId="8" fillId="2" borderId="5" xfId="0" applyNumberFormat="1" applyFont="1" applyFill="1" applyBorder="1" applyProtection="1"/>
    <xf numFmtId="38" fontId="4" fillId="2" borderId="6" xfId="0" applyNumberFormat="1" applyFont="1" applyFill="1" applyBorder="1"/>
    <xf numFmtId="37" fontId="8" fillId="0" borderId="4" xfId="0" applyNumberFormat="1" applyFont="1" applyFill="1" applyBorder="1" applyProtection="1"/>
    <xf numFmtId="37" fontId="8" fillId="2" borderId="4" xfId="0" applyNumberFormat="1" applyFont="1" applyFill="1" applyBorder="1" applyProtection="1"/>
    <xf numFmtId="165" fontId="2" fillId="2" borderId="0" xfId="0" applyNumberFormat="1" applyFont="1" applyFill="1" applyAlignment="1" applyProtection="1">
      <alignment horizontal="center"/>
    </xf>
    <xf numFmtId="169" fontId="2" fillId="2" borderId="0" xfId="0" applyNumberFormat="1" applyFont="1" applyFill="1" applyProtection="1"/>
    <xf numFmtId="37" fontId="4" fillId="2" borderId="0" xfId="0" applyNumberFormat="1" applyFont="1" applyFill="1" applyBorder="1" applyProtection="1"/>
    <xf numFmtId="37" fontId="9" fillId="2" borderId="0" xfId="0" applyNumberFormat="1" applyFont="1" applyFill="1" applyBorder="1" applyProtection="1"/>
    <xf numFmtId="37" fontId="4" fillId="2" borderId="0" xfId="0" applyNumberFormat="1" applyFont="1" applyFill="1" applyAlignment="1" applyProtection="1">
      <alignment horizontal="left"/>
    </xf>
    <xf numFmtId="0" fontId="2" fillId="2" borderId="7" xfId="0" applyFont="1" applyFill="1" applyBorder="1"/>
    <xf numFmtId="3" fontId="2" fillId="2" borderId="0" xfId="0" applyNumberFormat="1" applyFont="1" applyFill="1"/>
    <xf numFmtId="37" fontId="2" fillId="2" borderId="0" xfId="0" applyNumberFormat="1" applyFont="1" applyFill="1" applyAlignment="1" applyProtection="1">
      <alignment horizontal="center"/>
    </xf>
    <xf numFmtId="170" fontId="4" fillId="2" borderId="7" xfId="2" applyNumberFormat="1" applyFont="1" applyFill="1" applyBorder="1" applyAlignment="1" applyProtection="1">
      <alignment horizontal="left"/>
    </xf>
    <xf numFmtId="170" fontId="2" fillId="2" borderId="0" xfId="2" applyNumberFormat="1" applyFont="1" applyFill="1"/>
    <xf numFmtId="170" fontId="4" fillId="2" borderId="8" xfId="2" applyNumberFormat="1" applyFont="1" applyFill="1" applyBorder="1"/>
    <xf numFmtId="170" fontId="4" fillId="2" borderId="0" xfId="2" applyNumberFormat="1" applyFont="1" applyFill="1"/>
    <xf numFmtId="10" fontId="4" fillId="2" borderId="0" xfId="2" applyNumberFormat="1" applyFont="1" applyFill="1" applyProtection="1"/>
    <xf numFmtId="10" fontId="4" fillId="0" borderId="0" xfId="2" applyNumberFormat="1" applyFont="1" applyFill="1" applyProtection="1"/>
    <xf numFmtId="37" fontId="4" fillId="2" borderId="0" xfId="2" applyNumberFormat="1" applyFont="1" applyFill="1"/>
    <xf numFmtId="37" fontId="4" fillId="2" borderId="8" xfId="2" applyNumberFormat="1" applyFont="1" applyFill="1" applyBorder="1"/>
    <xf numFmtId="170" fontId="2" fillId="2" borderId="8" xfId="2" applyNumberFormat="1" applyFont="1" applyFill="1" applyBorder="1"/>
    <xf numFmtId="170" fontId="2" fillId="2" borderId="0" xfId="2" applyNumberFormat="1" applyFont="1" applyFill="1" applyAlignment="1" applyProtection="1">
      <alignment horizontal="left"/>
    </xf>
    <xf numFmtId="170" fontId="2" fillId="2" borderId="0" xfId="2" applyNumberFormat="1" applyFont="1" applyFill="1" applyProtection="1"/>
    <xf numFmtId="0" fontId="4" fillId="2" borderId="5" xfId="0" applyFont="1" applyFill="1" applyBorder="1"/>
    <xf numFmtId="0" fontId="4" fillId="2" borderId="6" xfId="0" applyFont="1" applyFill="1" applyBorder="1"/>
    <xf numFmtId="37" fontId="4" fillId="2" borderId="5" xfId="0" applyNumberFormat="1" applyFont="1" applyFill="1" applyBorder="1"/>
    <xf numFmtId="37" fontId="4" fillId="2" borderId="5" xfId="0" applyNumberFormat="1" applyFont="1" applyFill="1" applyBorder="1" applyAlignment="1" applyProtection="1">
      <alignment horizontal="left"/>
    </xf>
    <xf numFmtId="37" fontId="4" fillId="2" borderId="6" xfId="0" applyNumberFormat="1" applyFont="1" applyFill="1" applyBorder="1"/>
    <xf numFmtId="38" fontId="2" fillId="2" borderId="6" xfId="0" applyNumberFormat="1" applyFont="1" applyFill="1" applyBorder="1"/>
    <xf numFmtId="37" fontId="4" fillId="2" borderId="0" xfId="0" applyNumberFormat="1" applyFont="1" applyFill="1" applyBorder="1"/>
    <xf numFmtId="37" fontId="4" fillId="2" borderId="0" xfId="0" applyNumberFormat="1" applyFont="1" applyFill="1" applyBorder="1" applyAlignment="1" applyProtection="1">
      <alignment horizontal="left"/>
    </xf>
    <xf numFmtId="10" fontId="4" fillId="2" borderId="7" xfId="2" applyNumberFormat="1" applyFont="1" applyFill="1" applyBorder="1" applyAlignment="1" applyProtection="1"/>
    <xf numFmtId="10" fontId="2" fillId="2" borderId="0" xfId="2" applyNumberFormat="1" applyFont="1" applyFill="1"/>
    <xf numFmtId="10" fontId="4" fillId="2" borderId="8" xfId="2" applyNumberFormat="1" applyFont="1" applyFill="1" applyBorder="1"/>
    <xf numFmtId="10" fontId="4" fillId="2" borderId="0" xfId="2" applyNumberFormat="1" applyFont="1" applyFill="1"/>
    <xf numFmtId="10" fontId="4" fillId="5" borderId="0" xfId="2" applyNumberFormat="1" applyFont="1" applyFill="1" applyProtection="1"/>
    <xf numFmtId="10" fontId="4" fillId="2" borderId="0" xfId="2" applyNumberFormat="1" applyFont="1" applyFill="1" applyBorder="1" applyProtection="1"/>
    <xf numFmtId="10" fontId="4" fillId="0" borderId="8" xfId="2" applyNumberFormat="1" applyFont="1" applyFill="1" applyBorder="1"/>
    <xf numFmtId="10" fontId="2" fillId="2" borderId="8" xfId="2" applyNumberFormat="1" applyFont="1" applyFill="1" applyBorder="1"/>
    <xf numFmtId="10" fontId="2" fillId="2" borderId="0" xfId="2" applyNumberFormat="1" applyFont="1" applyFill="1" applyAlignment="1" applyProtection="1">
      <alignment horizontal="left"/>
    </xf>
    <xf numFmtId="10" fontId="2" fillId="2" borderId="0" xfId="2" applyNumberFormat="1" applyFont="1" applyFill="1" applyProtection="1"/>
    <xf numFmtId="39" fontId="2" fillId="2" borderId="0" xfId="0" applyNumberFormat="1" applyFont="1" applyFill="1" applyProtection="1"/>
    <xf numFmtId="39" fontId="4" fillId="2" borderId="0" xfId="0" applyNumberFormat="1" applyFont="1" applyFill="1"/>
    <xf numFmtId="10" fontId="4" fillId="2" borderId="7" xfId="2" applyNumberFormat="1" applyFont="1" applyFill="1" applyBorder="1" applyAlignment="1" applyProtection="1">
      <alignment horizontal="left"/>
    </xf>
    <xf numFmtId="43" fontId="2" fillId="2" borderId="0" xfId="1" applyFont="1" applyFill="1" applyProtection="1"/>
    <xf numFmtId="37" fontId="10" fillId="2" borderId="0" xfId="2" applyNumberFormat="1" applyFont="1" applyFill="1" applyBorder="1"/>
    <xf numFmtId="37" fontId="11" fillId="2" borderId="0" xfId="0" applyNumberFormat="1" applyFont="1" applyFill="1"/>
    <xf numFmtId="0" fontId="4" fillId="2" borderId="1" xfId="0" applyFont="1" applyFill="1" applyBorder="1"/>
    <xf numFmtId="39" fontId="4" fillId="6" borderId="2" xfId="0" applyNumberFormat="1" applyFont="1" applyFill="1" applyBorder="1" applyProtection="1"/>
    <xf numFmtId="37" fontId="11" fillId="0" borderId="0" xfId="0" applyNumberFormat="1" applyFont="1" applyFill="1" applyProtection="1"/>
    <xf numFmtId="10" fontId="4" fillId="2" borderId="0" xfId="2" applyNumberFormat="1" applyFont="1" applyFill="1" applyBorder="1"/>
    <xf numFmtId="10" fontId="4" fillId="2" borderId="7" xfId="2" applyNumberFormat="1" applyFont="1" applyFill="1" applyBorder="1"/>
    <xf numFmtId="10" fontId="4" fillId="2" borderId="0" xfId="2" applyNumberFormat="1" applyFont="1" applyFill="1" applyBorder="1" applyAlignment="1" applyProtection="1">
      <alignment horizontal="right"/>
    </xf>
    <xf numFmtId="10" fontId="2" fillId="2" borderId="4" xfId="2" applyNumberFormat="1" applyFont="1" applyFill="1" applyBorder="1"/>
    <xf numFmtId="10" fontId="2" fillId="2" borderId="5" xfId="2" applyNumberFormat="1" applyFont="1" applyFill="1" applyBorder="1"/>
    <xf numFmtId="37" fontId="2" fillId="2" borderId="5" xfId="2" applyNumberFormat="1" applyFont="1" applyFill="1" applyBorder="1"/>
    <xf numFmtId="10" fontId="2" fillId="2" borderId="6" xfId="2" applyNumberFormat="1" applyFont="1" applyFill="1" applyBorder="1"/>
    <xf numFmtId="37" fontId="4" fillId="2" borderId="5" xfId="2" applyNumberFormat="1" applyFont="1" applyFill="1" applyBorder="1"/>
    <xf numFmtId="37" fontId="4" fillId="2" borderId="6" xfId="2" applyNumberFormat="1" applyFont="1" applyFill="1" applyBorder="1"/>
    <xf numFmtId="168" fontId="4" fillId="2" borderId="0" xfId="0" applyNumberFormat="1" applyFont="1" applyFill="1"/>
    <xf numFmtId="43" fontId="2" fillId="2" borderId="0" xfId="0" applyNumberFormat="1" applyFont="1" applyFill="1"/>
    <xf numFmtId="165" fontId="4" fillId="2" borderId="0" xfId="0" applyNumberFormat="1" applyFont="1" applyFill="1" applyAlignment="1" applyProtection="1">
      <alignment horizontal="left"/>
    </xf>
    <xf numFmtId="0" fontId="4" fillId="2" borderId="0" xfId="0" quotePrefix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165" fontId="4" fillId="2" borderId="0" xfId="0" applyNumberFormat="1" applyFont="1" applyFill="1" applyAlignment="1" applyProtection="1">
      <alignment horizontal="left" vertical="top" wrapText="1"/>
    </xf>
    <xf numFmtId="0" fontId="2" fillId="0" borderId="0" xfId="0" applyFont="1" applyAlignment="1">
      <alignment vertical="top" wrapText="1"/>
    </xf>
    <xf numFmtId="37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168" fontId="4" fillId="2" borderId="0" xfId="0" applyNumberFormat="1" applyFont="1" applyFill="1" applyAlignment="1"/>
    <xf numFmtId="0" fontId="12" fillId="0" borderId="0" xfId="3" applyFont="1"/>
    <xf numFmtId="37" fontId="8" fillId="0" borderId="0" xfId="0" applyNumberFormat="1" applyFont="1" applyFill="1" applyProtection="1"/>
    <xf numFmtId="37" fontId="4" fillId="0" borderId="0" xfId="0" applyNumberFormat="1" applyFont="1" applyFill="1" applyProtection="1"/>
    <xf numFmtId="37" fontId="4" fillId="0" borderId="2" xfId="0" applyNumberFormat="1" applyFont="1" applyFill="1" applyBorder="1" applyProtection="1"/>
    <xf numFmtId="37" fontId="8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Alignment="1" applyProtection="1">
      <alignment horizontal="center"/>
    </xf>
    <xf numFmtId="37" fontId="8" fillId="2" borderId="0" xfId="0" applyNumberFormat="1" applyFont="1" applyFill="1" applyAlignment="1" applyProtection="1">
      <alignment horizontal="right"/>
    </xf>
    <xf numFmtId="37" fontId="4" fillId="2" borderId="0" xfId="0" applyNumberFormat="1" applyFont="1" applyFill="1" applyAlignment="1" applyProtection="1">
      <alignment horizontal="right"/>
    </xf>
    <xf numFmtId="10" fontId="4" fillId="0" borderId="0" xfId="2" applyNumberFormat="1" applyFont="1" applyFill="1" applyBorder="1" applyAlignment="1" applyProtection="1">
      <alignment horizontal="right"/>
    </xf>
    <xf numFmtId="167" fontId="4" fillId="2" borderId="0" xfId="0" applyNumberFormat="1" applyFont="1" applyFill="1" applyAlignment="1">
      <alignment horizontal="center"/>
    </xf>
    <xf numFmtId="165" fontId="4" fillId="2" borderId="0" xfId="0" applyNumberFormat="1" applyFont="1" applyFill="1" applyAlignment="1" applyProtection="1">
      <alignment horizontal="left" vertical="top" wrapText="1"/>
    </xf>
  </cellXfs>
  <cellStyles count="6">
    <cellStyle name="Comma" xfId="1" builtinId="3"/>
    <cellStyle name="Comma0" xfId="4"/>
    <cellStyle name="Currency0" xfId="5"/>
    <cellStyle name="Normal" xfId="0" builtinId="0"/>
    <cellStyle name="Normal_JVJED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330382</xdr:colOff>
      <xdr:row>0</xdr:row>
      <xdr:rowOff>179070</xdr:rowOff>
    </xdr:from>
    <xdr:to>
      <xdr:col>2</xdr:col>
      <xdr:colOff>58477</xdr:colOff>
      <xdr:row>2</xdr:row>
      <xdr:rowOff>73985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30382" y="179070"/>
          <a:ext cx="1680720" cy="29496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35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1600" b="0" i="0" u="sng" strike="noStrike" baseline="0">
              <a:solidFill>
                <a:srgbClr val="FF0000"/>
              </a:solidFill>
              <a:latin typeface="Arial"/>
              <a:cs typeface="Arial"/>
            </a:rPr>
            <a:t>INTERNAL USE ONLY</a:t>
          </a:r>
        </a:p>
        <a:p>
          <a:pPr algn="l" rtl="0">
            <a:defRPr sz="1000"/>
          </a:pPr>
          <a:endParaRPr lang="en-US" sz="1600" b="0" i="0" u="sng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330382</xdr:colOff>
      <xdr:row>0</xdr:row>
      <xdr:rowOff>179070</xdr:rowOff>
    </xdr:from>
    <xdr:to>
      <xdr:col>2</xdr:col>
      <xdr:colOff>58477</xdr:colOff>
      <xdr:row>2</xdr:row>
      <xdr:rowOff>73985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30382" y="179070"/>
          <a:ext cx="1680720" cy="29496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35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1600" b="0" i="0" u="sng" strike="noStrike" baseline="0">
              <a:solidFill>
                <a:srgbClr val="FF0000"/>
              </a:solidFill>
              <a:latin typeface="Arial"/>
              <a:cs typeface="Arial"/>
            </a:rPr>
            <a:t>INTERNAL USE ONLY</a:t>
          </a:r>
        </a:p>
        <a:p>
          <a:pPr algn="l" rtl="0">
            <a:defRPr sz="1000"/>
          </a:pPr>
          <a:endParaRPr lang="en-US" sz="1600" b="0" i="0" u="sng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330382</xdr:colOff>
      <xdr:row>0</xdr:row>
      <xdr:rowOff>179070</xdr:rowOff>
    </xdr:from>
    <xdr:to>
      <xdr:col>2</xdr:col>
      <xdr:colOff>58477</xdr:colOff>
      <xdr:row>2</xdr:row>
      <xdr:rowOff>73985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30382" y="179070"/>
          <a:ext cx="1680720" cy="29496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35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1600" b="0" i="0" u="sng" strike="noStrike" baseline="0">
              <a:solidFill>
                <a:srgbClr val="FF0000"/>
              </a:solidFill>
              <a:latin typeface="Arial"/>
              <a:cs typeface="Arial"/>
            </a:rPr>
            <a:t>INTERNAL USE ONLY</a:t>
          </a:r>
        </a:p>
        <a:p>
          <a:pPr algn="l" rtl="0">
            <a:defRPr sz="1000"/>
          </a:pPr>
          <a:endParaRPr lang="en-US" sz="1600" b="0" i="0" u="sng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Public/Accounting%20Reports/Uncoll%20Report/2016/9-2016%20Uncoll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Public/Accounting%20Reports/Uncoll%20Report/2017/09-2017%20Uncoll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!Public/Accounting%20Reports/Uncoll%20Report/2018/09-2018%20Uncoll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Uncoll Analysis - A"/>
      <sheetName val="Input-Actg1"/>
      <sheetName val="Income Stmt - B"/>
      <sheetName val="KOB1 481-06175 &amp; 481-06176"/>
      <sheetName val="S_ALR_87012277 CM Uncoll - C"/>
      <sheetName val="CIS Aging Uncoll - D"/>
      <sheetName val="9.2016 AR Nagings from CIS"/>
      <sheetName val="S_ALR_87012178 Misc AR - E"/>
      <sheetName val="Rollforward - F "/>
      <sheetName val="S_ALR_87012277 CM Uncolla - G"/>
      <sheetName val="KOB1 CM - H"/>
      <sheetName val="S_ALR_87012277 YTD Uncolla - I"/>
      <sheetName val="KOB1 YTD - J"/>
      <sheetName val="Current 12 Month Backup - K"/>
      <sheetName val="9-2015 Uncollectible Analysis-L"/>
      <sheetName val="Treasury Indust"/>
    </sheetNames>
    <sheetDataSet>
      <sheetData sheetId="0"/>
      <sheetData sheetId="1">
        <row r="1">
          <cell r="B1">
            <v>4</v>
          </cell>
        </row>
        <row r="6">
          <cell r="F6">
            <v>1</v>
          </cell>
          <cell r="G6">
            <v>2</v>
          </cell>
          <cell r="H6">
            <v>3</v>
          </cell>
          <cell r="I6">
            <v>4</v>
          </cell>
          <cell r="J6">
            <v>5</v>
          </cell>
          <cell r="K6">
            <v>6</v>
          </cell>
          <cell r="L6">
            <v>7</v>
          </cell>
          <cell r="M6">
            <v>8</v>
          </cell>
          <cell r="N6">
            <v>9</v>
          </cell>
          <cell r="O6">
            <v>10</v>
          </cell>
          <cell r="P6">
            <v>11</v>
          </cell>
          <cell r="Q6">
            <v>12</v>
          </cell>
          <cell r="R6">
            <v>1</v>
          </cell>
          <cell r="S6">
            <v>2</v>
          </cell>
          <cell r="T6">
            <v>3</v>
          </cell>
          <cell r="U6">
            <v>4</v>
          </cell>
          <cell r="V6">
            <v>5</v>
          </cell>
          <cell r="W6">
            <v>6</v>
          </cell>
          <cell r="X6">
            <v>7</v>
          </cell>
          <cell r="Y6">
            <v>8</v>
          </cell>
          <cell r="Z6">
            <v>9</v>
          </cell>
          <cell r="AA6">
            <v>10</v>
          </cell>
          <cell r="AB6">
            <v>11</v>
          </cell>
          <cell r="AC6">
            <v>12</v>
          </cell>
          <cell r="AP6">
            <v>1</v>
          </cell>
          <cell r="AQ6">
            <v>2</v>
          </cell>
          <cell r="AR6">
            <v>3</v>
          </cell>
          <cell r="AS6">
            <v>4</v>
          </cell>
          <cell r="AT6">
            <v>5</v>
          </cell>
          <cell r="AU6">
            <v>6</v>
          </cell>
          <cell r="AV6">
            <v>7</v>
          </cell>
          <cell r="AW6">
            <v>8</v>
          </cell>
          <cell r="AX6">
            <v>9</v>
          </cell>
          <cell r="AY6">
            <v>10</v>
          </cell>
          <cell r="AZ6">
            <v>11</v>
          </cell>
          <cell r="BA6">
            <v>12</v>
          </cell>
          <cell r="BB6">
            <v>1</v>
          </cell>
          <cell r="BC6">
            <v>2</v>
          </cell>
          <cell r="BD6">
            <v>3</v>
          </cell>
          <cell r="BE6">
            <v>4</v>
          </cell>
          <cell r="BF6">
            <v>5</v>
          </cell>
          <cell r="BG6">
            <v>6</v>
          </cell>
          <cell r="BH6">
            <v>7</v>
          </cell>
          <cell r="BI6">
            <v>8</v>
          </cell>
          <cell r="BJ6">
            <v>9</v>
          </cell>
          <cell r="BK6">
            <v>10</v>
          </cell>
          <cell r="BL6">
            <v>11</v>
          </cell>
          <cell r="BM6">
            <v>12</v>
          </cell>
          <cell r="BN6">
            <v>1</v>
          </cell>
          <cell r="BZ6">
            <v>1</v>
          </cell>
          <cell r="CA6">
            <v>2</v>
          </cell>
          <cell r="CB6">
            <v>3</v>
          </cell>
          <cell r="CC6">
            <v>4</v>
          </cell>
          <cell r="CD6">
            <v>5</v>
          </cell>
          <cell r="CE6">
            <v>6</v>
          </cell>
          <cell r="CF6">
            <v>7</v>
          </cell>
          <cell r="CG6">
            <v>8</v>
          </cell>
          <cell r="CH6">
            <v>9</v>
          </cell>
          <cell r="CI6">
            <v>10</v>
          </cell>
          <cell r="CJ6">
            <v>11</v>
          </cell>
          <cell r="CK6">
            <v>12</v>
          </cell>
          <cell r="CL6">
            <v>1</v>
          </cell>
          <cell r="CM6">
            <v>2</v>
          </cell>
          <cell r="CN6">
            <v>3</v>
          </cell>
          <cell r="CO6">
            <v>4</v>
          </cell>
          <cell r="CP6">
            <v>5</v>
          </cell>
          <cell r="CQ6">
            <v>6</v>
          </cell>
          <cell r="CR6">
            <v>7</v>
          </cell>
          <cell r="CS6">
            <v>8</v>
          </cell>
          <cell r="CT6">
            <v>9</v>
          </cell>
          <cell r="CU6">
            <v>10</v>
          </cell>
          <cell r="CV6">
            <v>11</v>
          </cell>
          <cell r="CW6">
            <v>12</v>
          </cell>
        </row>
        <row r="7">
          <cell r="F7" t="str">
            <v>DEC, 2016</v>
          </cell>
          <cell r="G7" t="str">
            <v>NOV, 2016</v>
          </cell>
          <cell r="H7" t="str">
            <v>OCT, 2016</v>
          </cell>
          <cell r="I7" t="str">
            <v>SEP, 2016</v>
          </cell>
          <cell r="J7" t="str">
            <v>AUG, 2016</v>
          </cell>
          <cell r="K7" t="str">
            <v>JUL, 2016</v>
          </cell>
          <cell r="L7" t="str">
            <v>JUN, 2016</v>
          </cell>
          <cell r="M7" t="str">
            <v>MAY, 2016</v>
          </cell>
          <cell r="N7" t="str">
            <v>APR, 2016</v>
          </cell>
          <cell r="O7" t="str">
            <v>MAR, 2016</v>
          </cell>
          <cell r="P7" t="str">
            <v>FEB, 2016</v>
          </cell>
          <cell r="Q7" t="str">
            <v>JAN, 2016</v>
          </cell>
          <cell r="R7" t="str">
            <v>DEC, 2015</v>
          </cell>
          <cell r="S7" t="str">
            <v>NOV, 2015</v>
          </cell>
          <cell r="T7" t="str">
            <v>OCT, 2015</v>
          </cell>
          <cell r="U7" t="str">
            <v>SEP, 2015</v>
          </cell>
          <cell r="V7" t="str">
            <v>AUG, 2015</v>
          </cell>
          <cell r="W7" t="str">
            <v>JUL, 2015</v>
          </cell>
          <cell r="X7" t="str">
            <v>JUN, 2015</v>
          </cell>
          <cell r="Y7" t="str">
            <v>MAY, 2015</v>
          </cell>
          <cell r="Z7" t="str">
            <v>APR, 2015</v>
          </cell>
          <cell r="AA7" t="str">
            <v>MAR, 2015</v>
          </cell>
          <cell r="AB7" t="str">
            <v>FEB, 2015</v>
          </cell>
          <cell r="AC7" t="str">
            <v>JAN, 2015</v>
          </cell>
          <cell r="AP7" t="str">
            <v>DEC, 2016 YTD</v>
          </cell>
          <cell r="AQ7" t="str">
            <v>NOV, 2016 YTD</v>
          </cell>
          <cell r="AR7" t="str">
            <v>OCT, 2016 YTD</v>
          </cell>
          <cell r="AS7" t="str">
            <v>SEP, 2016 YTD</v>
          </cell>
          <cell r="AT7" t="str">
            <v>AUG, 2016 YTD</v>
          </cell>
          <cell r="AU7" t="str">
            <v>JUL, 2016 YTD</v>
          </cell>
          <cell r="AV7" t="str">
            <v>JUN, 2016 YTD</v>
          </cell>
          <cell r="AW7" t="str">
            <v>MAY, 2016 YTD</v>
          </cell>
          <cell r="AX7" t="str">
            <v>APR, 2016 YTD</v>
          </cell>
          <cell r="AY7" t="str">
            <v>MAR, 2016 YTD</v>
          </cell>
          <cell r="AZ7" t="str">
            <v>FEB, 2016 YTD</v>
          </cell>
          <cell r="BA7" t="str">
            <v>JAN, 2016 YTD</v>
          </cell>
          <cell r="BB7" t="str">
            <v>DEC, 2015 YTD</v>
          </cell>
          <cell r="BC7" t="str">
            <v>NOV, 2015 YTD</v>
          </cell>
          <cell r="BD7" t="str">
            <v>OCT, 2015 YTD</v>
          </cell>
          <cell r="BE7" t="str">
            <v>SEP, 2015 YTD</v>
          </cell>
          <cell r="BF7" t="str">
            <v>AUG. 2015 YTD</v>
          </cell>
          <cell r="BG7" t="str">
            <v>JUL, 2015 YTD</v>
          </cell>
          <cell r="BH7" t="str">
            <v>JUN, 2015 YTD</v>
          </cell>
          <cell r="BI7" t="str">
            <v>MAY, 2015 YTD</v>
          </cell>
          <cell r="BJ7" t="str">
            <v>APR, 2015 YTD</v>
          </cell>
          <cell r="BK7" t="str">
            <v>MAR, 2015 YTD</v>
          </cell>
          <cell r="BL7" t="str">
            <v>FEB, 2015 YTD</v>
          </cell>
          <cell r="BM7" t="str">
            <v>JAN, 2015 YTD</v>
          </cell>
          <cell r="BN7" t="str">
            <v>DEC, 2014 YTD</v>
          </cell>
          <cell r="BZ7" t="str">
            <v>DEC 16 MTHS</v>
          </cell>
          <cell r="CA7" t="str">
            <v>NOV 16 MTHS</v>
          </cell>
          <cell r="CB7" t="str">
            <v>OCT 16 MTHS</v>
          </cell>
          <cell r="CC7" t="str">
            <v>SEP 16 MTHS</v>
          </cell>
          <cell r="CD7" t="str">
            <v>AUG 16 MTHS</v>
          </cell>
          <cell r="CE7" t="str">
            <v>JUL 16 MTHS</v>
          </cell>
          <cell r="CF7" t="str">
            <v>JUN 16 MTHS</v>
          </cell>
          <cell r="CG7" t="str">
            <v>MAY 16 MTHS</v>
          </cell>
          <cell r="CH7" t="str">
            <v>APR 16 MTHS</v>
          </cell>
          <cell r="CI7" t="str">
            <v>MAR 16 MTHS</v>
          </cell>
          <cell r="CJ7" t="str">
            <v>FEB 16 MTHS</v>
          </cell>
          <cell r="CK7" t="str">
            <v>JAN 16 MTHS</v>
          </cell>
          <cell r="CL7" t="str">
            <v>DEC 15 MTHS</v>
          </cell>
          <cell r="CM7" t="str">
            <v>NOV 15 MTHS</v>
          </cell>
          <cell r="CN7" t="str">
            <v>OCT 15 MTHS</v>
          </cell>
          <cell r="CO7" t="str">
            <v>SEP 15 MTHS</v>
          </cell>
          <cell r="CP7" t="str">
            <v>AUG 15 MTHS</v>
          </cell>
          <cell r="CQ7" t="str">
            <v>JUL 15 MTHS</v>
          </cell>
          <cell r="CR7" t="str">
            <v>JUN 15 MTHS</v>
          </cell>
          <cell r="CS7" t="str">
            <v>MAY 15 MTHS</v>
          </cell>
          <cell r="CT7" t="str">
            <v>APR 15 MTHS</v>
          </cell>
          <cell r="CU7" t="str">
            <v>MAR 15 MTHS</v>
          </cell>
          <cell r="CV7" t="str">
            <v>FEB 15 MTHS</v>
          </cell>
          <cell r="CW7" t="str">
            <v>JAN 15 MTHS</v>
          </cell>
        </row>
        <row r="8">
          <cell r="BZ8"/>
          <cell r="CA8"/>
          <cell r="CB8"/>
          <cell r="CC8"/>
          <cell r="CD8"/>
          <cell r="CE8"/>
          <cell r="CF8"/>
          <cell r="CG8"/>
          <cell r="CH8"/>
          <cell r="CI8"/>
          <cell r="CJ8"/>
          <cell r="CK8"/>
          <cell r="CL8"/>
          <cell r="CM8"/>
          <cell r="CN8"/>
          <cell r="CO8"/>
          <cell r="CP8"/>
          <cell r="CQ8"/>
          <cell r="CR8"/>
          <cell r="CS8"/>
          <cell r="CT8"/>
          <cell r="CU8"/>
          <cell r="CV8"/>
          <cell r="CW8"/>
        </row>
        <row r="10">
          <cell r="F10"/>
          <cell r="G10"/>
          <cell r="H10"/>
          <cell r="I10">
            <v>13957227</v>
          </cell>
          <cell r="J10">
            <v>13176043</v>
          </cell>
          <cell r="K10">
            <v>14386217</v>
          </cell>
          <cell r="L10">
            <v>3510412</v>
          </cell>
          <cell r="M10">
            <v>24384391</v>
          </cell>
          <cell r="N10">
            <v>36606953</v>
          </cell>
          <cell r="O10">
            <v>49062481</v>
          </cell>
          <cell r="P10">
            <v>56399488</v>
          </cell>
          <cell r="Q10">
            <v>76569838</v>
          </cell>
          <cell r="R10">
            <v>65511945</v>
          </cell>
          <cell r="S10">
            <v>31856984</v>
          </cell>
          <cell r="T10">
            <v>17602197</v>
          </cell>
          <cell r="U10">
            <v>14631147</v>
          </cell>
          <cell r="V10">
            <v>13104626</v>
          </cell>
          <cell r="W10">
            <v>13849688</v>
          </cell>
          <cell r="X10">
            <v>13456039</v>
          </cell>
          <cell r="Y10">
            <v>28423380</v>
          </cell>
          <cell r="Z10">
            <v>38615876</v>
          </cell>
          <cell r="AA10">
            <v>46825624</v>
          </cell>
          <cell r="AB10">
            <v>56217287</v>
          </cell>
          <cell r="AC10">
            <v>73883919</v>
          </cell>
          <cell r="AP10">
            <v>288053050</v>
          </cell>
          <cell r="AQ10">
            <v>288053050</v>
          </cell>
          <cell r="AR10">
            <v>288053050</v>
          </cell>
          <cell r="AS10">
            <v>288053050</v>
          </cell>
          <cell r="AT10">
            <v>274095823</v>
          </cell>
          <cell r="AU10">
            <v>260919780</v>
          </cell>
          <cell r="AV10">
            <v>246533563</v>
          </cell>
          <cell r="AW10">
            <v>243023151</v>
          </cell>
          <cell r="AX10">
            <v>218638760</v>
          </cell>
          <cell r="AY10">
            <v>182031807</v>
          </cell>
          <cell r="AZ10">
            <v>132969326</v>
          </cell>
          <cell r="BA10">
            <v>76569838</v>
          </cell>
          <cell r="BB10">
            <v>413978712</v>
          </cell>
          <cell r="BC10">
            <v>348466767</v>
          </cell>
          <cell r="BD10">
            <v>316609783</v>
          </cell>
          <cell r="BE10">
            <v>299007586</v>
          </cell>
          <cell r="BF10">
            <v>284376439</v>
          </cell>
          <cell r="BG10">
            <v>271271813</v>
          </cell>
          <cell r="BH10">
            <v>257422125</v>
          </cell>
          <cell r="BI10">
            <v>243966086</v>
          </cell>
          <cell r="BJ10">
            <v>215542706</v>
          </cell>
          <cell r="BK10">
            <v>176926830</v>
          </cell>
          <cell r="BL10">
            <v>130101206</v>
          </cell>
          <cell r="BM10">
            <v>73883919</v>
          </cell>
          <cell r="BN10">
            <v>440587500</v>
          </cell>
          <cell r="BZ10">
            <v>288053050</v>
          </cell>
          <cell r="CA10">
            <v>353564995</v>
          </cell>
          <cell r="CB10">
            <v>385421979</v>
          </cell>
          <cell r="CC10">
            <v>403024176</v>
          </cell>
          <cell r="CD10">
            <v>403698096</v>
          </cell>
          <cell r="CE10">
            <v>403626679</v>
          </cell>
          <cell r="CF10">
            <v>403090150</v>
          </cell>
          <cell r="CG10">
            <v>413035777</v>
          </cell>
          <cell r="CH10">
            <v>417074766</v>
          </cell>
          <cell r="CI10">
            <v>419083689</v>
          </cell>
          <cell r="CJ10">
            <v>416846832</v>
          </cell>
          <cell r="CK10">
            <v>416664631</v>
          </cell>
          <cell r="CL10">
            <v>413978712</v>
          </cell>
          <cell r="CM10">
            <v>414385492</v>
          </cell>
          <cell r="CN10">
            <v>417350506</v>
          </cell>
          <cell r="CO10">
            <v>415278100</v>
          </cell>
          <cell r="CP10">
            <v>414069297</v>
          </cell>
          <cell r="CQ10">
            <v>414078528</v>
          </cell>
          <cell r="CR10">
            <v>415113656</v>
          </cell>
          <cell r="CS10">
            <v>413740629</v>
          </cell>
          <cell r="CT10">
            <v>412805160</v>
          </cell>
          <cell r="CU10">
            <v>414003942</v>
          </cell>
          <cell r="CV10">
            <v>421018459</v>
          </cell>
          <cell r="CW10">
            <v>436022863</v>
          </cell>
        </row>
        <row r="11">
          <cell r="F11"/>
          <cell r="G11"/>
          <cell r="H11"/>
          <cell r="I11">
            <v>8487512.6899999995</v>
          </cell>
          <cell r="J11">
            <v>8061223.0700000003</v>
          </cell>
          <cell r="K11">
            <v>8660321.2100000009</v>
          </cell>
          <cell r="L11">
            <v>2685091.35</v>
          </cell>
          <cell r="M11">
            <v>13217083.710000001</v>
          </cell>
          <cell r="N11">
            <v>18039774.260000002</v>
          </cell>
          <cell r="O11">
            <v>22818448.52</v>
          </cell>
          <cell r="P11">
            <v>26047670.25</v>
          </cell>
          <cell r="Q11">
            <v>36126471.079999998</v>
          </cell>
          <cell r="R11">
            <v>30301601.420000002</v>
          </cell>
          <cell r="S11">
            <v>15355948.310000001</v>
          </cell>
          <cell r="T11">
            <v>10717536.59</v>
          </cell>
          <cell r="U11">
            <v>9288454.8900000006</v>
          </cell>
          <cell r="V11">
            <v>8407048.0299999993</v>
          </cell>
          <cell r="W11">
            <v>8872648.4399999995</v>
          </cell>
          <cell r="X11">
            <v>9447223</v>
          </cell>
          <cell r="Y11">
            <v>16401503</v>
          </cell>
          <cell r="Z11">
            <v>19378975</v>
          </cell>
          <cell r="AA11">
            <v>23139323</v>
          </cell>
          <cell r="AB11">
            <v>27231038</v>
          </cell>
          <cell r="AC11">
            <v>35705738</v>
          </cell>
          <cell r="AP11">
            <v>144143596.13999999</v>
          </cell>
          <cell r="AQ11">
            <v>144143596.13999999</v>
          </cell>
          <cell r="AR11">
            <v>144143596.13999999</v>
          </cell>
          <cell r="AS11">
            <v>144143596.13999999</v>
          </cell>
          <cell r="AT11">
            <v>135656083.44999999</v>
          </cell>
          <cell r="AU11">
            <v>127594860.38</v>
          </cell>
          <cell r="AV11">
            <v>118934539.17</v>
          </cell>
          <cell r="AW11">
            <v>116249447.82000001</v>
          </cell>
          <cell r="AX11">
            <v>103032364.11</v>
          </cell>
          <cell r="AY11">
            <v>84992589.849999994</v>
          </cell>
          <cell r="AZ11">
            <v>62174141.329999998</v>
          </cell>
          <cell r="BA11">
            <v>36126471.079999998</v>
          </cell>
          <cell r="BB11">
            <v>214247037.68000001</v>
          </cell>
          <cell r="BC11">
            <v>183945436.25999999</v>
          </cell>
          <cell r="BD11">
            <v>168589487.94999999</v>
          </cell>
          <cell r="BE11">
            <v>157871951.36000001</v>
          </cell>
          <cell r="BF11">
            <v>148583496.47</v>
          </cell>
          <cell r="BG11">
            <v>140176448.44</v>
          </cell>
          <cell r="BH11">
            <v>131303800</v>
          </cell>
          <cell r="BI11">
            <v>121856577</v>
          </cell>
          <cell r="BJ11">
            <v>105455074</v>
          </cell>
          <cell r="BK11">
            <v>86076099</v>
          </cell>
          <cell r="BL11">
            <v>62936776</v>
          </cell>
          <cell r="BM11">
            <v>35705738</v>
          </cell>
          <cell r="BN11">
            <v>226090432.21000001</v>
          </cell>
          <cell r="BZ11">
            <v>144143596.13999999</v>
          </cell>
          <cell r="CA11">
            <v>174445197.56</v>
          </cell>
          <cell r="CB11">
            <v>189801145.87</v>
          </cell>
          <cell r="CC11">
            <v>200518682.46000001</v>
          </cell>
          <cell r="CD11">
            <v>201319624.66000003</v>
          </cell>
          <cell r="CE11">
            <v>201665449.62000003</v>
          </cell>
          <cell r="CF11">
            <v>201877776.84999999</v>
          </cell>
          <cell r="CG11">
            <v>208639908.50000003</v>
          </cell>
          <cell r="CH11">
            <v>211824327.78999999</v>
          </cell>
          <cell r="CI11">
            <v>213163528.53</v>
          </cell>
          <cell r="CJ11">
            <v>213484403.00999999</v>
          </cell>
          <cell r="CK11">
            <v>214667770.75999999</v>
          </cell>
          <cell r="CL11">
            <v>214247037.68000001</v>
          </cell>
          <cell r="CM11">
            <v>215798848.25999999</v>
          </cell>
          <cell r="CN11">
            <v>217317498.94999999</v>
          </cell>
          <cell r="CO11">
            <v>216219920.36000001</v>
          </cell>
          <cell r="CP11">
            <v>215410965.47</v>
          </cell>
          <cell r="CQ11">
            <v>215192693.44</v>
          </cell>
          <cell r="CR11">
            <v>215570114</v>
          </cell>
          <cell r="CS11">
            <v>213432137</v>
          </cell>
          <cell r="CT11">
            <v>211384065</v>
          </cell>
          <cell r="CU11">
            <v>212102693</v>
          </cell>
          <cell r="CV11">
            <v>215579551</v>
          </cell>
          <cell r="CW11">
            <v>222785091</v>
          </cell>
        </row>
        <row r="12">
          <cell r="F12"/>
          <cell r="G12"/>
          <cell r="H12"/>
          <cell r="I12">
            <v>1700700.11</v>
          </cell>
          <cell r="J12">
            <v>1538909.17</v>
          </cell>
          <cell r="K12">
            <v>1509655.09</v>
          </cell>
          <cell r="L12">
            <v>251908.3</v>
          </cell>
          <cell r="M12">
            <v>1591490.37</v>
          </cell>
          <cell r="N12">
            <v>1804094.9</v>
          </cell>
          <cell r="O12">
            <v>1999597.22</v>
          </cell>
          <cell r="P12">
            <v>2055619.38</v>
          </cell>
          <cell r="Q12">
            <v>2412912.09</v>
          </cell>
          <cell r="R12">
            <v>2254914.19</v>
          </cell>
          <cell r="S12">
            <v>2031661.38</v>
          </cell>
          <cell r="T12">
            <v>2156477.7599999998</v>
          </cell>
          <cell r="U12">
            <v>1945046.98</v>
          </cell>
          <cell r="V12">
            <v>1741961.97</v>
          </cell>
          <cell r="W12">
            <v>1734538.76</v>
          </cell>
          <cell r="X12">
            <v>1291303.5900000001</v>
          </cell>
          <cell r="Y12">
            <v>1901518</v>
          </cell>
          <cell r="Z12">
            <v>2083643</v>
          </cell>
          <cell r="AA12">
            <v>2174844</v>
          </cell>
          <cell r="AB12">
            <v>2336832</v>
          </cell>
          <cell r="AC12">
            <v>2617772</v>
          </cell>
          <cell r="AP12">
            <v>14864886.629999999</v>
          </cell>
          <cell r="AQ12">
            <v>14864886.629999999</v>
          </cell>
          <cell r="AR12">
            <v>14864886.629999999</v>
          </cell>
          <cell r="AS12">
            <v>14864886.629999999</v>
          </cell>
          <cell r="AT12">
            <v>13164186.52</v>
          </cell>
          <cell r="AU12">
            <v>11625277.35</v>
          </cell>
          <cell r="AV12">
            <v>10115622.26</v>
          </cell>
          <cell r="AW12">
            <v>9863713.9600000009</v>
          </cell>
          <cell r="AX12">
            <v>8272223.5899999999</v>
          </cell>
          <cell r="AY12">
            <v>6468128.6899999995</v>
          </cell>
          <cell r="AZ12">
            <v>4468531.47</v>
          </cell>
          <cell r="BA12">
            <v>2412912.09</v>
          </cell>
          <cell r="BB12">
            <v>24270513.630000003</v>
          </cell>
          <cell r="BC12">
            <v>22015599.439999998</v>
          </cell>
          <cell r="BD12">
            <v>19983938.060000002</v>
          </cell>
          <cell r="BE12">
            <v>17827460.300000001</v>
          </cell>
          <cell r="BF12">
            <v>15882413.32</v>
          </cell>
          <cell r="BG12">
            <v>14140451.35</v>
          </cell>
          <cell r="BH12">
            <v>12405912.59</v>
          </cell>
          <cell r="BI12">
            <v>11114609</v>
          </cell>
          <cell r="BJ12">
            <v>9213091</v>
          </cell>
          <cell r="BK12">
            <v>7129448</v>
          </cell>
          <cell r="BL12">
            <v>4954604</v>
          </cell>
          <cell r="BM12">
            <v>2617772</v>
          </cell>
          <cell r="BN12">
            <v>25315083</v>
          </cell>
          <cell r="BZ12">
            <v>14864886.629999999</v>
          </cell>
          <cell r="CA12">
            <v>17119800.82</v>
          </cell>
          <cell r="CB12">
            <v>19151462.199999999</v>
          </cell>
          <cell r="CC12">
            <v>21307939.960000001</v>
          </cell>
          <cell r="CD12">
            <v>21552286.830000002</v>
          </cell>
          <cell r="CE12">
            <v>21755339.629999999</v>
          </cell>
          <cell r="CF12">
            <v>21980223.299999997</v>
          </cell>
          <cell r="CG12">
            <v>23019618.59</v>
          </cell>
          <cell r="CH12">
            <v>23329646.220000003</v>
          </cell>
          <cell r="CI12">
            <v>23609194.32</v>
          </cell>
          <cell r="CJ12">
            <v>23784441.100000001</v>
          </cell>
          <cell r="CK12">
            <v>24065653.719999999</v>
          </cell>
          <cell r="CL12">
            <v>24270513.630000003</v>
          </cell>
          <cell r="CM12">
            <v>24575589.439999998</v>
          </cell>
          <cell r="CN12">
            <v>24713645.060000002</v>
          </cell>
          <cell r="CO12">
            <v>24526447.300000001</v>
          </cell>
          <cell r="CP12">
            <v>24478728.32</v>
          </cell>
          <cell r="CQ12">
            <v>24473545.350000001</v>
          </cell>
          <cell r="CR12">
            <v>24526706.59</v>
          </cell>
          <cell r="CS12">
            <v>24523610</v>
          </cell>
          <cell r="CT12">
            <v>24520215</v>
          </cell>
          <cell r="CU12">
            <v>24567631</v>
          </cell>
          <cell r="CV12">
            <v>24760532</v>
          </cell>
          <cell r="CW12">
            <v>25035132</v>
          </cell>
        </row>
        <row r="13">
          <cell r="F13"/>
          <cell r="G13"/>
          <cell r="H13"/>
          <cell r="I13">
            <v>1422590.02</v>
          </cell>
          <cell r="J13">
            <v>1370326.86</v>
          </cell>
          <cell r="K13">
            <v>1318556.46</v>
          </cell>
          <cell r="L13">
            <v>-771024.57</v>
          </cell>
          <cell r="M13">
            <v>1462086.79</v>
          </cell>
          <cell r="N13">
            <v>1593353.31</v>
          </cell>
          <cell r="O13">
            <v>2229633.96</v>
          </cell>
          <cell r="P13">
            <v>2134153.2200000002</v>
          </cell>
          <cell r="Q13">
            <v>2435423.84</v>
          </cell>
          <cell r="R13">
            <v>2351755.2999999998</v>
          </cell>
          <cell r="S13">
            <v>2138432.11</v>
          </cell>
          <cell r="T13">
            <v>2488653.7000000002</v>
          </cell>
          <cell r="U13">
            <v>2193344.7599999998</v>
          </cell>
          <cell r="V13">
            <v>2139328.7999999998</v>
          </cell>
          <cell r="W13">
            <v>2089575.53</v>
          </cell>
          <cell r="X13">
            <v>1511086.37</v>
          </cell>
          <cell r="Y13">
            <v>2461718</v>
          </cell>
          <cell r="Z13">
            <v>2853435</v>
          </cell>
          <cell r="AA13">
            <v>3170701</v>
          </cell>
          <cell r="AB13">
            <v>3006654</v>
          </cell>
          <cell r="AC13">
            <v>3375959</v>
          </cell>
          <cell r="AP13">
            <v>13195099.890000002</v>
          </cell>
          <cell r="AQ13">
            <v>13195099.890000002</v>
          </cell>
          <cell r="AR13">
            <v>13195099.890000002</v>
          </cell>
          <cell r="AS13">
            <v>13195099.890000002</v>
          </cell>
          <cell r="AT13">
            <v>11772509.870000001</v>
          </cell>
          <cell r="AU13">
            <v>10402183.01</v>
          </cell>
          <cell r="AV13">
            <v>9083626.5500000007</v>
          </cell>
          <cell r="AW13">
            <v>9854651.120000001</v>
          </cell>
          <cell r="AX13">
            <v>8392564.3300000001</v>
          </cell>
          <cell r="AY13">
            <v>6799211.0199999996</v>
          </cell>
          <cell r="AZ13">
            <v>4569577.0600000005</v>
          </cell>
          <cell r="BA13">
            <v>2435423.84</v>
          </cell>
          <cell r="BB13">
            <v>29780643.57</v>
          </cell>
          <cell r="BC13">
            <v>27428888.27</v>
          </cell>
          <cell r="BD13">
            <v>25290456.16</v>
          </cell>
          <cell r="BE13">
            <v>22801802.460000001</v>
          </cell>
          <cell r="BF13">
            <v>20608457.699999999</v>
          </cell>
          <cell r="BG13">
            <v>18469128.899999999</v>
          </cell>
          <cell r="BH13">
            <v>16379553.370000001</v>
          </cell>
          <cell r="BI13">
            <v>14868467</v>
          </cell>
          <cell r="BJ13">
            <v>12406749</v>
          </cell>
          <cell r="BK13">
            <v>9553314</v>
          </cell>
          <cell r="BL13">
            <v>6382613</v>
          </cell>
          <cell r="BM13">
            <v>3375959</v>
          </cell>
          <cell r="BN13">
            <v>32030599</v>
          </cell>
          <cell r="BZ13">
            <v>13195099.890000002</v>
          </cell>
          <cell r="CA13">
            <v>15546855.190000001</v>
          </cell>
          <cell r="CB13">
            <v>17685287.300000001</v>
          </cell>
          <cell r="CC13">
            <v>20173941</v>
          </cell>
          <cell r="CD13">
            <v>20944695.740000002</v>
          </cell>
          <cell r="CE13">
            <v>21713697.679999996</v>
          </cell>
          <cell r="CF13">
            <v>22484716.750000004</v>
          </cell>
          <cell r="CG13">
            <v>24766827.690000005</v>
          </cell>
          <cell r="CH13">
            <v>25766458.899999999</v>
          </cell>
          <cell r="CI13">
            <v>27026540.59</v>
          </cell>
          <cell r="CJ13">
            <v>27967607.630000003</v>
          </cell>
          <cell r="CK13">
            <v>28840108.409999996</v>
          </cell>
          <cell r="CL13">
            <v>29780643.57</v>
          </cell>
          <cell r="CM13">
            <v>30728335.27</v>
          </cell>
          <cell r="CN13">
            <v>31792764.16</v>
          </cell>
          <cell r="CO13">
            <v>31768636.460000001</v>
          </cell>
          <cell r="CP13">
            <v>31694723.699999999</v>
          </cell>
          <cell r="CQ13">
            <v>31611740.899999999</v>
          </cell>
          <cell r="CR13">
            <v>31722153.370000001</v>
          </cell>
          <cell r="CS13">
            <v>31871064</v>
          </cell>
          <cell r="CT13">
            <v>32003935</v>
          </cell>
          <cell r="CU13">
            <v>32072206</v>
          </cell>
          <cell r="CV13">
            <v>31946231</v>
          </cell>
          <cell r="CW13">
            <v>32055440</v>
          </cell>
        </row>
        <row r="14">
          <cell r="F14"/>
          <cell r="G14"/>
          <cell r="H14"/>
          <cell r="I14">
            <v>1542380</v>
          </cell>
          <cell r="J14">
            <v>1527876</v>
          </cell>
          <cell r="K14">
            <v>1503933</v>
          </cell>
          <cell r="L14">
            <v>1509544</v>
          </cell>
          <cell r="M14">
            <v>1555707</v>
          </cell>
          <cell r="N14">
            <v>1568801</v>
          </cell>
          <cell r="O14">
            <v>1696718</v>
          </cell>
          <cell r="P14">
            <v>1652298</v>
          </cell>
          <cell r="Q14">
            <v>1792599</v>
          </cell>
          <cell r="R14">
            <v>1756011</v>
          </cell>
          <cell r="S14">
            <v>1702795</v>
          </cell>
          <cell r="T14">
            <v>1445788</v>
          </cell>
          <cell r="U14">
            <v>1388380</v>
          </cell>
          <cell r="V14">
            <v>1368897</v>
          </cell>
          <cell r="W14">
            <v>1358009</v>
          </cell>
          <cell r="X14">
            <v>1348787</v>
          </cell>
          <cell r="Y14">
            <v>1413187</v>
          </cell>
          <cell r="Z14">
            <v>1468473</v>
          </cell>
          <cell r="AA14">
            <v>1470249</v>
          </cell>
          <cell r="AB14">
            <v>1460045</v>
          </cell>
          <cell r="AC14">
            <v>1578687</v>
          </cell>
          <cell r="AP14">
            <v>14349856</v>
          </cell>
          <cell r="AQ14">
            <v>14349856</v>
          </cell>
          <cell r="AR14">
            <v>14349856</v>
          </cell>
          <cell r="AS14">
            <v>14349856</v>
          </cell>
          <cell r="AT14">
            <v>12807476</v>
          </cell>
          <cell r="AU14">
            <v>11279600</v>
          </cell>
          <cell r="AV14">
            <v>9775667</v>
          </cell>
          <cell r="AW14">
            <v>8266123</v>
          </cell>
          <cell r="AX14">
            <v>6710416</v>
          </cell>
          <cell r="AY14">
            <v>5141615</v>
          </cell>
          <cell r="AZ14">
            <v>3444897</v>
          </cell>
          <cell r="BA14">
            <v>1792599</v>
          </cell>
          <cell r="BB14">
            <v>17759308</v>
          </cell>
          <cell r="BC14">
            <v>16003297</v>
          </cell>
          <cell r="BD14">
            <v>14300502</v>
          </cell>
          <cell r="BE14">
            <v>12854714</v>
          </cell>
          <cell r="BF14">
            <v>11466334</v>
          </cell>
          <cell r="BG14">
            <v>10097437</v>
          </cell>
          <cell r="BH14">
            <v>8739428</v>
          </cell>
          <cell r="BI14">
            <v>7390641</v>
          </cell>
          <cell r="BJ14">
            <v>5977454</v>
          </cell>
          <cell r="BK14">
            <v>4508981</v>
          </cell>
          <cell r="BL14">
            <v>3038732</v>
          </cell>
          <cell r="BM14">
            <v>1578687</v>
          </cell>
          <cell r="BN14">
            <v>17145677</v>
          </cell>
          <cell r="BZ14">
            <v>14349856</v>
          </cell>
          <cell r="CA14">
            <v>16105867</v>
          </cell>
          <cell r="CB14">
            <v>17808662</v>
          </cell>
          <cell r="CC14">
            <v>19254450</v>
          </cell>
          <cell r="CD14">
            <v>19100450</v>
          </cell>
          <cell r="CE14">
            <v>18941471</v>
          </cell>
          <cell r="CF14">
            <v>18795547</v>
          </cell>
          <cell r="CG14">
            <v>18634790</v>
          </cell>
          <cell r="CH14">
            <v>18492270</v>
          </cell>
          <cell r="CI14">
            <v>18391942</v>
          </cell>
          <cell r="CJ14">
            <v>18165473</v>
          </cell>
          <cell r="CK14">
            <v>17973220</v>
          </cell>
          <cell r="CL14">
            <v>17759308</v>
          </cell>
          <cell r="CM14">
            <v>17582687</v>
          </cell>
          <cell r="CN14">
            <v>17433873</v>
          </cell>
          <cell r="CO14">
            <v>17359157</v>
          </cell>
          <cell r="CP14">
            <v>17278570</v>
          </cell>
          <cell r="CQ14">
            <v>17196155</v>
          </cell>
          <cell r="CR14">
            <v>17114339</v>
          </cell>
          <cell r="CS14">
            <v>17050474</v>
          </cell>
          <cell r="CT14">
            <v>16937626</v>
          </cell>
          <cell r="CU14">
            <v>16803645</v>
          </cell>
          <cell r="CV14">
            <v>16793563</v>
          </cell>
          <cell r="CW14">
            <v>17269882</v>
          </cell>
        </row>
        <row r="15">
          <cell r="F15"/>
          <cell r="G15"/>
          <cell r="H15"/>
          <cell r="I15">
            <v>2826907</v>
          </cell>
          <cell r="J15">
            <v>-90244</v>
          </cell>
          <cell r="K15">
            <v>-1415034</v>
          </cell>
          <cell r="L15">
            <v>-4394164</v>
          </cell>
          <cell r="M15">
            <v>-5963843</v>
          </cell>
          <cell r="N15">
            <v>-11213032</v>
          </cell>
          <cell r="O15">
            <v>-2832105</v>
          </cell>
          <cell r="P15">
            <v>-5663806</v>
          </cell>
          <cell r="Q15">
            <v>-12429221</v>
          </cell>
          <cell r="R15">
            <v>4276564</v>
          </cell>
          <cell r="S15">
            <v>29958293</v>
          </cell>
          <cell r="T15">
            <v>6769017</v>
          </cell>
          <cell r="U15">
            <v>3055141</v>
          </cell>
          <cell r="V15">
            <v>505704</v>
          </cell>
          <cell r="W15">
            <v>-675620</v>
          </cell>
          <cell r="X15">
            <v>-5133463</v>
          </cell>
          <cell r="Y15">
            <v>-8033521</v>
          </cell>
          <cell r="Z15">
            <v>-3703323</v>
          </cell>
          <cell r="AA15">
            <v>-5848278</v>
          </cell>
          <cell r="AB15">
            <v>-10589226</v>
          </cell>
          <cell r="AC15">
            <v>-10489607</v>
          </cell>
          <cell r="AP15">
            <v>-41174542</v>
          </cell>
          <cell r="AQ15">
            <v>-41174542</v>
          </cell>
          <cell r="AR15">
            <v>-41174542</v>
          </cell>
          <cell r="AS15">
            <v>-41174542</v>
          </cell>
          <cell r="AT15">
            <v>-44001449</v>
          </cell>
          <cell r="AU15">
            <v>-43911205</v>
          </cell>
          <cell r="AV15">
            <v>-42496171</v>
          </cell>
          <cell r="AW15">
            <v>-38102007</v>
          </cell>
          <cell r="AX15">
            <v>-32138164</v>
          </cell>
          <cell r="AY15">
            <v>-20925132</v>
          </cell>
          <cell r="AZ15">
            <v>-18093027</v>
          </cell>
          <cell r="BA15">
            <v>-12429221</v>
          </cell>
          <cell r="BB15">
            <v>91681</v>
          </cell>
          <cell r="BC15">
            <v>-4184883</v>
          </cell>
          <cell r="BD15">
            <v>-34143176</v>
          </cell>
          <cell r="BE15">
            <v>-40912193</v>
          </cell>
          <cell r="BF15">
            <v>-43967334</v>
          </cell>
          <cell r="BG15">
            <v>-44473038</v>
          </cell>
          <cell r="BH15">
            <v>-43797418</v>
          </cell>
          <cell r="BI15">
            <v>-38663955</v>
          </cell>
          <cell r="BJ15">
            <v>-30630434</v>
          </cell>
          <cell r="BK15">
            <v>-26927111</v>
          </cell>
          <cell r="BL15">
            <v>-21078833</v>
          </cell>
          <cell r="BM15">
            <v>-10489607</v>
          </cell>
          <cell r="BN15">
            <v>7024813</v>
          </cell>
          <cell r="BZ15">
            <v>-41174542</v>
          </cell>
          <cell r="CA15">
            <v>-36897978</v>
          </cell>
          <cell r="CB15">
            <v>-6939685</v>
          </cell>
          <cell r="CC15">
            <v>-170668</v>
          </cell>
          <cell r="CD15">
            <v>57566</v>
          </cell>
          <cell r="CE15">
            <v>653514</v>
          </cell>
          <cell r="CF15">
            <v>1392928</v>
          </cell>
          <cell r="CG15">
            <v>653629</v>
          </cell>
          <cell r="CH15">
            <v>-1416049</v>
          </cell>
          <cell r="CI15">
            <v>6093660</v>
          </cell>
          <cell r="CJ15">
            <v>3077487</v>
          </cell>
          <cell r="CK15">
            <v>-1847933</v>
          </cell>
          <cell r="CL15">
            <v>91681</v>
          </cell>
          <cell r="CM15">
            <v>6052339</v>
          </cell>
          <cell r="CN15">
            <v>11786064</v>
          </cell>
          <cell r="CO15">
            <v>14690409</v>
          </cell>
          <cell r="CP15">
            <v>12322882</v>
          </cell>
          <cell r="CQ15">
            <v>12332535</v>
          </cell>
          <cell r="CR15">
            <v>9678825</v>
          </cell>
          <cell r="CS15">
            <v>13252897</v>
          </cell>
          <cell r="CT15">
            <v>9061161</v>
          </cell>
          <cell r="CU15">
            <v>7802075</v>
          </cell>
          <cell r="CV15">
            <v>527439</v>
          </cell>
          <cell r="CW15">
            <v>2760595</v>
          </cell>
        </row>
        <row r="16">
          <cell r="F16"/>
          <cell r="G16"/>
          <cell r="H16"/>
          <cell r="I16">
            <v>2830307</v>
          </cell>
          <cell r="J16">
            <v>3071125</v>
          </cell>
          <cell r="K16">
            <v>3024888</v>
          </cell>
          <cell r="L16">
            <v>3319925</v>
          </cell>
          <cell r="M16">
            <v>3259902</v>
          </cell>
          <cell r="N16">
            <v>2590810</v>
          </cell>
          <cell r="O16">
            <v>2071809</v>
          </cell>
          <cell r="P16">
            <v>1987090</v>
          </cell>
          <cell r="Q16">
            <v>1845452</v>
          </cell>
          <cell r="R16">
            <v>2005411</v>
          </cell>
          <cell r="S16">
            <v>1824486</v>
          </cell>
          <cell r="T16">
            <v>2193258</v>
          </cell>
          <cell r="U16">
            <v>2309832</v>
          </cell>
          <cell r="V16">
            <v>2587213</v>
          </cell>
          <cell r="W16">
            <v>2435405</v>
          </cell>
          <cell r="X16">
            <v>2038451.7</v>
          </cell>
          <cell r="Y16">
            <v>2099317.12</v>
          </cell>
          <cell r="Z16">
            <v>1804399.03</v>
          </cell>
          <cell r="AA16">
            <v>2532289.0499999998</v>
          </cell>
          <cell r="AB16">
            <v>2089806.11</v>
          </cell>
          <cell r="AC16">
            <v>2038787.09</v>
          </cell>
          <cell r="AP16">
            <v>24001308</v>
          </cell>
          <cell r="AQ16">
            <v>24001308</v>
          </cell>
          <cell r="AR16">
            <v>24001308</v>
          </cell>
          <cell r="AS16">
            <v>24001308</v>
          </cell>
          <cell r="AT16">
            <v>21171001</v>
          </cell>
          <cell r="AU16">
            <v>18099876</v>
          </cell>
          <cell r="AV16">
            <v>15074988</v>
          </cell>
          <cell r="AW16">
            <v>11755063</v>
          </cell>
          <cell r="AX16">
            <v>8495161</v>
          </cell>
          <cell r="AY16">
            <v>5904351</v>
          </cell>
          <cell r="AZ16">
            <v>3832542</v>
          </cell>
          <cell r="BA16">
            <v>1845452</v>
          </cell>
          <cell r="BB16">
            <v>25958655.100000001</v>
          </cell>
          <cell r="BC16">
            <v>23953244.100000001</v>
          </cell>
          <cell r="BD16">
            <v>22128758.099999998</v>
          </cell>
          <cell r="BE16">
            <v>19935500.099999998</v>
          </cell>
          <cell r="BF16">
            <v>17625668.099999998</v>
          </cell>
          <cell r="BG16">
            <v>15038455.1</v>
          </cell>
          <cell r="BH16">
            <v>12603050.1</v>
          </cell>
          <cell r="BI16">
            <v>10564598.4</v>
          </cell>
          <cell r="BJ16">
            <v>8465281.2800000012</v>
          </cell>
          <cell r="BK16">
            <v>6660882.25</v>
          </cell>
          <cell r="BL16">
            <v>4128593.2</v>
          </cell>
          <cell r="BM16">
            <v>2038787.09</v>
          </cell>
          <cell r="BN16">
            <v>26310565.390000001</v>
          </cell>
          <cell r="BZ16">
            <v>24001308</v>
          </cell>
          <cell r="CA16">
            <v>26006719</v>
          </cell>
          <cell r="CB16">
            <v>27831205</v>
          </cell>
          <cell r="CC16">
            <v>30024463</v>
          </cell>
          <cell r="CD16">
            <v>29503988</v>
          </cell>
          <cell r="CE16">
            <v>29020076</v>
          </cell>
          <cell r="CF16">
            <v>28430593</v>
          </cell>
          <cell r="CG16">
            <v>27149119.699999999</v>
          </cell>
          <cell r="CH16">
            <v>25988534.82</v>
          </cell>
          <cell r="CI16">
            <v>25202123.850000001</v>
          </cell>
          <cell r="CJ16">
            <v>25662603.900000002</v>
          </cell>
          <cell r="CK16">
            <v>25765320.010000002</v>
          </cell>
          <cell r="CL16">
            <v>25958655.100000001</v>
          </cell>
          <cell r="CM16">
            <v>25848886.100000001</v>
          </cell>
          <cell r="CN16">
            <v>26062555.099999998</v>
          </cell>
          <cell r="CO16">
            <v>26030898.099999998</v>
          </cell>
          <cell r="CP16">
            <v>25979435.489999998</v>
          </cell>
          <cell r="CQ16">
            <v>25645046.490000002</v>
          </cell>
          <cell r="CR16">
            <v>25488954.490000002</v>
          </cell>
          <cell r="CS16">
            <v>25754756.789999999</v>
          </cell>
          <cell r="CT16">
            <v>25821038.670000002</v>
          </cell>
          <cell r="CU16">
            <v>25886877.640000001</v>
          </cell>
          <cell r="CV16">
            <v>25564088.59</v>
          </cell>
          <cell r="CW16">
            <v>25922394.48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32767623.819999997</v>
          </cell>
          <cell r="J17">
            <v>28655259.100000001</v>
          </cell>
          <cell r="K17">
            <v>28988536.760000002</v>
          </cell>
          <cell r="L17">
            <v>6111692.0799999991</v>
          </cell>
          <cell r="M17">
            <v>39506817.869999997</v>
          </cell>
          <cell r="N17">
            <v>50990754.470000006</v>
          </cell>
          <cell r="O17">
            <v>77046582.699999988</v>
          </cell>
          <cell r="P17">
            <v>84612512.849999994</v>
          </cell>
          <cell r="Q17">
            <v>108753475.01000001</v>
          </cell>
          <cell r="R17">
            <v>108458201.91</v>
          </cell>
          <cell r="S17">
            <v>84868599.800000012</v>
          </cell>
          <cell r="T17">
            <v>43372928.049999997</v>
          </cell>
          <cell r="U17">
            <v>34811346.630000003</v>
          </cell>
          <cell r="V17">
            <v>29854778.800000001</v>
          </cell>
          <cell r="W17">
            <v>29664244.73</v>
          </cell>
          <cell r="X17">
            <v>23959427.66</v>
          </cell>
          <cell r="Y17">
            <v>44667102.119999997</v>
          </cell>
          <cell r="Z17">
            <v>62501478.030000001</v>
          </cell>
          <cell r="AA17">
            <v>73464752.049999997</v>
          </cell>
          <cell r="AB17">
            <v>81752436.109999999</v>
          </cell>
          <cell r="AC17">
            <v>108711255.09</v>
          </cell>
          <cell r="AP17">
            <v>457433254.65999997</v>
          </cell>
          <cell r="AQ17">
            <v>457433254.65999997</v>
          </cell>
          <cell r="AR17">
            <v>457433254.65999997</v>
          </cell>
          <cell r="AS17">
            <v>457433254.65999997</v>
          </cell>
          <cell r="AT17">
            <v>424665630.83999997</v>
          </cell>
          <cell r="AU17">
            <v>396010371.74000001</v>
          </cell>
          <cell r="AV17">
            <v>367021834.98000002</v>
          </cell>
          <cell r="AW17">
            <v>360910142.89999998</v>
          </cell>
          <cell r="AX17">
            <v>321403325.02999997</v>
          </cell>
          <cell r="AY17">
            <v>270412570.56</v>
          </cell>
          <cell r="AZ17">
            <v>193365987.85999998</v>
          </cell>
          <cell r="BA17">
            <v>108753475.01000001</v>
          </cell>
          <cell r="BB17">
            <v>726086550.98000002</v>
          </cell>
          <cell r="BC17">
            <v>617628349.07000005</v>
          </cell>
          <cell r="BD17">
            <v>532759749.26999998</v>
          </cell>
          <cell r="BE17">
            <v>489386821.22000003</v>
          </cell>
          <cell r="BF17">
            <v>454575474.59000003</v>
          </cell>
          <cell r="BG17">
            <v>424720695.78999996</v>
          </cell>
          <cell r="BH17">
            <v>395056451.06000006</v>
          </cell>
          <cell r="BI17">
            <v>371097023.39999998</v>
          </cell>
          <cell r="BJ17">
            <v>326429921.27999997</v>
          </cell>
          <cell r="BK17">
            <v>263928443.25</v>
          </cell>
          <cell r="BL17">
            <v>190463691.19999999</v>
          </cell>
          <cell r="BM17">
            <v>108711255.09</v>
          </cell>
          <cell r="BN17">
            <v>774504669.60000002</v>
          </cell>
          <cell r="BZ17">
            <v>4272276357.5600004</v>
          </cell>
          <cell r="CA17">
            <v>3814843102.9000006</v>
          </cell>
          <cell r="CB17">
            <v>3357409848.2399998</v>
          </cell>
          <cell r="CC17">
            <v>2899976593.5799999</v>
          </cell>
          <cell r="CD17">
            <v>2442543338.9200001</v>
          </cell>
          <cell r="CE17">
            <v>2017877708.0799997</v>
          </cell>
          <cell r="CF17">
            <v>1621867336.3399999</v>
          </cell>
          <cell r="CG17">
            <v>1254845501.3599999</v>
          </cell>
          <cell r="CH17">
            <v>893935358.45999992</v>
          </cell>
          <cell r="CI17">
            <v>572532033.42999995</v>
          </cell>
          <cell r="CJ17">
            <v>302119462.87</v>
          </cell>
          <cell r="CK17">
            <v>108753475.01000001</v>
          </cell>
          <cell r="CL17"/>
          <cell r="CM17"/>
          <cell r="CN17"/>
          <cell r="CO17"/>
          <cell r="CP17"/>
          <cell r="CQ17"/>
          <cell r="CR17"/>
          <cell r="CS17"/>
          <cell r="CT17"/>
          <cell r="CU17"/>
          <cell r="CV17"/>
          <cell r="CW17"/>
        </row>
        <row r="18"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>
            <v>0</v>
          </cell>
          <cell r="BZ18"/>
          <cell r="CA18"/>
          <cell r="CB18"/>
          <cell r="CC18"/>
          <cell r="CD18"/>
          <cell r="CE18"/>
          <cell r="CF18"/>
          <cell r="CG18"/>
          <cell r="CH18"/>
          <cell r="CI18"/>
          <cell r="CJ18"/>
          <cell r="CK18"/>
          <cell r="CL18"/>
          <cell r="CM18"/>
          <cell r="CN18"/>
          <cell r="CO18"/>
          <cell r="CP18"/>
          <cell r="CQ18"/>
          <cell r="CR18"/>
          <cell r="CS18"/>
          <cell r="CT18"/>
          <cell r="CU18"/>
          <cell r="CV18"/>
          <cell r="CW18"/>
        </row>
        <row r="19"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N19">
            <v>0</v>
          </cell>
          <cell r="BZ19"/>
          <cell r="CA19"/>
          <cell r="CB19"/>
          <cell r="CC19"/>
          <cell r="CD19"/>
          <cell r="CE19"/>
          <cell r="CF19"/>
          <cell r="CG19"/>
          <cell r="CH19"/>
          <cell r="CI19"/>
          <cell r="CJ19"/>
          <cell r="CK19"/>
          <cell r="CL19"/>
          <cell r="CM19"/>
          <cell r="CN19"/>
          <cell r="CO19"/>
          <cell r="CP19"/>
          <cell r="CQ19"/>
          <cell r="CR19"/>
          <cell r="CS19"/>
          <cell r="CT19"/>
          <cell r="CU19"/>
          <cell r="CV19"/>
          <cell r="CW19"/>
        </row>
        <row r="20"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N20">
            <v>0</v>
          </cell>
          <cell r="BZ20"/>
          <cell r="CA20"/>
          <cell r="CB20"/>
          <cell r="CC20"/>
          <cell r="CD20"/>
          <cell r="CE20"/>
          <cell r="CF20"/>
          <cell r="CG20"/>
          <cell r="CH20"/>
          <cell r="CI20"/>
          <cell r="CJ20"/>
          <cell r="CK20"/>
          <cell r="CL20"/>
          <cell r="CM20"/>
          <cell r="CN20"/>
          <cell r="CO20"/>
          <cell r="CP20"/>
          <cell r="CQ20"/>
          <cell r="CR20"/>
          <cell r="CS20"/>
          <cell r="CT20"/>
          <cell r="CU20"/>
          <cell r="CV20"/>
          <cell r="CW20"/>
        </row>
        <row r="21"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N21">
            <v>0</v>
          </cell>
          <cell r="BZ21"/>
          <cell r="CA21"/>
          <cell r="CB21"/>
          <cell r="CC21"/>
          <cell r="CD21"/>
          <cell r="CE21"/>
          <cell r="CF21"/>
          <cell r="CG21"/>
          <cell r="CH21"/>
          <cell r="CI21"/>
          <cell r="CJ21"/>
          <cell r="CK21"/>
          <cell r="CL21"/>
          <cell r="CM21"/>
          <cell r="CN21"/>
          <cell r="CO21"/>
          <cell r="CP21"/>
          <cell r="CQ21"/>
          <cell r="CR21"/>
          <cell r="CS21"/>
          <cell r="CT21"/>
          <cell r="CU21"/>
          <cell r="CV21"/>
          <cell r="CW21"/>
        </row>
        <row r="22"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N22">
            <v>0</v>
          </cell>
          <cell r="BZ22"/>
          <cell r="CA22"/>
          <cell r="CB22"/>
          <cell r="CC22"/>
          <cell r="CD22"/>
          <cell r="CE22"/>
          <cell r="CF22"/>
          <cell r="CG22"/>
          <cell r="CH22"/>
          <cell r="CI22"/>
          <cell r="CJ22"/>
          <cell r="CK22"/>
          <cell r="CL22"/>
          <cell r="CM22"/>
          <cell r="CN22"/>
          <cell r="CO22"/>
          <cell r="CP22"/>
          <cell r="CQ22"/>
          <cell r="CR22"/>
          <cell r="CS22"/>
          <cell r="CT22"/>
          <cell r="CU22"/>
          <cell r="CV22"/>
          <cell r="CW22"/>
        </row>
        <row r="23">
          <cell r="F23"/>
          <cell r="G23"/>
          <cell r="H23"/>
          <cell r="I23">
            <v>10242893.48</v>
          </cell>
          <cell r="J23">
            <v>10020046.310000001</v>
          </cell>
          <cell r="K23">
            <v>11943315.630000001</v>
          </cell>
          <cell r="L23">
            <v>10624223.460000001</v>
          </cell>
          <cell r="M23">
            <v>22735830.07</v>
          </cell>
          <cell r="N23">
            <v>30506771.719999999</v>
          </cell>
          <cell r="O23">
            <v>38923955.960000001</v>
          </cell>
          <cell r="P23">
            <v>44025669.960000001</v>
          </cell>
          <cell r="Q23">
            <v>52112704.310000002</v>
          </cell>
          <cell r="R23">
            <v>37859857.170000002</v>
          </cell>
          <cell r="S23">
            <v>20274760.489999998</v>
          </cell>
          <cell r="T23">
            <v>11661992.43</v>
          </cell>
          <cell r="U23">
            <v>10998269.369999999</v>
          </cell>
          <cell r="V23">
            <v>10793609.130000001</v>
          </cell>
          <cell r="W23">
            <v>10432817.560000001</v>
          </cell>
          <cell r="X23">
            <v>13055386.369999999</v>
          </cell>
          <cell r="Y23">
            <v>23603668.260000002</v>
          </cell>
          <cell r="Z23">
            <v>30045536.120000001</v>
          </cell>
          <cell r="AA23">
            <v>35924302.969999999</v>
          </cell>
          <cell r="AB23">
            <v>43808671.369999997</v>
          </cell>
          <cell r="AC23">
            <v>47529152.630000003</v>
          </cell>
          <cell r="AP23">
            <v>231135410.90000001</v>
          </cell>
          <cell r="AQ23">
            <v>231135410.90000001</v>
          </cell>
          <cell r="AR23">
            <v>231135410.90000001</v>
          </cell>
          <cell r="AS23">
            <v>231135410.90000001</v>
          </cell>
          <cell r="AT23">
            <v>220892517.42000002</v>
          </cell>
          <cell r="AU23">
            <v>210872471.11000001</v>
          </cell>
          <cell r="AV23">
            <v>198929155.48000002</v>
          </cell>
          <cell r="AW23">
            <v>188304932.02000001</v>
          </cell>
          <cell r="AX23">
            <v>165569101.95000002</v>
          </cell>
          <cell r="AY23">
            <v>135062330.23000002</v>
          </cell>
          <cell r="AZ23">
            <v>96138374.270000011</v>
          </cell>
          <cell r="BA23">
            <v>52112704.310000002</v>
          </cell>
          <cell r="BB23">
            <v>295988023.87</v>
          </cell>
          <cell r="BC23">
            <v>258128166.70000002</v>
          </cell>
          <cell r="BD23">
            <v>237853406.21000001</v>
          </cell>
          <cell r="BE23">
            <v>226191413.78</v>
          </cell>
          <cell r="BF23">
            <v>215193144.41</v>
          </cell>
          <cell r="BG23">
            <v>204399535.28</v>
          </cell>
          <cell r="BH23">
            <v>193966717.72</v>
          </cell>
          <cell r="BI23">
            <v>180911331.34999999</v>
          </cell>
          <cell r="BJ23">
            <v>157307663.09</v>
          </cell>
          <cell r="BK23">
            <v>127262126.97</v>
          </cell>
          <cell r="BL23">
            <v>91337824</v>
          </cell>
          <cell r="BM23">
            <v>47529152.630000003</v>
          </cell>
          <cell r="BN23">
            <v>351282843.67000002</v>
          </cell>
          <cell r="BZ23">
            <v>231135410.90000001</v>
          </cell>
          <cell r="CA23">
            <v>268995268.06999999</v>
          </cell>
          <cell r="CB23">
            <v>289270028.56</v>
          </cell>
          <cell r="CC23">
            <v>300932020.99000001</v>
          </cell>
          <cell r="CD23">
            <v>301687396.88000005</v>
          </cell>
          <cell r="CE23">
            <v>302460959.70000005</v>
          </cell>
          <cell r="CF23">
            <v>300950461.63000005</v>
          </cell>
          <cell r="CG23">
            <v>303381624.54000002</v>
          </cell>
          <cell r="CH23">
            <v>304249462.73000002</v>
          </cell>
          <cell r="CI23">
            <v>303788227.13000005</v>
          </cell>
          <cell r="CJ23">
            <v>300788574.13999999</v>
          </cell>
          <cell r="CK23">
            <v>300571575.55000001</v>
          </cell>
          <cell r="CL23">
            <v>295988023.87</v>
          </cell>
          <cell r="CM23">
            <v>294059324.75999999</v>
          </cell>
          <cell r="CN23">
            <v>296847971.58999997</v>
          </cell>
          <cell r="CO23">
            <v>295543600.28000003</v>
          </cell>
          <cell r="CP23">
            <v>295295393.17000002</v>
          </cell>
          <cell r="CQ23">
            <v>296947443.16999996</v>
          </cell>
          <cell r="CR23">
            <v>305472806.88999999</v>
          </cell>
          <cell r="CS23">
            <v>311616399.90999997</v>
          </cell>
          <cell r="CT23">
            <v>317360683.85999995</v>
          </cell>
          <cell r="CU23">
            <v>325736333.58999997</v>
          </cell>
          <cell r="CV23">
            <v>337014167.06</v>
          </cell>
          <cell r="CW23">
            <v>349602266.87</v>
          </cell>
        </row>
        <row r="24">
          <cell r="F24"/>
          <cell r="G24"/>
          <cell r="H24"/>
          <cell r="I24">
            <v>4364781.5</v>
          </cell>
          <cell r="J24">
            <v>3971816.39</v>
          </cell>
          <cell r="K24">
            <v>4958717.63</v>
          </cell>
          <cell r="L24">
            <v>2647336.04</v>
          </cell>
          <cell r="M24">
            <v>7613777.8399999999</v>
          </cell>
          <cell r="N24">
            <v>9868566.5800000001</v>
          </cell>
          <cell r="O24">
            <v>13236700.9</v>
          </cell>
          <cell r="P24">
            <v>15910257.939999999</v>
          </cell>
          <cell r="Q24">
            <v>23390699.109999999</v>
          </cell>
          <cell r="R24">
            <v>17111432.43</v>
          </cell>
          <cell r="S24">
            <v>9216332.0800000001</v>
          </cell>
          <cell r="T24">
            <v>6078018.6900000004</v>
          </cell>
          <cell r="U24">
            <v>5613359.9100000001</v>
          </cell>
          <cell r="V24">
            <v>4987547.83</v>
          </cell>
          <cell r="W24">
            <v>5125967.1399999997</v>
          </cell>
          <cell r="X24">
            <v>5229836.8099999996</v>
          </cell>
          <cell r="Y24">
            <v>9824818.1799999997</v>
          </cell>
          <cell r="Z24">
            <v>11260878.58</v>
          </cell>
          <cell r="AA24">
            <v>13642097.68</v>
          </cell>
          <cell r="AB24">
            <v>17651315.73</v>
          </cell>
          <cell r="AC24">
            <v>21732813.710000001</v>
          </cell>
          <cell r="AP24">
            <v>85962653.929999992</v>
          </cell>
          <cell r="AQ24">
            <v>85962653.929999992</v>
          </cell>
          <cell r="AR24">
            <v>85962653.929999992</v>
          </cell>
          <cell r="AS24">
            <v>85962653.929999992</v>
          </cell>
          <cell r="AT24">
            <v>81597872.429999992</v>
          </cell>
          <cell r="AU24">
            <v>77626056.039999992</v>
          </cell>
          <cell r="AV24">
            <v>72667338.409999996</v>
          </cell>
          <cell r="AW24">
            <v>70020002.370000005</v>
          </cell>
          <cell r="AX24">
            <v>62406224.530000001</v>
          </cell>
          <cell r="AY24">
            <v>52537657.950000003</v>
          </cell>
          <cell r="AZ24">
            <v>39300957.049999997</v>
          </cell>
          <cell r="BA24">
            <v>23390699.109999999</v>
          </cell>
          <cell r="BB24">
            <v>127474418.77000001</v>
          </cell>
          <cell r="BC24">
            <v>110362986.34</v>
          </cell>
          <cell r="BD24">
            <v>101146654.25999999</v>
          </cell>
          <cell r="BE24">
            <v>95068635.569999993</v>
          </cell>
          <cell r="BF24">
            <v>89455275.659999996</v>
          </cell>
          <cell r="BG24">
            <v>84467727.830000013</v>
          </cell>
          <cell r="BH24">
            <v>79341760.689999998</v>
          </cell>
          <cell r="BI24">
            <v>74111923.879999995</v>
          </cell>
          <cell r="BJ24">
            <v>64287105.699999996</v>
          </cell>
          <cell r="BK24">
            <v>53026227.120000005</v>
          </cell>
          <cell r="BL24">
            <v>39384129.439999998</v>
          </cell>
          <cell r="BM24">
            <v>21732813.710000001</v>
          </cell>
          <cell r="BN24">
            <v>127878673.92000002</v>
          </cell>
          <cell r="BZ24">
            <v>85962653.929999992</v>
          </cell>
          <cell r="CA24">
            <v>103074086.35999998</v>
          </cell>
          <cell r="CB24">
            <v>112290418.43999998</v>
          </cell>
          <cell r="CC24">
            <v>118368437.12999998</v>
          </cell>
          <cell r="CD24">
            <v>119617015.53999998</v>
          </cell>
          <cell r="CE24">
            <v>120632746.97999999</v>
          </cell>
          <cell r="CF24">
            <v>120799996.48999999</v>
          </cell>
          <cell r="CG24">
            <v>123382497.26000001</v>
          </cell>
          <cell r="CH24">
            <v>125593537.59999999</v>
          </cell>
          <cell r="CI24">
            <v>126985849.59999998</v>
          </cell>
          <cell r="CJ24">
            <v>127391246.38</v>
          </cell>
          <cell r="CK24">
            <v>129132304.17</v>
          </cell>
          <cell r="CL24">
            <v>127474418.77000001</v>
          </cell>
          <cell r="CM24">
            <v>127360019.64</v>
          </cell>
          <cell r="CN24">
            <v>129067600.04999998</v>
          </cell>
          <cell r="CO24">
            <v>128027839.35999998</v>
          </cell>
          <cell r="CP24">
            <v>127318288.83999999</v>
          </cell>
          <cell r="CQ24">
            <v>127312860.99000001</v>
          </cell>
          <cell r="CR24">
            <v>127892615.53999999</v>
          </cell>
          <cell r="CS24">
            <v>127230934.32999998</v>
          </cell>
          <cell r="CT24">
            <v>125145965.03999999</v>
          </cell>
          <cell r="CU24">
            <v>124749312.80999999</v>
          </cell>
          <cell r="CV24">
            <v>125463678.55999997</v>
          </cell>
          <cell r="CW24">
            <v>128946857.91999999</v>
          </cell>
        </row>
        <row r="25">
          <cell r="F25"/>
          <cell r="G25"/>
          <cell r="H25"/>
          <cell r="I25">
            <v>2175965.16</v>
          </cell>
          <cell r="J25">
            <v>2082443.53</v>
          </cell>
          <cell r="K25">
            <v>1990110.43</v>
          </cell>
          <cell r="L25">
            <v>834033.92</v>
          </cell>
          <cell r="M25">
            <v>2320357.84</v>
          </cell>
          <cell r="N25">
            <v>2747554.66</v>
          </cell>
          <cell r="O25">
            <v>3083681.95</v>
          </cell>
          <cell r="P25">
            <v>3240035.34</v>
          </cell>
          <cell r="Q25">
            <v>3982575.98</v>
          </cell>
          <cell r="R25">
            <v>3639918.16</v>
          </cell>
          <cell r="S25">
            <v>2948208.97</v>
          </cell>
          <cell r="T25">
            <v>2947402.01</v>
          </cell>
          <cell r="U25">
            <v>2883453.17</v>
          </cell>
          <cell r="V25">
            <v>2624240.54</v>
          </cell>
          <cell r="W25">
            <v>2612364.02</v>
          </cell>
          <cell r="X25">
            <v>2471107.44</v>
          </cell>
          <cell r="Y25">
            <v>3367170.37</v>
          </cell>
          <cell r="Z25">
            <v>4105674.27</v>
          </cell>
          <cell r="AA25">
            <v>3769736.08</v>
          </cell>
          <cell r="AB25">
            <v>4085149.77</v>
          </cell>
          <cell r="AC25">
            <v>4516630.93</v>
          </cell>
          <cell r="AP25">
            <v>22456758.809999999</v>
          </cell>
          <cell r="AQ25">
            <v>22456758.809999999</v>
          </cell>
          <cell r="AR25">
            <v>22456758.809999999</v>
          </cell>
          <cell r="AS25">
            <v>22456758.809999999</v>
          </cell>
          <cell r="AT25">
            <v>20280793.649999999</v>
          </cell>
          <cell r="AU25">
            <v>18198350.120000001</v>
          </cell>
          <cell r="AV25">
            <v>16208239.690000001</v>
          </cell>
          <cell r="AW25">
            <v>15374205.77</v>
          </cell>
          <cell r="AX25">
            <v>13053847.93</v>
          </cell>
          <cell r="AY25">
            <v>10306293.27</v>
          </cell>
          <cell r="AZ25">
            <v>7222611.3200000003</v>
          </cell>
          <cell r="BA25">
            <v>3982575.98</v>
          </cell>
          <cell r="BB25">
            <v>39971055.730000004</v>
          </cell>
          <cell r="BC25">
            <v>36331137.569999993</v>
          </cell>
          <cell r="BD25">
            <v>33382928.599999998</v>
          </cell>
          <cell r="BE25">
            <v>30435526.59</v>
          </cell>
          <cell r="BF25">
            <v>27552073.419999998</v>
          </cell>
          <cell r="BG25">
            <v>24927832.879999999</v>
          </cell>
          <cell r="BH25">
            <v>22315468.859999999</v>
          </cell>
          <cell r="BI25">
            <v>19844361.420000002</v>
          </cell>
          <cell r="BJ25">
            <v>16477191.049999999</v>
          </cell>
          <cell r="BK25">
            <v>12371516.779999999</v>
          </cell>
          <cell r="BL25">
            <v>8601780.6999999993</v>
          </cell>
          <cell r="BM25">
            <v>4516630.93</v>
          </cell>
          <cell r="BN25">
            <v>37937363.329999991</v>
          </cell>
          <cell r="BZ25">
            <v>22456758.809999999</v>
          </cell>
          <cell r="CA25">
            <v>26096676.969999999</v>
          </cell>
          <cell r="CB25">
            <v>29044885.939999998</v>
          </cell>
          <cell r="CC25">
            <v>31992287.949999996</v>
          </cell>
          <cell r="CD25">
            <v>32699775.960000001</v>
          </cell>
          <cell r="CE25">
            <v>33241572.969999999</v>
          </cell>
          <cell r="CF25">
            <v>33863826.560000002</v>
          </cell>
          <cell r="CG25">
            <v>35500900.079999998</v>
          </cell>
          <cell r="CH25">
            <v>36547712.609999999</v>
          </cell>
          <cell r="CI25">
            <v>37905832.219999999</v>
          </cell>
          <cell r="CJ25">
            <v>38591886.350000001</v>
          </cell>
          <cell r="CK25">
            <v>39437000.780000009</v>
          </cell>
          <cell r="CL25">
            <v>39971055.730000004</v>
          </cell>
          <cell r="CM25">
            <v>40905679.139999993</v>
          </cell>
          <cell r="CN25">
            <v>41668263.789999999</v>
          </cell>
          <cell r="CO25">
            <v>41562733.419999994</v>
          </cell>
          <cell r="CP25">
            <v>41323119.359999999</v>
          </cell>
          <cell r="CQ25">
            <v>41393107.710000001</v>
          </cell>
          <cell r="CR25">
            <v>41538633.050000004</v>
          </cell>
          <cell r="CS25">
            <v>41204218.850000009</v>
          </cell>
          <cell r="CT25">
            <v>40769419.240000002</v>
          </cell>
          <cell r="CU25">
            <v>40068199.479999997</v>
          </cell>
          <cell r="CV25">
            <v>39330573.289999999</v>
          </cell>
          <cell r="CW25">
            <v>38928100.459999993</v>
          </cell>
        </row>
        <row r="26">
          <cell r="F26"/>
          <cell r="G26"/>
          <cell r="H26"/>
          <cell r="I26">
            <v>1234911.22</v>
          </cell>
          <cell r="J26">
            <v>1168789.9099999999</v>
          </cell>
          <cell r="K26">
            <v>805270.52</v>
          </cell>
          <cell r="L26">
            <v>354101.47</v>
          </cell>
          <cell r="M26">
            <v>1142562.75</v>
          </cell>
          <cell r="N26">
            <v>1060513.6499999999</v>
          </cell>
          <cell r="O26">
            <v>1330094.8500000001</v>
          </cell>
          <cell r="P26">
            <v>1300248.55</v>
          </cell>
          <cell r="Q26">
            <v>1157419.99</v>
          </cell>
          <cell r="R26">
            <v>1289542.21</v>
          </cell>
          <cell r="S26">
            <v>1409443.15</v>
          </cell>
          <cell r="T26">
            <v>1702945.91</v>
          </cell>
          <cell r="U26">
            <v>1586496.92</v>
          </cell>
          <cell r="V26">
            <v>1606822.22</v>
          </cell>
          <cell r="W26">
            <v>1528980.75</v>
          </cell>
          <cell r="X26">
            <v>2033810.48</v>
          </cell>
          <cell r="Y26">
            <v>2136554.5</v>
          </cell>
          <cell r="Z26">
            <v>1974015.27</v>
          </cell>
          <cell r="AA26">
            <v>1846893.68</v>
          </cell>
          <cell r="AB26">
            <v>1662653.68</v>
          </cell>
          <cell r="AC26">
            <v>1702996.49</v>
          </cell>
          <cell r="AP26">
            <v>9553912.9100000001</v>
          </cell>
          <cell r="AQ26">
            <v>9553912.9100000001</v>
          </cell>
          <cell r="AR26">
            <v>9553912.9100000001</v>
          </cell>
          <cell r="AS26">
            <v>9553912.9100000001</v>
          </cell>
          <cell r="AT26">
            <v>8319001.6900000004</v>
          </cell>
          <cell r="AU26">
            <v>7150211.7800000003</v>
          </cell>
          <cell r="AV26">
            <v>6344941.2600000007</v>
          </cell>
          <cell r="AW26">
            <v>5990839.79</v>
          </cell>
          <cell r="AX26">
            <v>4848277.04</v>
          </cell>
          <cell r="AY26">
            <v>3787763.3900000006</v>
          </cell>
          <cell r="AZ26">
            <v>2457668.54</v>
          </cell>
          <cell r="BA26">
            <v>1157419.99</v>
          </cell>
          <cell r="BB26">
            <v>20481155.259999998</v>
          </cell>
          <cell r="BC26">
            <v>19191613.049999997</v>
          </cell>
          <cell r="BD26">
            <v>17782169.899999999</v>
          </cell>
          <cell r="BE26">
            <v>16079223.989999998</v>
          </cell>
          <cell r="BF26">
            <v>14492727.069999998</v>
          </cell>
          <cell r="BG26">
            <v>12885904.85</v>
          </cell>
          <cell r="BH26">
            <v>11356924.1</v>
          </cell>
          <cell r="BI26">
            <v>9323113.6199999992</v>
          </cell>
          <cell r="BJ26">
            <v>7186559.1200000001</v>
          </cell>
          <cell r="BK26">
            <v>5212543.8499999996</v>
          </cell>
          <cell r="BL26">
            <v>3365650.17</v>
          </cell>
          <cell r="BM26">
            <v>1702996.49</v>
          </cell>
          <cell r="BN26">
            <v>19235272.359999999</v>
          </cell>
          <cell r="BZ26">
            <v>9553912.9100000001</v>
          </cell>
          <cell r="CA26">
            <v>10843455.120000001</v>
          </cell>
          <cell r="CB26">
            <v>12252898.270000001</v>
          </cell>
          <cell r="CC26">
            <v>13955844.180000002</v>
          </cell>
          <cell r="CD26">
            <v>14307429.880000001</v>
          </cell>
          <cell r="CE26">
            <v>14745462.190000001</v>
          </cell>
          <cell r="CF26">
            <v>15469172.420000002</v>
          </cell>
          <cell r="CG26">
            <v>17148881.43</v>
          </cell>
          <cell r="CH26">
            <v>18142873.18</v>
          </cell>
          <cell r="CI26">
            <v>19056374.800000001</v>
          </cell>
          <cell r="CJ26">
            <v>19573173.630000003</v>
          </cell>
          <cell r="CK26">
            <v>19935578.760000002</v>
          </cell>
          <cell r="CL26">
            <v>20481155.259999998</v>
          </cell>
          <cell r="CM26">
            <v>20883600.449999996</v>
          </cell>
          <cell r="CN26">
            <v>21377773.739999998</v>
          </cell>
          <cell r="CO26">
            <v>21424912.399999999</v>
          </cell>
          <cell r="CP26">
            <v>21456988.629999999</v>
          </cell>
          <cell r="CQ26">
            <v>21455942.779999997</v>
          </cell>
          <cell r="CR26">
            <v>21569325.880000003</v>
          </cell>
          <cell r="CS26">
            <v>20933018.110000003</v>
          </cell>
          <cell r="CT26">
            <v>20546467.740000002</v>
          </cell>
          <cell r="CU26">
            <v>20333392.629999999</v>
          </cell>
          <cell r="CV26">
            <v>19832266</v>
          </cell>
          <cell r="CW26">
            <v>19631069.91</v>
          </cell>
        </row>
        <row r="27">
          <cell r="F27"/>
          <cell r="G27"/>
          <cell r="H27"/>
          <cell r="I27">
            <v>2394353.14</v>
          </cell>
          <cell r="J27">
            <v>3524294.8</v>
          </cell>
          <cell r="K27">
            <v>4362618.09</v>
          </cell>
          <cell r="L27">
            <v>5261624.29</v>
          </cell>
          <cell r="M27">
            <v>4592641.8</v>
          </cell>
          <cell r="N27">
            <v>2646928.2200000002</v>
          </cell>
          <cell r="O27">
            <v>2241479.91</v>
          </cell>
          <cell r="P27">
            <v>2167960.59</v>
          </cell>
          <cell r="Q27">
            <v>2155377.42</v>
          </cell>
          <cell r="R27">
            <v>2599390.88</v>
          </cell>
          <cell r="S27">
            <v>2662094.14</v>
          </cell>
          <cell r="T27">
            <v>3365532.13</v>
          </cell>
          <cell r="U27">
            <v>3733876.07</v>
          </cell>
          <cell r="V27">
            <v>3935992.79</v>
          </cell>
          <cell r="W27">
            <v>3787515.08</v>
          </cell>
          <cell r="X27">
            <v>1622321.21</v>
          </cell>
          <cell r="Y27">
            <v>1799698.94</v>
          </cell>
          <cell r="Z27">
            <v>1586396.81</v>
          </cell>
          <cell r="AA27">
            <v>1446328.96</v>
          </cell>
          <cell r="AB27">
            <v>1682254.83</v>
          </cell>
          <cell r="AC27">
            <v>2128231.7200000002</v>
          </cell>
          <cell r="AP27">
            <v>29347278.259999998</v>
          </cell>
          <cell r="AQ27">
            <v>29347278.259999998</v>
          </cell>
          <cell r="AR27">
            <v>29347278.259999998</v>
          </cell>
          <cell r="AS27">
            <v>29347278.259999998</v>
          </cell>
          <cell r="AT27">
            <v>26952925.119999997</v>
          </cell>
          <cell r="AU27">
            <v>23428630.32</v>
          </cell>
          <cell r="AV27">
            <v>19066012.230000004</v>
          </cell>
          <cell r="AW27">
            <v>13804387.939999999</v>
          </cell>
          <cell r="AX27">
            <v>9211746.1400000006</v>
          </cell>
          <cell r="AY27">
            <v>6564817.9199999999</v>
          </cell>
          <cell r="AZ27">
            <v>4323338.01</v>
          </cell>
          <cell r="BA27">
            <v>2155377.42</v>
          </cell>
          <cell r="BB27">
            <v>30349633.559999995</v>
          </cell>
          <cell r="BC27">
            <v>27750242.68</v>
          </cell>
          <cell r="BD27">
            <v>25088148.539999999</v>
          </cell>
          <cell r="BE27">
            <v>21722616.409999996</v>
          </cell>
          <cell r="BF27">
            <v>17988740.34</v>
          </cell>
          <cell r="BG27">
            <v>14052747.550000001</v>
          </cell>
          <cell r="BH27">
            <v>10265232.470000001</v>
          </cell>
          <cell r="BI27">
            <v>8642911.2599999998</v>
          </cell>
          <cell r="BJ27">
            <v>6843212.3200000003</v>
          </cell>
          <cell r="BK27">
            <v>5256815.51</v>
          </cell>
          <cell r="BL27">
            <v>3810486.5500000003</v>
          </cell>
          <cell r="BM27">
            <v>2128231.7200000002</v>
          </cell>
          <cell r="BN27">
            <v>37890431.209999993</v>
          </cell>
          <cell r="BZ27">
            <v>29347278.259999998</v>
          </cell>
          <cell r="CA27">
            <v>31946669.139999997</v>
          </cell>
          <cell r="CB27">
            <v>34608763.279999994</v>
          </cell>
          <cell r="CC27">
            <v>37974295.409999996</v>
          </cell>
          <cell r="CD27">
            <v>39313818.339999996</v>
          </cell>
          <cell r="CE27">
            <v>39725516.329999998</v>
          </cell>
          <cell r="CF27">
            <v>39150413.32</v>
          </cell>
          <cell r="CG27">
            <v>35511110.240000002</v>
          </cell>
          <cell r="CH27">
            <v>32718167.379999999</v>
          </cell>
          <cell r="CI27">
            <v>31657635.969999999</v>
          </cell>
          <cell r="CJ27">
            <v>30862485.020000003</v>
          </cell>
          <cell r="CK27">
            <v>30376779.259999998</v>
          </cell>
          <cell r="CL27">
            <v>30349633.559999995</v>
          </cell>
          <cell r="CM27">
            <v>30238655.309999999</v>
          </cell>
          <cell r="CN27">
            <v>30354049.799999997</v>
          </cell>
          <cell r="CO27">
            <v>30236707.159999996</v>
          </cell>
          <cell r="CP27">
            <v>30153004.219999995</v>
          </cell>
          <cell r="CQ27">
            <v>30568375.169999994</v>
          </cell>
          <cell r="CR27">
            <v>30800246.389999997</v>
          </cell>
          <cell r="CS27">
            <v>32589264.339999996</v>
          </cell>
          <cell r="CT27">
            <v>33567915.509999998</v>
          </cell>
          <cell r="CU27">
            <v>34312537.120000005</v>
          </cell>
          <cell r="CV27">
            <v>35539062.930000007</v>
          </cell>
          <cell r="CW27">
            <v>36980330.240000002</v>
          </cell>
        </row>
        <row r="28">
          <cell r="F28"/>
          <cell r="G28"/>
          <cell r="H28"/>
          <cell r="I28">
            <v>749079.04000000004</v>
          </cell>
          <cell r="J28">
            <v>675705.95</v>
          </cell>
          <cell r="K28">
            <v>483156</v>
          </cell>
          <cell r="L28">
            <v>479196.77</v>
          </cell>
          <cell r="M28">
            <v>472934.81</v>
          </cell>
          <cell r="N28">
            <v>460219.51</v>
          </cell>
          <cell r="O28">
            <v>499203.3</v>
          </cell>
          <cell r="P28">
            <v>451643.25</v>
          </cell>
          <cell r="Q28">
            <v>527527.01</v>
          </cell>
          <cell r="R28">
            <v>506039.47</v>
          </cell>
          <cell r="S28">
            <v>498594.08</v>
          </cell>
          <cell r="T28">
            <v>1810460.04</v>
          </cell>
          <cell r="U28">
            <v>1910671.09</v>
          </cell>
          <cell r="V28">
            <v>1759519.26</v>
          </cell>
          <cell r="W28">
            <v>1590995.35</v>
          </cell>
          <cell r="X28">
            <v>2863042.6</v>
          </cell>
          <cell r="Y28">
            <v>2121104.11</v>
          </cell>
          <cell r="Z28">
            <v>1496219.99</v>
          </cell>
          <cell r="AA28">
            <v>1584416.18</v>
          </cell>
          <cell r="AB28">
            <v>1672494.91</v>
          </cell>
          <cell r="AC28">
            <v>1571381.49</v>
          </cell>
          <cell r="AP28">
            <v>4798665.6399999997</v>
          </cell>
          <cell r="AQ28">
            <v>4798665.6399999997</v>
          </cell>
          <cell r="AR28">
            <v>4798665.6399999997</v>
          </cell>
          <cell r="AS28">
            <v>4798665.6399999997</v>
          </cell>
          <cell r="AT28">
            <v>4049586.5999999996</v>
          </cell>
          <cell r="AU28">
            <v>3373880.6500000004</v>
          </cell>
          <cell r="AV28">
            <v>2890724.6500000004</v>
          </cell>
          <cell r="AW28">
            <v>2411527.88</v>
          </cell>
          <cell r="AX28">
            <v>1938593.07</v>
          </cell>
          <cell r="AY28">
            <v>1478373.56</v>
          </cell>
          <cell r="AZ28">
            <v>979170.26</v>
          </cell>
          <cell r="BA28">
            <v>527527.01</v>
          </cell>
          <cell r="BB28">
            <v>19384938.569999997</v>
          </cell>
          <cell r="BC28">
            <v>18878899.099999998</v>
          </cell>
          <cell r="BD28">
            <v>18380305.019999996</v>
          </cell>
          <cell r="BE28">
            <v>16569844.98</v>
          </cell>
          <cell r="BF28">
            <v>14659173.890000001</v>
          </cell>
          <cell r="BG28">
            <v>12899654.630000001</v>
          </cell>
          <cell r="BH28">
            <v>11308659.279999999</v>
          </cell>
          <cell r="BI28">
            <v>8445616.6799999997</v>
          </cell>
          <cell r="BJ28">
            <v>6324512.5700000003</v>
          </cell>
          <cell r="BK28">
            <v>4828292.58</v>
          </cell>
          <cell r="BL28">
            <v>3243876.4</v>
          </cell>
          <cell r="BM28">
            <v>1571381.49</v>
          </cell>
          <cell r="BN28">
            <v>100027672.39</v>
          </cell>
          <cell r="BZ28">
            <v>4798665.6399999997</v>
          </cell>
          <cell r="CA28">
            <v>5304705.1099999994</v>
          </cell>
          <cell r="CB28">
            <v>5803299.1899999995</v>
          </cell>
          <cell r="CC28">
            <v>7613759.2299999995</v>
          </cell>
          <cell r="CD28">
            <v>8775351.2799999993</v>
          </cell>
          <cell r="CE28">
            <v>9859164.5899999999</v>
          </cell>
          <cell r="CF28">
            <v>10967003.939999999</v>
          </cell>
          <cell r="CG28">
            <v>13350849.77</v>
          </cell>
          <cell r="CH28">
            <v>14999019.069999998</v>
          </cell>
          <cell r="CI28">
            <v>16035019.549999999</v>
          </cell>
          <cell r="CJ28">
            <v>17120232.43</v>
          </cell>
          <cell r="CK28">
            <v>18341084.09</v>
          </cell>
          <cell r="CL28">
            <v>19384938.569999997</v>
          </cell>
          <cell r="CM28">
            <v>20540890.799999997</v>
          </cell>
          <cell r="CN28">
            <v>21769960.059999995</v>
          </cell>
          <cell r="CO28">
            <v>20347582.550000001</v>
          </cell>
          <cell r="CP28">
            <v>19218475.82</v>
          </cell>
          <cell r="CQ28">
            <v>18217010.419999998</v>
          </cell>
          <cell r="CR28">
            <v>17467722.119999997</v>
          </cell>
          <cell r="CS28">
            <v>15217052.929999998</v>
          </cell>
          <cell r="CT28">
            <v>13650486.890000001</v>
          </cell>
          <cell r="CU28">
            <v>23000783.149999999</v>
          </cell>
          <cell r="CV28">
            <v>33190011.210000001</v>
          </cell>
          <cell r="CW28">
            <v>100885065.91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21161983.539999999</v>
          </cell>
          <cell r="J29">
            <v>21443096.890000001</v>
          </cell>
          <cell r="K29">
            <v>24543188.300000001</v>
          </cell>
          <cell r="L29">
            <v>20200515.949999999</v>
          </cell>
          <cell r="M29">
            <v>38878105.109999999</v>
          </cell>
          <cell r="N29">
            <v>47290554.339999989</v>
          </cell>
          <cell r="O29">
            <v>59315116.870000005</v>
          </cell>
          <cell r="P29">
            <v>67095815.629999995</v>
          </cell>
          <cell r="Q29">
            <v>83326303.820000008</v>
          </cell>
          <cell r="R29">
            <v>63006180.320000008</v>
          </cell>
          <cell r="S29">
            <v>37009432.909999996</v>
          </cell>
          <cell r="T29">
            <v>27566351.210000001</v>
          </cell>
          <cell r="U29">
            <v>26726126.529999997</v>
          </cell>
          <cell r="V29">
            <v>25707731.77</v>
          </cell>
          <cell r="W29">
            <v>25078639.899999999</v>
          </cell>
          <cell r="X29">
            <v>27275504.910000004</v>
          </cell>
          <cell r="Y29">
            <v>42853014.359999999</v>
          </cell>
          <cell r="Z29">
            <v>50468721.040000014</v>
          </cell>
          <cell r="AA29">
            <v>58213775.549999997</v>
          </cell>
          <cell r="AB29">
            <v>70562540.289999992</v>
          </cell>
          <cell r="AC29">
            <v>79181206.969999999</v>
          </cell>
          <cell r="AP29">
            <v>383254680.44999999</v>
          </cell>
          <cell r="AQ29">
            <v>383254680.44999999</v>
          </cell>
          <cell r="AR29">
            <v>383254680.44999999</v>
          </cell>
          <cell r="AS29">
            <v>383254680.44999999</v>
          </cell>
          <cell r="AT29">
            <v>362092696.91000003</v>
          </cell>
          <cell r="AU29">
            <v>340649600.01999992</v>
          </cell>
          <cell r="AV29">
            <v>316106411.71999997</v>
          </cell>
          <cell r="AW29">
            <v>295905895.77000004</v>
          </cell>
          <cell r="AX29">
            <v>257027790.66000003</v>
          </cell>
          <cell r="AY29">
            <v>209737236.32000002</v>
          </cell>
          <cell r="AZ29">
            <v>150422119.44999996</v>
          </cell>
          <cell r="BA29">
            <v>83326303.820000008</v>
          </cell>
          <cell r="BB29">
            <v>533649225.76000011</v>
          </cell>
          <cell r="BC29">
            <v>470643045.44000006</v>
          </cell>
          <cell r="BD29">
            <v>433633612.53000009</v>
          </cell>
          <cell r="BE29">
            <v>406067261.32000005</v>
          </cell>
          <cell r="BF29">
            <v>379341134.79000008</v>
          </cell>
          <cell r="BG29">
            <v>353633403.01999998</v>
          </cell>
          <cell r="BH29">
            <v>328554763.12</v>
          </cell>
          <cell r="BI29">
            <v>301279258.20999998</v>
          </cell>
          <cell r="BJ29">
            <v>258426243.84999999</v>
          </cell>
          <cell r="BK29">
            <v>207957522.81</v>
          </cell>
          <cell r="BL29">
            <v>149743747.25999999</v>
          </cell>
          <cell r="BM29">
            <v>79181206.969999999</v>
          </cell>
          <cell r="BN29">
            <v>674252256.88</v>
          </cell>
          <cell r="BZ29">
            <v>3548286776.4699998</v>
          </cell>
          <cell r="CA29">
            <v>3165032096.02</v>
          </cell>
          <cell r="CB29">
            <v>2781777415.5700002</v>
          </cell>
          <cell r="CC29">
            <v>2398522735.1199999</v>
          </cell>
          <cell r="CD29">
            <v>2015268054.6699998</v>
          </cell>
          <cell r="CE29">
            <v>1653175357.76</v>
          </cell>
          <cell r="CF29">
            <v>1312525757.74</v>
          </cell>
          <cell r="CG29">
            <v>996419346.0200001</v>
          </cell>
          <cell r="CH29">
            <v>700513450.25</v>
          </cell>
          <cell r="CI29">
            <v>443485659.58999997</v>
          </cell>
          <cell r="CJ29">
            <v>233748423.26999998</v>
          </cell>
          <cell r="CK29">
            <v>83326303.820000008</v>
          </cell>
          <cell r="CL29"/>
          <cell r="CM29"/>
          <cell r="CN29"/>
          <cell r="CO29"/>
          <cell r="CP29"/>
          <cell r="CQ29"/>
          <cell r="CR29"/>
          <cell r="CS29"/>
          <cell r="CT29"/>
          <cell r="CU29"/>
          <cell r="CV29"/>
          <cell r="CW29"/>
        </row>
        <row r="30"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>
            <v>0</v>
          </cell>
          <cell r="BZ30"/>
          <cell r="CA30"/>
          <cell r="CB30"/>
          <cell r="CC30"/>
          <cell r="CD30"/>
          <cell r="CE30"/>
          <cell r="CF30"/>
          <cell r="CG30"/>
          <cell r="CH30"/>
          <cell r="CI30"/>
          <cell r="CJ30"/>
          <cell r="CK30"/>
          <cell r="CL30"/>
          <cell r="CM30"/>
          <cell r="CN30"/>
          <cell r="CO30"/>
          <cell r="CP30"/>
          <cell r="CQ30"/>
          <cell r="CR30"/>
          <cell r="CS30"/>
          <cell r="CT30"/>
          <cell r="CU30"/>
          <cell r="CV30"/>
          <cell r="CW30"/>
        </row>
        <row r="31"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  <cell r="BN31">
            <v>0</v>
          </cell>
          <cell r="BZ31"/>
          <cell r="CA31"/>
          <cell r="CB31"/>
          <cell r="CC31"/>
          <cell r="CD31"/>
          <cell r="CE31"/>
          <cell r="CF31"/>
          <cell r="CG31"/>
          <cell r="CH31"/>
          <cell r="CI31"/>
          <cell r="CJ31"/>
          <cell r="CK31"/>
          <cell r="CL31"/>
          <cell r="CM31"/>
          <cell r="CN31"/>
          <cell r="CO31"/>
          <cell r="CP31"/>
          <cell r="CQ31"/>
          <cell r="CR31"/>
          <cell r="CS31"/>
          <cell r="CT31"/>
          <cell r="CU31"/>
          <cell r="CV31"/>
          <cell r="CW31"/>
        </row>
        <row r="32"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  <cell r="BN32">
            <v>0</v>
          </cell>
          <cell r="BZ32"/>
          <cell r="CA32"/>
          <cell r="CB32"/>
          <cell r="CC32"/>
          <cell r="CD32"/>
          <cell r="CE32"/>
          <cell r="CF32"/>
          <cell r="CG32"/>
          <cell r="CH32"/>
          <cell r="CI32"/>
          <cell r="CJ32"/>
          <cell r="CK32"/>
          <cell r="CL32"/>
          <cell r="CM32"/>
          <cell r="CN32"/>
          <cell r="CO32"/>
          <cell r="CP32"/>
          <cell r="CQ32"/>
          <cell r="CR32"/>
          <cell r="CS32"/>
          <cell r="CT32"/>
          <cell r="CU32"/>
          <cell r="CV32"/>
          <cell r="CW32"/>
        </row>
        <row r="33">
          <cell r="BB33"/>
          <cell r="BC33"/>
          <cell r="BD33"/>
          <cell r="BE33"/>
          <cell r="BF33"/>
          <cell r="BG33"/>
          <cell r="BH33"/>
          <cell r="BI33"/>
          <cell r="BJ33"/>
          <cell r="BK33"/>
          <cell r="BL33"/>
          <cell r="BM33"/>
          <cell r="BN33">
            <v>0</v>
          </cell>
          <cell r="BZ33"/>
          <cell r="CA33"/>
          <cell r="CB33"/>
          <cell r="CC33"/>
          <cell r="CD33"/>
          <cell r="CE33"/>
          <cell r="CF33"/>
          <cell r="CG33"/>
          <cell r="CH33"/>
          <cell r="CI33"/>
          <cell r="CJ33"/>
          <cell r="CK33"/>
          <cell r="CL33"/>
          <cell r="CM33"/>
          <cell r="CN33"/>
          <cell r="CO33"/>
          <cell r="CP33"/>
          <cell r="CQ33"/>
          <cell r="CR33"/>
          <cell r="CS33"/>
          <cell r="CT33"/>
          <cell r="CU33"/>
          <cell r="CV33"/>
          <cell r="CW33"/>
        </row>
        <row r="34">
          <cell r="F34"/>
          <cell r="G34"/>
          <cell r="H34"/>
          <cell r="I34">
            <v>1784858.5</v>
          </cell>
          <cell r="J34">
            <v>2130699.23</v>
          </cell>
          <cell r="K34">
            <v>3574392.63</v>
          </cell>
          <cell r="L34">
            <v>4130149.15</v>
          </cell>
          <cell r="M34">
            <v>4947632.79</v>
          </cell>
          <cell r="N34">
            <v>3992014.42</v>
          </cell>
          <cell r="O34">
            <v>2920676.88</v>
          </cell>
          <cell r="P34">
            <v>1666748.21</v>
          </cell>
          <cell r="Q34">
            <v>1257870.58</v>
          </cell>
          <cell r="R34">
            <v>1237559.67</v>
          </cell>
          <cell r="S34">
            <v>1436753.26</v>
          </cell>
          <cell r="T34">
            <v>1665937.44</v>
          </cell>
          <cell r="U34">
            <v>1988540.62</v>
          </cell>
          <cell r="V34">
            <v>2553611.98</v>
          </cell>
          <cell r="W34">
            <v>3303828.66</v>
          </cell>
          <cell r="X34">
            <v>4057681.43</v>
          </cell>
          <cell r="Y34">
            <v>4164994.9</v>
          </cell>
          <cell r="Z34">
            <v>3597974.02</v>
          </cell>
          <cell r="AA34">
            <v>3063993.12</v>
          </cell>
          <cell r="AB34">
            <v>1747434.48</v>
          </cell>
          <cell r="AC34">
            <v>1355851.62</v>
          </cell>
          <cell r="AP34">
            <v>26405042.390000001</v>
          </cell>
          <cell r="AQ34">
            <v>26405042.390000001</v>
          </cell>
          <cell r="AR34">
            <v>26405042.390000001</v>
          </cell>
          <cell r="AS34">
            <v>26405042.390000001</v>
          </cell>
          <cell r="AT34">
            <v>24620183.890000001</v>
          </cell>
          <cell r="AU34">
            <v>22489484.660000004</v>
          </cell>
          <cell r="AV34">
            <v>18915092.030000001</v>
          </cell>
          <cell r="AW34">
            <v>14784942.880000001</v>
          </cell>
          <cell r="AX34">
            <v>9837310.0899999999</v>
          </cell>
          <cell r="AY34">
            <v>5845295.6699999999</v>
          </cell>
          <cell r="AZ34">
            <v>2924618.79</v>
          </cell>
          <cell r="BA34">
            <v>1257870.58</v>
          </cell>
          <cell r="BB34">
            <v>30174161.199999999</v>
          </cell>
          <cell r="BC34">
            <v>28936601.530000001</v>
          </cell>
          <cell r="BD34">
            <v>27499848.27</v>
          </cell>
          <cell r="BE34">
            <v>25833910.830000002</v>
          </cell>
          <cell r="BF34">
            <v>23845370.210000005</v>
          </cell>
          <cell r="BG34">
            <v>21291758.23</v>
          </cell>
          <cell r="BH34">
            <v>17987929.57</v>
          </cell>
          <cell r="BI34">
            <v>13930248.140000001</v>
          </cell>
          <cell r="BJ34">
            <v>9765253.2400000021</v>
          </cell>
          <cell r="BK34">
            <v>6167279.2199999997</v>
          </cell>
          <cell r="BL34">
            <v>3103286.1</v>
          </cell>
          <cell r="BM34">
            <v>1355851.62</v>
          </cell>
          <cell r="BN34">
            <v>44172375.699999996</v>
          </cell>
          <cell r="BZ34">
            <v>26405042.390000001</v>
          </cell>
          <cell r="CA34">
            <v>27642602.060000002</v>
          </cell>
          <cell r="CB34">
            <v>29079355.320000004</v>
          </cell>
          <cell r="CC34">
            <v>30745292.760000005</v>
          </cell>
          <cell r="CD34">
            <v>30948974.880000006</v>
          </cell>
          <cell r="CE34">
            <v>31371887.63000001</v>
          </cell>
          <cell r="CF34">
            <v>31101323.660000008</v>
          </cell>
          <cell r="CG34">
            <v>31028855.940000005</v>
          </cell>
          <cell r="CH34">
            <v>30246218.049999997</v>
          </cell>
          <cell r="CI34">
            <v>29852177.649999999</v>
          </cell>
          <cell r="CJ34">
            <v>29995493.890000001</v>
          </cell>
          <cell r="CK34">
            <v>30076180.16</v>
          </cell>
          <cell r="CL34">
            <v>30174161.199999999</v>
          </cell>
          <cell r="CM34">
            <v>30257714.25</v>
          </cell>
          <cell r="CN34">
            <v>30461289.259999998</v>
          </cell>
          <cell r="CO34">
            <v>30640649.93</v>
          </cell>
          <cell r="CP34">
            <v>31171763.350000001</v>
          </cell>
          <cell r="CQ34">
            <v>32125021.879999995</v>
          </cell>
          <cell r="CR34">
            <v>34121063.399999999</v>
          </cell>
          <cell r="CS34">
            <v>37065895.129999995</v>
          </cell>
          <cell r="CT34">
            <v>40302913.549999997</v>
          </cell>
          <cell r="CU34">
            <v>42871436.829999998</v>
          </cell>
          <cell r="CV34">
            <v>43783088.469999991</v>
          </cell>
          <cell r="CW34">
            <v>44135209.379999995</v>
          </cell>
        </row>
        <row r="35">
          <cell r="F35"/>
          <cell r="G35"/>
          <cell r="H35"/>
          <cell r="I35">
            <v>111425.48</v>
          </cell>
          <cell r="J35">
            <v>132993.41</v>
          </cell>
          <cell r="K35">
            <v>200482.08</v>
          </cell>
          <cell r="L35">
            <v>170309.09</v>
          </cell>
          <cell r="M35">
            <v>196797.7</v>
          </cell>
          <cell r="N35">
            <v>192822.95</v>
          </cell>
          <cell r="O35">
            <v>194418.22</v>
          </cell>
          <cell r="P35">
            <v>133282.18</v>
          </cell>
          <cell r="Q35">
            <v>165160.10999999999</v>
          </cell>
          <cell r="R35">
            <v>121812.52</v>
          </cell>
          <cell r="S35">
            <v>135919.07</v>
          </cell>
          <cell r="T35">
            <v>148674.84</v>
          </cell>
          <cell r="U35">
            <v>174016.93</v>
          </cell>
          <cell r="V35">
            <v>200724.96</v>
          </cell>
          <cell r="W35">
            <v>198519.4</v>
          </cell>
          <cell r="X35">
            <v>159778.4</v>
          </cell>
          <cell r="Y35">
            <v>186518.97</v>
          </cell>
          <cell r="Z35">
            <v>167156.35999999999</v>
          </cell>
          <cell r="AA35">
            <v>159401.74</v>
          </cell>
          <cell r="AB35">
            <v>111770.71</v>
          </cell>
          <cell r="AC35">
            <v>93525.57</v>
          </cell>
          <cell r="AP35">
            <v>1497691.2199999997</v>
          </cell>
          <cell r="AQ35">
            <v>1497691.2199999997</v>
          </cell>
          <cell r="AR35">
            <v>1497691.2199999997</v>
          </cell>
          <cell r="AS35">
            <v>1497691.2199999997</v>
          </cell>
          <cell r="AT35">
            <v>1386265.7399999998</v>
          </cell>
          <cell r="AU35">
            <v>1253272.33</v>
          </cell>
          <cell r="AV35">
            <v>1052790.25</v>
          </cell>
          <cell r="AW35">
            <v>882481.16</v>
          </cell>
          <cell r="AX35">
            <v>685683.46</v>
          </cell>
          <cell r="AY35">
            <v>492860.51</v>
          </cell>
          <cell r="AZ35">
            <v>298442.28999999998</v>
          </cell>
          <cell r="BA35">
            <v>165160.10999999999</v>
          </cell>
          <cell r="BB35">
            <v>1857819.4700000002</v>
          </cell>
          <cell r="BC35">
            <v>1736006.9500000002</v>
          </cell>
          <cell r="BD35">
            <v>1600087.88</v>
          </cell>
          <cell r="BE35">
            <v>1451413.04</v>
          </cell>
          <cell r="BF35">
            <v>1277396.1100000001</v>
          </cell>
          <cell r="BG35">
            <v>1076671.1499999999</v>
          </cell>
          <cell r="BH35">
            <v>878151.75</v>
          </cell>
          <cell r="BI35">
            <v>718373.34999999986</v>
          </cell>
          <cell r="BJ35">
            <v>531854.38</v>
          </cell>
          <cell r="BK35">
            <v>364698.02</v>
          </cell>
          <cell r="BL35">
            <v>205296.28000000003</v>
          </cell>
          <cell r="BM35">
            <v>93525.57</v>
          </cell>
          <cell r="BN35">
            <v>2163436.08</v>
          </cell>
          <cell r="BZ35">
            <v>1497691.2199999997</v>
          </cell>
          <cell r="CA35">
            <v>1619503.7399999998</v>
          </cell>
          <cell r="CB35">
            <v>1755422.8099999998</v>
          </cell>
          <cell r="CC35">
            <v>1904097.65</v>
          </cell>
          <cell r="CD35">
            <v>1966689.0999999999</v>
          </cell>
          <cell r="CE35">
            <v>2034420.6500000001</v>
          </cell>
          <cell r="CF35">
            <v>2032457.97</v>
          </cell>
          <cell r="CG35">
            <v>2021927.2799999998</v>
          </cell>
          <cell r="CH35">
            <v>2011648.5499999998</v>
          </cell>
          <cell r="CI35">
            <v>1985981.96</v>
          </cell>
          <cell r="CJ35">
            <v>1950965.4799999997</v>
          </cell>
          <cell r="CK35">
            <v>1929454.0099999995</v>
          </cell>
          <cell r="CL35">
            <v>1857819.4700000002</v>
          </cell>
          <cell r="CM35">
            <v>1850922.1700000002</v>
          </cell>
          <cell r="CN35">
            <v>1841762.2199999997</v>
          </cell>
          <cell r="CO35">
            <v>1817514.6099999999</v>
          </cell>
          <cell r="CP35">
            <v>1795681.2800000003</v>
          </cell>
          <cell r="CQ35">
            <v>1769375.5599999998</v>
          </cell>
          <cell r="CR35">
            <v>1774735.3599999999</v>
          </cell>
          <cell r="CS35">
            <v>1849396.1099999999</v>
          </cell>
          <cell r="CT35">
            <v>1917212.22</v>
          </cell>
          <cell r="CU35">
            <v>1980216.2899999998</v>
          </cell>
          <cell r="CV35">
            <v>2038419.5399999998</v>
          </cell>
          <cell r="CW35">
            <v>2090543.5499999998</v>
          </cell>
        </row>
        <row r="36">
          <cell r="F36"/>
          <cell r="G36"/>
          <cell r="H36"/>
          <cell r="I36">
            <v>70.69</v>
          </cell>
          <cell r="J36">
            <v>75.42</v>
          </cell>
          <cell r="K36">
            <v>149.33000000000001</v>
          </cell>
          <cell r="L36">
            <v>64.23</v>
          </cell>
          <cell r="M36">
            <v>0.34</v>
          </cell>
          <cell r="N36">
            <v>0.02</v>
          </cell>
          <cell r="O36">
            <v>31224.97</v>
          </cell>
          <cell r="P36">
            <v>73.900000000000006</v>
          </cell>
          <cell r="Q36">
            <v>20997.87</v>
          </cell>
          <cell r="R36">
            <v>72.62</v>
          </cell>
          <cell r="S36">
            <v>0.02</v>
          </cell>
          <cell r="T36">
            <v>99.83</v>
          </cell>
          <cell r="U36">
            <v>0.02</v>
          </cell>
          <cell r="V36">
            <v>0.02</v>
          </cell>
          <cell r="W36">
            <v>2.25</v>
          </cell>
          <cell r="X36">
            <v>2.02</v>
          </cell>
          <cell r="Y36">
            <v>124.51</v>
          </cell>
          <cell r="Z36">
            <v>2.02</v>
          </cell>
          <cell r="AA36">
            <v>254.89</v>
          </cell>
          <cell r="AB36">
            <v>1026.02</v>
          </cell>
          <cell r="AC36">
            <v>6157.02</v>
          </cell>
          <cell r="AP36">
            <v>52656.770000000004</v>
          </cell>
          <cell r="AQ36">
            <v>52656.770000000004</v>
          </cell>
          <cell r="AR36">
            <v>52656.770000000004</v>
          </cell>
          <cell r="AS36">
            <v>52656.770000000004</v>
          </cell>
          <cell r="AT36">
            <v>52586.080000000002</v>
          </cell>
          <cell r="AU36">
            <v>52510.66</v>
          </cell>
          <cell r="AV36">
            <v>52361.33</v>
          </cell>
          <cell r="AW36">
            <v>52297.100000000006</v>
          </cell>
          <cell r="AX36">
            <v>52296.76</v>
          </cell>
          <cell r="AY36">
            <v>52296.740000000005</v>
          </cell>
          <cell r="AZ36">
            <v>21071.77</v>
          </cell>
          <cell r="BA36">
            <v>20997.87</v>
          </cell>
          <cell r="BB36">
            <v>7741.2400000000007</v>
          </cell>
          <cell r="BC36">
            <v>7668.6200000000008</v>
          </cell>
          <cell r="BD36">
            <v>7668.6</v>
          </cell>
          <cell r="BE36">
            <v>7568.77</v>
          </cell>
          <cell r="BF36">
            <v>7568.75</v>
          </cell>
          <cell r="BG36">
            <v>7568.7300000000005</v>
          </cell>
          <cell r="BH36">
            <v>7566.4800000000005</v>
          </cell>
          <cell r="BI36">
            <v>7564.4600000000009</v>
          </cell>
          <cell r="BJ36">
            <v>7439.9500000000007</v>
          </cell>
          <cell r="BK36">
            <v>7437.93</v>
          </cell>
          <cell r="BL36">
            <v>7183.0400000000009</v>
          </cell>
          <cell r="BM36">
            <v>6157.02</v>
          </cell>
          <cell r="BN36">
            <v>112212.51000000001</v>
          </cell>
          <cell r="BZ36">
            <v>52656.770000000004</v>
          </cell>
          <cell r="CA36">
            <v>52729.390000000007</v>
          </cell>
          <cell r="CB36">
            <v>52729.41</v>
          </cell>
          <cell r="CC36">
            <v>52829.240000000005</v>
          </cell>
          <cell r="CD36">
            <v>52758.57</v>
          </cell>
          <cell r="CE36">
            <v>52683.17</v>
          </cell>
          <cell r="CF36">
            <v>52536.09</v>
          </cell>
          <cell r="CG36">
            <v>52473.88</v>
          </cell>
          <cell r="CH36">
            <v>52598.049999999996</v>
          </cell>
          <cell r="CI36">
            <v>52600.049999999996</v>
          </cell>
          <cell r="CJ36">
            <v>21629.97</v>
          </cell>
          <cell r="CK36">
            <v>22582.09</v>
          </cell>
          <cell r="CL36">
            <v>7741.2400000000007</v>
          </cell>
          <cell r="CM36">
            <v>9036.130000000001</v>
          </cell>
          <cell r="CN36">
            <v>19231.95</v>
          </cell>
          <cell r="CO36">
            <v>29158.590000000004</v>
          </cell>
          <cell r="CP36">
            <v>39336.479999999996</v>
          </cell>
          <cell r="CQ36">
            <v>49517.37000000001</v>
          </cell>
          <cell r="CR36">
            <v>59849.380000000012</v>
          </cell>
          <cell r="CS36">
            <v>70330.290000000008</v>
          </cell>
          <cell r="CT36">
            <v>80045.160000000018</v>
          </cell>
          <cell r="CU36">
            <v>89843.710000000021</v>
          </cell>
          <cell r="CV36">
            <v>99541.400000000009</v>
          </cell>
          <cell r="CW36">
            <v>108467.96000000002</v>
          </cell>
        </row>
        <row r="37"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</row>
        <row r="38"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</row>
        <row r="39">
          <cell r="F39"/>
          <cell r="G39"/>
          <cell r="H39"/>
          <cell r="I39">
            <v>283750</v>
          </cell>
          <cell r="J39">
            <v>261525</v>
          </cell>
          <cell r="K39">
            <v>294101</v>
          </cell>
          <cell r="L39">
            <v>252097</v>
          </cell>
          <cell r="M39">
            <v>314602</v>
          </cell>
          <cell r="N39">
            <v>265721</v>
          </cell>
          <cell r="O39">
            <v>254755</v>
          </cell>
          <cell r="P39">
            <v>249198</v>
          </cell>
          <cell r="Q39">
            <v>101024</v>
          </cell>
          <cell r="R39">
            <v>95074</v>
          </cell>
          <cell r="S39">
            <v>96889</v>
          </cell>
          <cell r="T39">
            <v>76037</v>
          </cell>
          <cell r="U39">
            <v>75980</v>
          </cell>
          <cell r="V39">
            <v>1501679</v>
          </cell>
          <cell r="W39">
            <v>1504514</v>
          </cell>
          <cell r="X39">
            <v>1502124</v>
          </cell>
          <cell r="Y39">
            <v>1495672</v>
          </cell>
          <cell r="Z39">
            <v>1501633</v>
          </cell>
          <cell r="AA39">
            <v>82755</v>
          </cell>
          <cell r="AB39">
            <v>78927</v>
          </cell>
          <cell r="AC39">
            <v>88268</v>
          </cell>
          <cell r="AP39">
            <v>2276773</v>
          </cell>
          <cell r="AQ39">
            <v>2276773</v>
          </cell>
          <cell r="AR39">
            <v>2276773</v>
          </cell>
          <cell r="AS39">
            <v>2276773</v>
          </cell>
          <cell r="AT39">
            <v>1993023</v>
          </cell>
          <cell r="AU39">
            <v>1731498</v>
          </cell>
          <cell r="AV39">
            <v>1437397</v>
          </cell>
          <cell r="AW39">
            <v>1185300</v>
          </cell>
          <cell r="AX39">
            <v>870698</v>
          </cell>
          <cell r="AY39">
            <v>604977</v>
          </cell>
          <cell r="AZ39">
            <v>350222</v>
          </cell>
          <cell r="BA39">
            <v>101024</v>
          </cell>
          <cell r="BB39">
            <v>8099552</v>
          </cell>
          <cell r="BC39">
            <v>8004478</v>
          </cell>
          <cell r="BD39">
            <v>7907589</v>
          </cell>
          <cell r="BE39">
            <v>7831552</v>
          </cell>
          <cell r="BF39">
            <v>7755572</v>
          </cell>
          <cell r="BG39">
            <v>6253893</v>
          </cell>
          <cell r="BH39">
            <v>4749379</v>
          </cell>
          <cell r="BI39">
            <v>3247255</v>
          </cell>
          <cell r="BJ39">
            <v>1751583</v>
          </cell>
          <cell r="BK39">
            <v>249950</v>
          </cell>
          <cell r="BL39">
            <v>167195</v>
          </cell>
          <cell r="BM39">
            <v>88268</v>
          </cell>
          <cell r="BN39">
            <v>3428427</v>
          </cell>
          <cell r="BZ39">
            <v>2276773</v>
          </cell>
          <cell r="CA39">
            <v>2371847</v>
          </cell>
          <cell r="CB39">
            <v>2468736</v>
          </cell>
          <cell r="CC39">
            <v>2544773</v>
          </cell>
          <cell r="CD39">
            <v>2337003</v>
          </cell>
          <cell r="CE39">
            <v>3577157</v>
          </cell>
          <cell r="CF39">
            <v>4787570</v>
          </cell>
          <cell r="CG39">
            <v>6037597</v>
          </cell>
          <cell r="CH39">
            <v>7218667</v>
          </cell>
          <cell r="CI39">
            <v>8454579</v>
          </cell>
          <cell r="CJ39">
            <v>8282579</v>
          </cell>
          <cell r="CK39">
            <v>8112308</v>
          </cell>
          <cell r="CL39">
            <v>8099552</v>
          </cell>
          <cell r="CM39">
            <v>8109097</v>
          </cell>
          <cell r="CN39">
            <v>8186554</v>
          </cell>
          <cell r="CO39">
            <v>8382822</v>
          </cell>
          <cell r="CP39">
            <v>8749861</v>
          </cell>
          <cell r="CQ39">
            <v>7687643</v>
          </cell>
          <cell r="CR39">
            <v>6631747</v>
          </cell>
          <cell r="CS39">
            <v>5565395</v>
          </cell>
          <cell r="CT39">
            <v>4549195</v>
          </cell>
          <cell r="CU39">
            <v>3212767</v>
          </cell>
          <cell r="CV39">
            <v>3291436</v>
          </cell>
          <cell r="CW39">
            <v>3364393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2180104.67</v>
          </cell>
          <cell r="J40">
            <v>2525293.06</v>
          </cell>
          <cell r="K40">
            <v>4069125.04</v>
          </cell>
          <cell r="L40">
            <v>4552619.4700000007</v>
          </cell>
          <cell r="M40">
            <v>5459032.8300000001</v>
          </cell>
          <cell r="N40">
            <v>4450558.3900000006</v>
          </cell>
          <cell r="O40">
            <v>3401075.0700000003</v>
          </cell>
          <cell r="P40">
            <v>2049302.2899999998</v>
          </cell>
          <cell r="Q40">
            <v>1545052.56</v>
          </cell>
          <cell r="R40">
            <v>1454518.81</v>
          </cell>
          <cell r="S40">
            <v>1669561.35</v>
          </cell>
          <cell r="T40">
            <v>1890749.11</v>
          </cell>
          <cell r="U40">
            <v>2238537.5700000003</v>
          </cell>
          <cell r="V40">
            <v>4256015.96</v>
          </cell>
          <cell r="W40">
            <v>5006864.3100000005</v>
          </cell>
          <cell r="X40">
            <v>5719585.8499999996</v>
          </cell>
          <cell r="Y40">
            <v>5847310.3799999999</v>
          </cell>
          <cell r="Z40">
            <v>5266765.4000000004</v>
          </cell>
          <cell r="AA40">
            <v>3306404.7500000005</v>
          </cell>
          <cell r="AB40">
            <v>1939158.21</v>
          </cell>
          <cell r="AC40">
            <v>1543802.2100000002</v>
          </cell>
          <cell r="AP40">
            <v>30232163.379999999</v>
          </cell>
          <cell r="AQ40">
            <v>30232163.379999999</v>
          </cell>
          <cell r="AR40">
            <v>30232163.379999999</v>
          </cell>
          <cell r="AS40">
            <v>30232163.379999999</v>
          </cell>
          <cell r="AT40">
            <v>28052058.709999997</v>
          </cell>
          <cell r="AU40">
            <v>25526765.650000002</v>
          </cell>
          <cell r="AV40">
            <v>21457640.609999999</v>
          </cell>
          <cell r="AW40">
            <v>16905021.140000001</v>
          </cell>
          <cell r="AX40">
            <v>11445988.310000001</v>
          </cell>
          <cell r="AY40">
            <v>6995429.9199999999</v>
          </cell>
          <cell r="AZ40">
            <v>3594354.8499999996</v>
          </cell>
          <cell r="BA40">
            <v>1545052.56</v>
          </cell>
          <cell r="BB40">
            <v>40139273.910000004</v>
          </cell>
          <cell r="BC40">
            <v>38684755.100000001</v>
          </cell>
          <cell r="BD40">
            <v>37015193.75</v>
          </cell>
          <cell r="BE40">
            <v>35124444.640000001</v>
          </cell>
          <cell r="BF40">
            <v>32885907.07</v>
          </cell>
          <cell r="BG40">
            <v>28629891.109999999</v>
          </cell>
          <cell r="BH40">
            <v>23623026.800000004</v>
          </cell>
          <cell r="BI40">
            <v>17903440.950000003</v>
          </cell>
          <cell r="BJ40">
            <v>12056130.57</v>
          </cell>
          <cell r="BK40">
            <v>6789365.1700000009</v>
          </cell>
          <cell r="BL40">
            <v>3482960.42</v>
          </cell>
          <cell r="BM40">
            <v>1543802.2100000002</v>
          </cell>
          <cell r="BN40">
            <v>49876451.289999992</v>
          </cell>
          <cell r="BZ40">
            <v>30232163.379999999</v>
          </cell>
          <cell r="CA40">
            <v>31686682.189999998</v>
          </cell>
          <cell r="CB40">
            <v>33356243.539999999</v>
          </cell>
          <cell r="CC40">
            <v>35246992.649999999</v>
          </cell>
          <cell r="CD40">
            <v>35305425.549999997</v>
          </cell>
          <cell r="CE40">
            <v>37036148.450000003</v>
          </cell>
          <cell r="CF40">
            <v>37973887.719999999</v>
          </cell>
          <cell r="CG40">
            <v>39140854.100000001</v>
          </cell>
          <cell r="CH40">
            <v>39529131.650000006</v>
          </cell>
          <cell r="CI40">
            <v>40345338.660000004</v>
          </cell>
          <cell r="CJ40">
            <v>40250668.340000004</v>
          </cell>
          <cell r="CK40">
            <v>40140524.260000005</v>
          </cell>
          <cell r="CL40">
            <v>40139273.910000004</v>
          </cell>
          <cell r="CM40">
            <v>40226769.550000004</v>
          </cell>
          <cell r="CN40">
            <v>40508837.43</v>
          </cell>
          <cell r="CO40">
            <v>40870145.130000003</v>
          </cell>
          <cell r="CP40">
            <v>41756642.109999999</v>
          </cell>
          <cell r="CQ40">
            <v>41631557.810000002</v>
          </cell>
          <cell r="CR40">
            <v>42587395.140000001</v>
          </cell>
          <cell r="CS40">
            <v>44551016.530000001</v>
          </cell>
          <cell r="CT40">
            <v>46849365.93</v>
          </cell>
          <cell r="CU40">
            <v>48154263.830000006</v>
          </cell>
          <cell r="CV40">
            <v>49212485.409999996</v>
          </cell>
          <cell r="CW40">
            <v>49698613.889999993</v>
          </cell>
        </row>
        <row r="41">
          <cell r="F41" t="e">
            <v>#DIV/0!</v>
          </cell>
          <cell r="G41" t="e">
            <v>#DIV/0!</v>
          </cell>
          <cell r="H41" t="e">
            <v>#DIV/0!</v>
          </cell>
          <cell r="I41">
            <v>0.10301986417668293</v>
          </cell>
          <cell r="J41">
            <v>0.11776718041029194</v>
          </cell>
          <cell r="K41">
            <v>0.1657944758546305</v>
          </cell>
          <cell r="L41">
            <v>0.22537144502984841</v>
          </cell>
          <cell r="M41">
            <v>0.14041406633770995</v>
          </cell>
          <cell r="N41">
            <v>9.4110937207508349E-2</v>
          </cell>
          <cell r="O41">
            <v>5.733909413774034E-2</v>
          </cell>
          <cell r="P41">
            <v>3.0542922397737607E-2</v>
          </cell>
          <cell r="Q41">
            <v>1.8542194831269548E-2</v>
          </cell>
          <cell r="R41">
            <v>2.3085335479990893E-2</v>
          </cell>
          <cell r="S41">
            <v>4.511177877434816E-2</v>
          </cell>
          <cell r="T41">
            <v>6.8589023465467192E-2</v>
          </cell>
          <cell r="U41">
            <v>8.3758399014060209E-2</v>
          </cell>
          <cell r="V41">
            <v>0.16555392743620492</v>
          </cell>
          <cell r="W41">
            <v>0.19964656496383604</v>
          </cell>
          <cell r="X41">
            <v>0.2096967909071788</v>
          </cell>
          <cell r="Y41">
            <v>0.13645038668406989</v>
          </cell>
          <cell r="Z41">
            <v>0.10435702136825932</v>
          </cell>
          <cell r="AA41">
            <v>5.6797634559196716E-2</v>
          </cell>
          <cell r="AB41">
            <v>2.748141155392636E-2</v>
          </cell>
          <cell r="AC41">
            <v>1.9497078525020622E-2</v>
          </cell>
          <cell r="AP41" t="e">
            <v>#DIV/0!</v>
          </cell>
          <cell r="AQ41" t="e">
            <v>#DIV/0!</v>
          </cell>
          <cell r="AR41" t="e">
            <v>#DIV/0!</v>
          </cell>
          <cell r="AS41">
            <v>0.95290218038341934</v>
          </cell>
          <cell r="AT41">
            <v>0.84988231620673649</v>
          </cell>
          <cell r="AU41">
            <v>0.73211513579644449</v>
          </cell>
          <cell r="AV41">
            <v>0.56632065994181413</v>
          </cell>
          <cell r="AW41">
            <v>0.34094921491196578</v>
          </cell>
          <cell r="AX41">
            <v>0.20053514857425583</v>
          </cell>
          <cell r="AY41">
            <v>0.1064242113667475</v>
          </cell>
          <cell r="AZ41">
            <v>4.9085117229007158E-2</v>
          </cell>
          <cell r="BA41">
            <v>1.8542194831269548E-2</v>
          </cell>
          <cell r="BB41">
            <v>1.1400253527315591</v>
          </cell>
          <cell r="BC41">
            <v>1.1169400172515682</v>
          </cell>
          <cell r="BD41">
            <v>1.0718282384772198</v>
          </cell>
          <cell r="BE41">
            <v>1.0032392150117528</v>
          </cell>
          <cell r="BF41">
            <v>0.91948081599769249</v>
          </cell>
          <cell r="BG41">
            <v>0.75392688856148771</v>
          </cell>
          <cell r="BH41">
            <v>0.55428032359765167</v>
          </cell>
          <cell r="BI41">
            <v>0.34458353269047293</v>
          </cell>
          <cell r="BJ41">
            <v>0.20813314600640301</v>
          </cell>
          <cell r="BK41">
            <v>0.1037761246381437</v>
          </cell>
          <cell r="BL41">
            <v>4.6978490078946986E-2</v>
          </cell>
          <cell r="BM41">
            <v>1.9497078525020622E-2</v>
          </cell>
          <cell r="BN41">
            <v>1.2368726712163836</v>
          </cell>
          <cell r="BZ41"/>
          <cell r="CA41"/>
          <cell r="CB41"/>
          <cell r="CC41"/>
          <cell r="CD41"/>
          <cell r="CE41"/>
          <cell r="CF41"/>
          <cell r="CG41"/>
          <cell r="CH41"/>
          <cell r="CI41"/>
          <cell r="CJ41"/>
          <cell r="CK41"/>
          <cell r="CL41"/>
          <cell r="CM41"/>
          <cell r="CN41"/>
          <cell r="CO41"/>
          <cell r="CP41"/>
          <cell r="CQ41"/>
          <cell r="CR41"/>
          <cell r="CS41"/>
          <cell r="CT41"/>
          <cell r="CU41"/>
          <cell r="CV41"/>
          <cell r="CW41"/>
        </row>
        <row r="42">
          <cell r="BB42"/>
          <cell r="BC42"/>
          <cell r="BD42"/>
          <cell r="BE42"/>
          <cell r="BF42"/>
          <cell r="BG42"/>
          <cell r="BH42"/>
          <cell r="BI42"/>
          <cell r="BJ42"/>
          <cell r="BK42"/>
          <cell r="BL42"/>
          <cell r="BM42"/>
          <cell r="BN42">
            <v>0</v>
          </cell>
          <cell r="BZ42"/>
          <cell r="CA42"/>
          <cell r="CB42"/>
          <cell r="CC42"/>
          <cell r="CD42"/>
          <cell r="CE42"/>
          <cell r="CF42"/>
          <cell r="CG42"/>
          <cell r="CH42"/>
          <cell r="CI42"/>
          <cell r="CJ42"/>
          <cell r="CK42"/>
          <cell r="CL42"/>
          <cell r="CM42"/>
          <cell r="CN42"/>
          <cell r="CO42"/>
          <cell r="CP42"/>
          <cell r="CQ42"/>
          <cell r="CR42"/>
          <cell r="CS42"/>
          <cell r="CT42"/>
          <cell r="CU42"/>
          <cell r="CV42"/>
          <cell r="CW42"/>
        </row>
        <row r="43">
          <cell r="BB43"/>
          <cell r="BC43"/>
          <cell r="BD43"/>
          <cell r="BE43"/>
          <cell r="BF43"/>
          <cell r="BG43"/>
          <cell r="BH43"/>
          <cell r="BI43"/>
          <cell r="BJ43"/>
          <cell r="BK43"/>
          <cell r="BL43"/>
          <cell r="BM43"/>
          <cell r="BN43">
            <v>0</v>
          </cell>
          <cell r="BZ43"/>
          <cell r="CA43"/>
          <cell r="CB43"/>
          <cell r="CC43"/>
          <cell r="CD43"/>
          <cell r="CE43"/>
          <cell r="CF43"/>
          <cell r="CG43"/>
          <cell r="CH43"/>
          <cell r="CI43"/>
          <cell r="CJ43"/>
          <cell r="CK43"/>
          <cell r="CL43"/>
          <cell r="CM43"/>
          <cell r="CN43"/>
          <cell r="CO43"/>
          <cell r="CP43"/>
          <cell r="CQ43"/>
          <cell r="CR43"/>
          <cell r="CS43"/>
          <cell r="CT43"/>
          <cell r="CU43"/>
          <cell r="CV43"/>
          <cell r="CW43"/>
        </row>
        <row r="44">
          <cell r="BB44"/>
          <cell r="BC44"/>
          <cell r="BD44"/>
          <cell r="BE44"/>
          <cell r="BF44"/>
          <cell r="BG44"/>
          <cell r="BH44"/>
          <cell r="BI44"/>
          <cell r="BJ44"/>
          <cell r="BK44"/>
          <cell r="BL44"/>
          <cell r="BM44"/>
          <cell r="BN44">
            <v>0</v>
          </cell>
          <cell r="BZ44"/>
          <cell r="CA44"/>
          <cell r="CB44"/>
          <cell r="CC44"/>
          <cell r="CD44"/>
          <cell r="CE44"/>
          <cell r="CF44"/>
          <cell r="CG44"/>
          <cell r="CH44"/>
          <cell r="CI44"/>
          <cell r="CJ44"/>
          <cell r="CK44"/>
          <cell r="CL44"/>
          <cell r="CM44"/>
          <cell r="CN44"/>
          <cell r="CO44"/>
          <cell r="CP44"/>
          <cell r="CQ44"/>
          <cell r="CR44"/>
          <cell r="CS44"/>
          <cell r="CT44"/>
          <cell r="CU44"/>
          <cell r="CV44"/>
          <cell r="CW44"/>
        </row>
        <row r="45">
          <cell r="BB45"/>
          <cell r="BC45"/>
          <cell r="BD45"/>
          <cell r="BE45"/>
          <cell r="BF45"/>
          <cell r="BG45"/>
          <cell r="BH45"/>
          <cell r="BI45"/>
          <cell r="BJ45"/>
          <cell r="BK45"/>
          <cell r="BL45"/>
          <cell r="BM45"/>
          <cell r="BN45">
            <v>0</v>
          </cell>
          <cell r="BZ45"/>
          <cell r="CA45"/>
          <cell r="CB45"/>
          <cell r="CC45"/>
          <cell r="CD45"/>
          <cell r="CE45"/>
          <cell r="CF45"/>
          <cell r="CG45"/>
          <cell r="CH45"/>
          <cell r="CI45"/>
          <cell r="CJ45"/>
          <cell r="CK45"/>
          <cell r="CL45"/>
          <cell r="CM45"/>
          <cell r="CN45"/>
          <cell r="CO45"/>
          <cell r="CP45"/>
          <cell r="CQ45"/>
          <cell r="CR45"/>
          <cell r="CS45"/>
          <cell r="CT45"/>
          <cell r="CU45"/>
          <cell r="CV45"/>
          <cell r="CW45"/>
        </row>
        <row r="46">
          <cell r="F46"/>
          <cell r="G46"/>
          <cell r="H46"/>
          <cell r="I46">
            <v>1786.67</v>
          </cell>
          <cell r="J46">
            <v>25098.080000000002</v>
          </cell>
          <cell r="K46">
            <v>27549.99</v>
          </cell>
          <cell r="L46">
            <v>-155421.17000000001</v>
          </cell>
          <cell r="M46">
            <v>45664.06</v>
          </cell>
          <cell r="N46">
            <v>71527.41</v>
          </cell>
          <cell r="O46">
            <v>86320.85</v>
          </cell>
          <cell r="P46">
            <v>111246.51</v>
          </cell>
          <cell r="Q46">
            <v>151936.79</v>
          </cell>
          <cell r="R46">
            <v>158969.64000000001</v>
          </cell>
          <cell r="S46">
            <v>76770.509999999995</v>
          </cell>
          <cell r="T46">
            <v>41836.300000000003</v>
          </cell>
          <cell r="U46">
            <v>-90462.87</v>
          </cell>
          <cell r="V46">
            <v>30739.56</v>
          </cell>
          <cell r="W46">
            <v>32593.19</v>
          </cell>
          <cell r="X46">
            <v>-201079.88</v>
          </cell>
          <cell r="Y46">
            <v>66570.14</v>
          </cell>
          <cell r="Z46">
            <v>92665.44</v>
          </cell>
          <cell r="AA46">
            <v>113043.68</v>
          </cell>
          <cell r="AB46">
            <v>136114.9</v>
          </cell>
          <cell r="AC46">
            <v>178760.5</v>
          </cell>
          <cell r="AP46">
            <v>365709.19</v>
          </cell>
          <cell r="AQ46">
            <v>365709.19</v>
          </cell>
          <cell r="AR46">
            <v>365709.19</v>
          </cell>
          <cell r="AS46">
            <v>365709.19</v>
          </cell>
          <cell r="AT46">
            <v>363922.52</v>
          </cell>
          <cell r="AU46">
            <v>338824.44</v>
          </cell>
          <cell r="AV46">
            <v>311274.44999999995</v>
          </cell>
          <cell r="AW46">
            <v>466695.62</v>
          </cell>
          <cell r="AX46">
            <v>421031.56000000006</v>
          </cell>
          <cell r="AY46">
            <v>349504.15</v>
          </cell>
          <cell r="AZ46">
            <v>263183.3</v>
          </cell>
          <cell r="BA46">
            <v>151936.79</v>
          </cell>
          <cell r="BB46">
            <v>636521.11</v>
          </cell>
          <cell r="BC46">
            <v>477551.47</v>
          </cell>
          <cell r="BD46">
            <v>400780.95999999996</v>
          </cell>
          <cell r="BE46">
            <v>358944.66000000003</v>
          </cell>
          <cell r="BF46">
            <v>449407.53</v>
          </cell>
          <cell r="BG46">
            <v>418667.97</v>
          </cell>
          <cell r="BH46">
            <v>386074.78</v>
          </cell>
          <cell r="BI46">
            <v>587154.66</v>
          </cell>
          <cell r="BJ46">
            <v>520584.52</v>
          </cell>
          <cell r="BK46">
            <v>427919.07999999996</v>
          </cell>
          <cell r="BL46">
            <v>314875.40000000002</v>
          </cell>
          <cell r="BM46">
            <v>178760.5</v>
          </cell>
          <cell r="BN46">
            <v>606973.04</v>
          </cell>
          <cell r="BZ46">
            <v>365709.19</v>
          </cell>
          <cell r="CA46">
            <v>524678.83000000007</v>
          </cell>
          <cell r="CB46">
            <v>601449.34000000008</v>
          </cell>
          <cell r="CC46">
            <v>643285.64000000013</v>
          </cell>
          <cell r="CD46">
            <v>551036.10000000009</v>
          </cell>
          <cell r="CE46">
            <v>556677.58000000007</v>
          </cell>
          <cell r="CF46">
            <v>561720.78</v>
          </cell>
          <cell r="CG46">
            <v>516062.07000000007</v>
          </cell>
          <cell r="CH46">
            <v>536968.15000000014</v>
          </cell>
          <cell r="CI46">
            <v>558106.18000000017</v>
          </cell>
          <cell r="CJ46">
            <v>584829.01</v>
          </cell>
          <cell r="CK46">
            <v>609697.4</v>
          </cell>
          <cell r="CL46">
            <v>636521.11</v>
          </cell>
          <cell r="CM46">
            <v>249000.88999999998</v>
          </cell>
          <cell r="CN46">
            <v>268500.36</v>
          </cell>
          <cell r="CO46">
            <v>268888.33000000007</v>
          </cell>
          <cell r="CP46">
            <v>345718.71000000008</v>
          </cell>
          <cell r="CQ46">
            <v>350452.73000000004</v>
          </cell>
          <cell r="CR46">
            <v>358375.38000000012</v>
          </cell>
          <cell r="CS46">
            <v>443024.77000000014</v>
          </cell>
          <cell r="CT46">
            <v>451711.18000000011</v>
          </cell>
          <cell r="CU46">
            <v>468153.87000000005</v>
          </cell>
          <cell r="CV46">
            <v>504088.29000000004</v>
          </cell>
          <cell r="CW46">
            <v>567069.74</v>
          </cell>
        </row>
        <row r="47">
          <cell r="F47"/>
          <cell r="G47"/>
          <cell r="H47"/>
          <cell r="I47">
            <v>3227.29</v>
          </cell>
          <cell r="J47">
            <v>3051.81</v>
          </cell>
          <cell r="K47">
            <v>3292.46</v>
          </cell>
          <cell r="L47">
            <v>-19549.79</v>
          </cell>
          <cell r="M47">
            <v>4699.38</v>
          </cell>
          <cell r="N47">
            <v>7109.02</v>
          </cell>
          <cell r="O47">
            <v>-5992.58</v>
          </cell>
          <cell r="P47">
            <v>10400.469999999999</v>
          </cell>
          <cell r="Q47">
            <v>14450.25</v>
          </cell>
          <cell r="R47">
            <v>16461.59</v>
          </cell>
          <cell r="S47">
            <v>8370.4599999999991</v>
          </cell>
          <cell r="T47">
            <v>5715.04</v>
          </cell>
          <cell r="U47">
            <v>4901.78</v>
          </cell>
          <cell r="V47">
            <v>4413.9399999999996</v>
          </cell>
          <cell r="W47">
            <v>4665.57</v>
          </cell>
          <cell r="X47">
            <v>-25748.880000000001</v>
          </cell>
          <cell r="Y47">
            <v>8110.83</v>
          </cell>
          <cell r="Z47">
            <v>10512.28</v>
          </cell>
          <cell r="AA47">
            <v>12645.7</v>
          </cell>
          <cell r="AB47">
            <v>14982.17</v>
          </cell>
          <cell r="AC47">
            <v>19690.48</v>
          </cell>
          <cell r="AP47">
            <v>20688.310000000001</v>
          </cell>
          <cell r="AQ47">
            <v>20688.310000000001</v>
          </cell>
          <cell r="AR47">
            <v>20688.310000000001</v>
          </cell>
          <cell r="AS47">
            <v>20688.310000000001</v>
          </cell>
          <cell r="AT47">
            <v>17461.02</v>
          </cell>
          <cell r="AU47">
            <v>14409.21</v>
          </cell>
          <cell r="AV47">
            <v>11116.75</v>
          </cell>
          <cell r="AW47">
            <v>30666.54</v>
          </cell>
          <cell r="AX47">
            <v>25967.16</v>
          </cell>
          <cell r="AY47">
            <v>18858.14</v>
          </cell>
          <cell r="AZ47">
            <v>24850.720000000001</v>
          </cell>
          <cell r="BA47">
            <v>14450.25</v>
          </cell>
          <cell r="BB47">
            <v>84720.959999999992</v>
          </cell>
          <cell r="BC47">
            <v>68259.37</v>
          </cell>
          <cell r="BD47">
            <v>59888.91</v>
          </cell>
          <cell r="BE47">
            <v>54173.869999999995</v>
          </cell>
          <cell r="BF47">
            <v>49272.09</v>
          </cell>
          <cell r="BG47">
            <v>44858.149999999994</v>
          </cell>
          <cell r="BH47">
            <v>40192.58</v>
          </cell>
          <cell r="BI47">
            <v>65941.460000000006</v>
          </cell>
          <cell r="BJ47">
            <v>57830.630000000005</v>
          </cell>
          <cell r="BK47">
            <v>47318.350000000006</v>
          </cell>
          <cell r="BL47">
            <v>34672.65</v>
          </cell>
          <cell r="BM47">
            <v>19690.48</v>
          </cell>
          <cell r="BN47">
            <v>73470.73000000001</v>
          </cell>
          <cell r="BZ47">
            <v>20688.310000000001</v>
          </cell>
          <cell r="CA47">
            <v>37149.9</v>
          </cell>
          <cell r="CB47">
            <v>45520.36</v>
          </cell>
          <cell r="CC47">
            <v>51235.4</v>
          </cell>
          <cell r="CD47">
            <v>52909.89</v>
          </cell>
          <cell r="CE47">
            <v>54272.02</v>
          </cell>
          <cell r="CF47">
            <v>55645.130000000005</v>
          </cell>
          <cell r="CG47">
            <v>49446.040000000008</v>
          </cell>
          <cell r="CH47">
            <v>52857.490000000005</v>
          </cell>
          <cell r="CI47">
            <v>56260.75</v>
          </cell>
          <cell r="CJ47">
            <v>74899.03</v>
          </cell>
          <cell r="CK47">
            <v>79480.73</v>
          </cell>
          <cell r="CL47">
            <v>84720.959999999992</v>
          </cell>
          <cell r="CM47">
            <v>47123</v>
          </cell>
          <cell r="CN47">
            <v>48752.880000000005</v>
          </cell>
          <cell r="CO47">
            <v>48598.149999999994</v>
          </cell>
          <cell r="CP47">
            <v>48547.849999999991</v>
          </cell>
          <cell r="CQ47">
            <v>48806.789999999986</v>
          </cell>
          <cell r="CR47">
            <v>49484.789999999994</v>
          </cell>
          <cell r="CS47">
            <v>59561.170000000013</v>
          </cell>
          <cell r="CT47">
            <v>59890.479999999996</v>
          </cell>
          <cell r="CU47">
            <v>61131.539999999994</v>
          </cell>
          <cell r="CV47">
            <v>64228.59</v>
          </cell>
          <cell r="CW47">
            <v>69859.55</v>
          </cell>
        </row>
        <row r="48">
          <cell r="F48"/>
          <cell r="G48"/>
          <cell r="H48"/>
          <cell r="I48">
            <v>-8068.63</v>
          </cell>
          <cell r="J48">
            <v>866.54</v>
          </cell>
          <cell r="K48">
            <v>849.64</v>
          </cell>
          <cell r="L48">
            <v>357.71</v>
          </cell>
          <cell r="M48">
            <v>901.95</v>
          </cell>
          <cell r="N48">
            <v>980</v>
          </cell>
          <cell r="O48">
            <v>103591.11</v>
          </cell>
          <cell r="P48">
            <v>1141.5899999999999</v>
          </cell>
          <cell r="Q48">
            <v>1204.1099999999999</v>
          </cell>
          <cell r="R48">
            <v>652.61</v>
          </cell>
          <cell r="S48">
            <v>600.25</v>
          </cell>
          <cell r="T48">
            <v>608.55999999999995</v>
          </cell>
          <cell r="U48">
            <v>-7437.98</v>
          </cell>
          <cell r="V48">
            <v>515.59</v>
          </cell>
          <cell r="W48">
            <v>509.71</v>
          </cell>
          <cell r="X48">
            <v>414.12</v>
          </cell>
          <cell r="Y48">
            <v>553.77</v>
          </cell>
          <cell r="Z48">
            <v>601.54</v>
          </cell>
          <cell r="AA48">
            <v>623.85</v>
          </cell>
          <cell r="AB48">
            <v>654.05999999999995</v>
          </cell>
          <cell r="AC48">
            <v>727.24</v>
          </cell>
          <cell r="AP48">
            <v>101824.02</v>
          </cell>
          <cell r="AQ48">
            <v>101824.02</v>
          </cell>
          <cell r="AR48">
            <v>101824.02</v>
          </cell>
          <cell r="AS48">
            <v>101824.02</v>
          </cell>
          <cell r="AT48">
            <v>109892.65</v>
          </cell>
          <cell r="AU48">
            <v>109026.11</v>
          </cell>
          <cell r="AV48">
            <v>108176.47</v>
          </cell>
          <cell r="AW48">
            <v>107818.76</v>
          </cell>
          <cell r="AX48">
            <v>106916.81</v>
          </cell>
          <cell r="AY48">
            <v>105936.81</v>
          </cell>
          <cell r="AZ48">
            <v>2345.6999999999998</v>
          </cell>
          <cell r="BA48">
            <v>1204.1099999999999</v>
          </cell>
          <cell r="BB48">
            <v>-976.67999999999961</v>
          </cell>
          <cell r="BC48">
            <v>-1629.2899999999997</v>
          </cell>
          <cell r="BD48">
            <v>-2229.54</v>
          </cell>
          <cell r="BE48">
            <v>-2838.0999999999985</v>
          </cell>
          <cell r="BF48">
            <v>4599.88</v>
          </cell>
          <cell r="BG48">
            <v>4084.29</v>
          </cell>
          <cell r="BH48">
            <v>3574.58</v>
          </cell>
          <cell r="BI48">
            <v>3160.46</v>
          </cell>
          <cell r="BJ48">
            <v>2606.6899999999996</v>
          </cell>
          <cell r="BK48">
            <v>2005.1499999999999</v>
          </cell>
          <cell r="BL48">
            <v>1381.3</v>
          </cell>
          <cell r="BM48">
            <v>727.24</v>
          </cell>
          <cell r="BN48">
            <v>-39609.419999999991</v>
          </cell>
          <cell r="BZ48">
            <v>101824.02</v>
          </cell>
          <cell r="CA48">
            <v>102476.63</v>
          </cell>
          <cell r="CB48">
            <v>103076.88</v>
          </cell>
          <cell r="CC48">
            <v>103685.44</v>
          </cell>
          <cell r="CD48">
            <v>104316.09</v>
          </cell>
          <cell r="CE48">
            <v>103965.14</v>
          </cell>
          <cell r="CF48">
            <v>103625.21</v>
          </cell>
          <cell r="CG48">
            <v>103681.62</v>
          </cell>
          <cell r="CH48">
            <v>103333.44</v>
          </cell>
          <cell r="CI48">
            <v>102954.98</v>
          </cell>
          <cell r="CJ48">
            <v>-12.279999999999632</v>
          </cell>
          <cell r="CK48">
            <v>-499.80999999999995</v>
          </cell>
          <cell r="CL48">
            <v>-976.67999999999961</v>
          </cell>
          <cell r="CM48">
            <v>-55997.06</v>
          </cell>
          <cell r="CN48">
            <v>-55176.35</v>
          </cell>
          <cell r="CO48">
            <v>-54482.469999999994</v>
          </cell>
          <cell r="CP48">
            <v>-45773.7</v>
          </cell>
          <cell r="CQ48">
            <v>-45161.789999999994</v>
          </cell>
          <cell r="CR48">
            <v>-44490.279999999992</v>
          </cell>
          <cell r="CS48">
            <v>-43960.799999999996</v>
          </cell>
          <cell r="CT48">
            <v>-43268.239999999991</v>
          </cell>
          <cell r="CU48">
            <v>-42503.19999999999</v>
          </cell>
          <cell r="CV48">
            <v>-41633.089999999989</v>
          </cell>
          <cell r="CW48">
            <v>-40639.259999999995</v>
          </cell>
        </row>
        <row r="49">
          <cell r="F49"/>
          <cell r="G49"/>
          <cell r="H49"/>
          <cell r="I49">
            <v>845.72</v>
          </cell>
          <cell r="J49">
            <v>820.17</v>
          </cell>
          <cell r="K49">
            <v>774.24</v>
          </cell>
          <cell r="L49">
            <v>-32.68</v>
          </cell>
          <cell r="M49">
            <v>862.38</v>
          </cell>
          <cell r="N49">
            <v>888.08</v>
          </cell>
          <cell r="O49">
            <v>1141.1300000000001</v>
          </cell>
          <cell r="P49">
            <v>1173.1199999999999</v>
          </cell>
          <cell r="Q49">
            <v>1204.4100000000001</v>
          </cell>
          <cell r="R49">
            <v>1102.05</v>
          </cell>
          <cell r="S49">
            <v>1006.27</v>
          </cell>
          <cell r="T49">
            <v>981.06</v>
          </cell>
          <cell r="U49">
            <v>-3119.95</v>
          </cell>
          <cell r="V49">
            <v>834.85</v>
          </cell>
          <cell r="W49">
            <v>820.49</v>
          </cell>
          <cell r="X49">
            <v>-7391.45</v>
          </cell>
          <cell r="Y49">
            <v>978.18</v>
          </cell>
          <cell r="Z49">
            <v>1153.1199999999999</v>
          </cell>
          <cell r="AA49">
            <v>1283.01</v>
          </cell>
          <cell r="AB49">
            <v>1239.5</v>
          </cell>
          <cell r="AC49">
            <v>1386.52</v>
          </cell>
          <cell r="AP49">
            <v>7676.5700000000006</v>
          </cell>
          <cell r="AQ49">
            <v>7676.5700000000006</v>
          </cell>
          <cell r="AR49">
            <v>7676.5700000000006</v>
          </cell>
          <cell r="AS49">
            <v>7676.5700000000006</v>
          </cell>
          <cell r="AT49">
            <v>6830.8499999999995</v>
          </cell>
          <cell r="AU49">
            <v>6010.68</v>
          </cell>
          <cell r="AV49">
            <v>5236.4400000000005</v>
          </cell>
          <cell r="AW49">
            <v>5269.12</v>
          </cell>
          <cell r="AX49">
            <v>4406.74</v>
          </cell>
          <cell r="AY49">
            <v>3518.66</v>
          </cell>
          <cell r="AZ49">
            <v>2377.5299999999997</v>
          </cell>
          <cell r="BA49">
            <v>1204.4100000000001</v>
          </cell>
          <cell r="BB49">
            <v>273.65000000000009</v>
          </cell>
          <cell r="BC49">
            <v>-828.39999999999918</v>
          </cell>
          <cell r="BD49">
            <v>-1834.6699999999996</v>
          </cell>
          <cell r="BE49">
            <v>-2815.7299999999991</v>
          </cell>
          <cell r="BF49">
            <v>304.22000000000071</v>
          </cell>
          <cell r="BG49">
            <v>-530.62999999999965</v>
          </cell>
          <cell r="BH49">
            <v>-1351.1199999999994</v>
          </cell>
          <cell r="BI49">
            <v>6040.33</v>
          </cell>
          <cell r="BJ49">
            <v>5062.1499999999996</v>
          </cell>
          <cell r="BK49">
            <v>3909.03</v>
          </cell>
          <cell r="BL49">
            <v>2626.02</v>
          </cell>
          <cell r="BM49">
            <v>1386.52</v>
          </cell>
          <cell r="BN49">
            <v>-33674.930000000008</v>
          </cell>
          <cell r="BZ49">
            <v>7676.5700000000006</v>
          </cell>
          <cell r="CA49">
            <v>8778.6200000000008</v>
          </cell>
          <cell r="CB49">
            <v>9784.8900000000012</v>
          </cell>
          <cell r="CC49">
            <v>10765.95</v>
          </cell>
          <cell r="CD49">
            <v>6800.28</v>
          </cell>
          <cell r="CE49">
            <v>6814.96</v>
          </cell>
          <cell r="CF49">
            <v>6861.21</v>
          </cell>
          <cell r="CG49">
            <v>-497.55999999999949</v>
          </cell>
          <cell r="CH49">
            <v>-381.76000000000056</v>
          </cell>
          <cell r="CI49">
            <v>-116.72000000000071</v>
          </cell>
          <cell r="CJ49">
            <v>25.160000000000082</v>
          </cell>
          <cell r="CK49">
            <v>91.540000000000191</v>
          </cell>
          <cell r="CL49">
            <v>273.65000000000009</v>
          </cell>
          <cell r="CM49">
            <v>-53667.51</v>
          </cell>
          <cell r="CN49">
            <v>-52625.68</v>
          </cell>
          <cell r="CO49">
            <v>-51957.2</v>
          </cell>
          <cell r="CP49">
            <v>-47371.72</v>
          </cell>
          <cell r="CQ49">
            <v>-46817.03</v>
          </cell>
          <cell r="CR49">
            <v>-46162.250000000007</v>
          </cell>
          <cell r="CS49">
            <v>-37583.26</v>
          </cell>
          <cell r="CT49">
            <v>-36824.86</v>
          </cell>
          <cell r="CU49">
            <v>-36084.310000000005</v>
          </cell>
          <cell r="CV49">
            <v>-35419.540000000008</v>
          </cell>
          <cell r="CW49">
            <v>-34642.160000000011</v>
          </cell>
        </row>
        <row r="50">
          <cell r="F50"/>
          <cell r="G50"/>
          <cell r="H50"/>
          <cell r="I50">
            <v>4590</v>
          </cell>
          <cell r="J50">
            <v>-150</v>
          </cell>
          <cell r="K50">
            <v>-2303</v>
          </cell>
          <cell r="L50">
            <v>-7157</v>
          </cell>
          <cell r="M50">
            <v>-9537.68</v>
          </cell>
          <cell r="N50">
            <v>-18186.23</v>
          </cell>
          <cell r="O50">
            <v>-4457.55</v>
          </cell>
          <cell r="P50">
            <v>-9211.36</v>
          </cell>
          <cell r="Q50">
            <v>-20235.650000000001</v>
          </cell>
          <cell r="R50">
            <v>6742.86</v>
          </cell>
          <cell r="S50">
            <v>41754.61</v>
          </cell>
          <cell r="T50">
            <v>13087</v>
          </cell>
          <cell r="U50">
            <v>5935</v>
          </cell>
          <cell r="V50">
            <v>969</v>
          </cell>
          <cell r="W50">
            <v>-1311</v>
          </cell>
          <cell r="X50">
            <v>-9982</v>
          </cell>
          <cell r="Y50">
            <v>-5506.55</v>
          </cell>
          <cell r="Z50">
            <v>-6900.59</v>
          </cell>
          <cell r="AA50">
            <v>-11413.74</v>
          </cell>
          <cell r="AB50">
            <v>-20521.02</v>
          </cell>
          <cell r="AC50">
            <v>-19282.2</v>
          </cell>
          <cell r="AP50">
            <v>-66648.47</v>
          </cell>
          <cell r="AQ50">
            <v>-66648.47</v>
          </cell>
          <cell r="AR50">
            <v>-66648.47</v>
          </cell>
          <cell r="AS50">
            <v>-66648.47</v>
          </cell>
          <cell r="AT50">
            <v>-71238.47</v>
          </cell>
          <cell r="AU50">
            <v>-71088.47</v>
          </cell>
          <cell r="AV50">
            <v>-68785.47</v>
          </cell>
          <cell r="AW50">
            <v>-61628.47</v>
          </cell>
          <cell r="AX50">
            <v>-52090.79</v>
          </cell>
          <cell r="AY50">
            <v>-33904.559999999998</v>
          </cell>
          <cell r="AZ50">
            <v>-29447.010000000002</v>
          </cell>
          <cell r="BA50">
            <v>-20235.650000000001</v>
          </cell>
          <cell r="BB50">
            <v>-6428.6299999999974</v>
          </cell>
          <cell r="BC50">
            <v>-13171.489999999998</v>
          </cell>
          <cell r="BD50">
            <v>-54926.100000000006</v>
          </cell>
          <cell r="BE50">
            <v>-68013.099999999991</v>
          </cell>
          <cell r="BF50">
            <v>-73948.099999999991</v>
          </cell>
          <cell r="BG50">
            <v>-74917.099999999991</v>
          </cell>
          <cell r="BH50">
            <v>-73606.099999999991</v>
          </cell>
          <cell r="BI50">
            <v>-63624.099999999991</v>
          </cell>
          <cell r="BJ50">
            <v>-58117.55</v>
          </cell>
          <cell r="BK50">
            <v>-51216.960000000006</v>
          </cell>
          <cell r="BL50">
            <v>-39803.22</v>
          </cell>
          <cell r="BM50">
            <v>-19282.2</v>
          </cell>
          <cell r="BN50">
            <v>-8478.940000000006</v>
          </cell>
          <cell r="BZ50">
            <v>-66648.47</v>
          </cell>
          <cell r="CA50">
            <v>-59905.61</v>
          </cell>
          <cell r="CB50">
            <v>-18151</v>
          </cell>
          <cell r="CC50">
            <v>-5064</v>
          </cell>
          <cell r="CD50">
            <v>-3719</v>
          </cell>
          <cell r="CE50">
            <v>-2600</v>
          </cell>
          <cell r="CF50">
            <v>-1608</v>
          </cell>
          <cell r="CG50">
            <v>-4433</v>
          </cell>
          <cell r="CH50">
            <v>-401.86999999999989</v>
          </cell>
          <cell r="CI50">
            <v>10883.770000000004</v>
          </cell>
          <cell r="CJ50">
            <v>3927.58</v>
          </cell>
          <cell r="CK50">
            <v>-7382.08</v>
          </cell>
          <cell r="CL50">
            <v>-6428.6299999999974</v>
          </cell>
          <cell r="CM50">
            <v>6398.4200000000019</v>
          </cell>
          <cell r="CN50">
            <v>25839.409999999996</v>
          </cell>
          <cell r="CO50">
            <v>34931.410000000011</v>
          </cell>
          <cell r="CP50">
            <v>30575.410000000011</v>
          </cell>
          <cell r="CQ50">
            <v>30781.410000000011</v>
          </cell>
          <cell r="CR50">
            <v>24458.410000000011</v>
          </cell>
          <cell r="CS50">
            <v>30864.410000000011</v>
          </cell>
          <cell r="CT50">
            <v>8360.4599999999991</v>
          </cell>
          <cell r="CU50">
            <v>3890.7199999999884</v>
          </cell>
          <cell r="CV50">
            <v>-14804.730000000005</v>
          </cell>
          <cell r="CW50">
            <v>-13438.830000000002</v>
          </cell>
        </row>
        <row r="51">
          <cell r="F51"/>
          <cell r="G51"/>
          <cell r="H51"/>
          <cell r="I51"/>
          <cell r="J51"/>
          <cell r="K51"/>
          <cell r="L51"/>
          <cell r="M51"/>
          <cell r="N51"/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</row>
        <row r="52">
          <cell r="F52"/>
          <cell r="G52"/>
          <cell r="H52"/>
          <cell r="I52">
            <v>28000</v>
          </cell>
          <cell r="J52"/>
          <cell r="K52"/>
          <cell r="L52"/>
          <cell r="M52"/>
          <cell r="N52"/>
          <cell r="O52">
            <v>15000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6000</v>
          </cell>
          <cell r="V52">
            <v>0</v>
          </cell>
          <cell r="W52">
            <v>0</v>
          </cell>
          <cell r="X52">
            <v>20000</v>
          </cell>
          <cell r="Y52">
            <v>0</v>
          </cell>
          <cell r="Z52">
            <v>0</v>
          </cell>
          <cell r="AA52">
            <v>20000</v>
          </cell>
          <cell r="AB52">
            <v>0</v>
          </cell>
          <cell r="AC52">
            <v>0</v>
          </cell>
          <cell r="AP52">
            <v>43000</v>
          </cell>
          <cell r="AQ52">
            <v>43000</v>
          </cell>
          <cell r="AR52">
            <v>43000</v>
          </cell>
          <cell r="AS52">
            <v>43000</v>
          </cell>
          <cell r="AT52">
            <v>15000</v>
          </cell>
          <cell r="AU52">
            <v>15000</v>
          </cell>
          <cell r="AV52">
            <v>15000</v>
          </cell>
          <cell r="AW52">
            <v>15000</v>
          </cell>
          <cell r="AX52">
            <v>15000</v>
          </cell>
          <cell r="AY52">
            <v>15000</v>
          </cell>
          <cell r="AZ52">
            <v>0</v>
          </cell>
          <cell r="BA52">
            <v>0</v>
          </cell>
          <cell r="BB52">
            <v>46000</v>
          </cell>
          <cell r="BC52">
            <v>46000</v>
          </cell>
          <cell r="BD52">
            <v>46000</v>
          </cell>
          <cell r="BE52">
            <v>46000</v>
          </cell>
          <cell r="BF52">
            <v>40000</v>
          </cell>
          <cell r="BG52">
            <v>40000</v>
          </cell>
          <cell r="BH52">
            <v>40000</v>
          </cell>
          <cell r="BI52">
            <v>20000</v>
          </cell>
          <cell r="BJ52">
            <v>20000</v>
          </cell>
          <cell r="BK52">
            <v>20000</v>
          </cell>
          <cell r="BL52">
            <v>0</v>
          </cell>
          <cell r="BM52">
            <v>0</v>
          </cell>
          <cell r="BN52">
            <v>0</v>
          </cell>
          <cell r="BZ52">
            <v>43000</v>
          </cell>
          <cell r="CA52">
            <v>43000</v>
          </cell>
          <cell r="CB52">
            <v>43000</v>
          </cell>
          <cell r="CC52">
            <v>43000</v>
          </cell>
          <cell r="CD52">
            <v>21000</v>
          </cell>
          <cell r="CE52">
            <v>21000</v>
          </cell>
          <cell r="CF52">
            <v>21000</v>
          </cell>
          <cell r="CG52">
            <v>41000</v>
          </cell>
          <cell r="CH52">
            <v>41000</v>
          </cell>
          <cell r="CI52">
            <v>41000</v>
          </cell>
          <cell r="CJ52">
            <v>46000</v>
          </cell>
          <cell r="CK52">
            <v>46000</v>
          </cell>
          <cell r="CL52">
            <v>46000</v>
          </cell>
          <cell r="CM52">
            <v>46000</v>
          </cell>
          <cell r="CN52">
            <v>46000</v>
          </cell>
          <cell r="CO52">
            <v>46000</v>
          </cell>
          <cell r="CP52">
            <v>40000</v>
          </cell>
          <cell r="CQ52">
            <v>40000</v>
          </cell>
          <cell r="CR52">
            <v>40000</v>
          </cell>
          <cell r="CS52">
            <v>20000</v>
          </cell>
          <cell r="CT52">
            <v>20000</v>
          </cell>
          <cell r="CU52">
            <v>20000</v>
          </cell>
          <cell r="CV52">
            <v>0</v>
          </cell>
          <cell r="CW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30381.05</v>
          </cell>
          <cell r="J53">
            <v>29686.600000000002</v>
          </cell>
          <cell r="K53">
            <v>30163.33</v>
          </cell>
          <cell r="L53">
            <v>-181802.93000000002</v>
          </cell>
          <cell r="M53">
            <v>42590.089999999989</v>
          </cell>
          <cell r="N53">
            <v>62318.280000000013</v>
          </cell>
          <cell r="O53">
            <v>195602.96000000002</v>
          </cell>
          <cell r="P53">
            <v>114750.32999999999</v>
          </cell>
          <cell r="Q53">
            <v>148559.91</v>
          </cell>
          <cell r="R53">
            <v>183928.74999999997</v>
          </cell>
          <cell r="S53">
            <v>128502.1</v>
          </cell>
          <cell r="T53">
            <v>62227.96</v>
          </cell>
          <cell r="U53">
            <v>-84184.01999999999</v>
          </cell>
          <cell r="V53">
            <v>37472.939999999995</v>
          </cell>
          <cell r="W53">
            <v>37277.959999999992</v>
          </cell>
          <cell r="X53">
            <v>-223788.09000000003</v>
          </cell>
          <cell r="Y53">
            <v>70706.37</v>
          </cell>
          <cell r="Z53">
            <v>98031.79</v>
          </cell>
          <cell r="AA53">
            <v>136182.5</v>
          </cell>
          <cell r="AB53">
            <v>132469.61000000002</v>
          </cell>
          <cell r="AC53">
            <v>181282.53999999998</v>
          </cell>
          <cell r="AP53">
            <v>472249.62</v>
          </cell>
          <cell r="AQ53">
            <v>472249.62</v>
          </cell>
          <cell r="AR53">
            <v>472249.62</v>
          </cell>
          <cell r="AS53">
            <v>472249.62</v>
          </cell>
          <cell r="AT53">
            <v>441868.57000000007</v>
          </cell>
          <cell r="AU53">
            <v>412181.97</v>
          </cell>
          <cell r="AV53">
            <v>382018.64</v>
          </cell>
          <cell r="AW53">
            <v>563821.57000000007</v>
          </cell>
          <cell r="AX53">
            <v>521231.4800000001</v>
          </cell>
          <cell r="AY53">
            <v>458913.20000000007</v>
          </cell>
          <cell r="AZ53">
            <v>263310.24</v>
          </cell>
          <cell r="BA53">
            <v>148559.91</v>
          </cell>
          <cell r="BB53">
            <v>760110.40999999992</v>
          </cell>
          <cell r="BC53">
            <v>576181.65999999992</v>
          </cell>
          <cell r="BD53">
            <v>447679.56</v>
          </cell>
          <cell r="BE53">
            <v>385451.6</v>
          </cell>
          <cell r="BF53">
            <v>469635.61999999994</v>
          </cell>
          <cell r="BG53">
            <v>432162.67999999993</v>
          </cell>
          <cell r="BH53">
            <v>394884.72</v>
          </cell>
          <cell r="BI53">
            <v>618672.81000000006</v>
          </cell>
          <cell r="BJ53">
            <v>547966.43999999994</v>
          </cell>
          <cell r="BK53">
            <v>449934.64999999997</v>
          </cell>
          <cell r="BL53">
            <v>313752.15000000002</v>
          </cell>
          <cell r="BM53">
            <v>181282.53999999998</v>
          </cell>
          <cell r="BN53">
            <v>598680.4800000001</v>
          </cell>
          <cell r="BZ53">
            <v>472249.62</v>
          </cell>
          <cell r="CA53">
            <v>656178.37</v>
          </cell>
          <cell r="CB53">
            <v>784680.47</v>
          </cell>
          <cell r="CC53">
            <v>846908.42999999993</v>
          </cell>
          <cell r="CD53">
            <v>732343.36</v>
          </cell>
          <cell r="CE53">
            <v>740129.69999999984</v>
          </cell>
          <cell r="CF53">
            <v>747244.32999999984</v>
          </cell>
          <cell r="CG53">
            <v>705259.16999999993</v>
          </cell>
          <cell r="CH53">
            <v>733375.44999999984</v>
          </cell>
          <cell r="CI53">
            <v>769088.95999999985</v>
          </cell>
          <cell r="CJ53">
            <v>709668.49999999977</v>
          </cell>
          <cell r="CK53">
            <v>727387.78</v>
          </cell>
          <cell r="CL53">
            <v>760110.40999999992</v>
          </cell>
          <cell r="CM53">
            <v>238857.73999999993</v>
          </cell>
          <cell r="CN53">
            <v>281290.62</v>
          </cell>
          <cell r="CO53">
            <v>291978.21999999997</v>
          </cell>
          <cell r="CP53">
            <v>371696.54999999993</v>
          </cell>
          <cell r="CQ53">
            <v>378062.11</v>
          </cell>
          <cell r="CR53">
            <v>381666.04999999993</v>
          </cell>
          <cell r="CS53">
            <v>471906.29000000027</v>
          </cell>
          <cell r="CT53">
            <v>459869.02</v>
          </cell>
          <cell r="CU53">
            <v>474588.62</v>
          </cell>
          <cell r="CV53">
            <v>476459.52000000002</v>
          </cell>
          <cell r="CW53">
            <v>548209.04</v>
          </cell>
        </row>
        <row r="54">
          <cell r="F54" t="e">
            <v>#DIV/0!</v>
          </cell>
          <cell r="G54" t="e">
            <v>#DIV/0!</v>
          </cell>
          <cell r="H54" t="e">
            <v>#DIV/0!</v>
          </cell>
          <cell r="I54">
            <v>7.2664713592894255E-5</v>
          </cell>
          <cell r="J54">
            <v>1.0359913304709919E-3</v>
          </cell>
          <cell r="K54">
            <v>1.0405261310609179E-3</v>
          </cell>
          <cell r="L54">
            <v>-2.9746742411145825E-2</v>
          </cell>
          <cell r="M54">
            <v>1.0780440515392993E-3</v>
          </cell>
          <cell r="N54">
            <v>1.2221486159155472E-3</v>
          </cell>
          <cell r="O54">
            <v>2.3440748917213177E-3</v>
          </cell>
          <cell r="P54">
            <v>1.356186291304549E-3</v>
          </cell>
          <cell r="Q54">
            <v>1.3660244878275361E-3</v>
          </cell>
          <cell r="R54">
            <v>1.6958491544293386E-3</v>
          </cell>
          <cell r="S54">
            <v>1.5141300823016523E-3</v>
          </cell>
          <cell r="T54">
            <v>1.4347189087226036E-3</v>
          </cell>
          <cell r="U54">
            <v>-2.5906501394082951E-3</v>
          </cell>
          <cell r="V54">
            <v>1.2551739288049924E-3</v>
          </cell>
          <cell r="W54">
            <v>1.2566630412909215E-3</v>
          </cell>
          <cell r="X54">
            <v>-1.0175038129437522E-2</v>
          </cell>
          <cell r="Y54">
            <v>1.582963000600407E-3</v>
          </cell>
          <cell r="Z54">
            <v>1.5684715480319656E-3</v>
          </cell>
          <cell r="AA54">
            <v>1.5814727030035625E-3</v>
          </cell>
          <cell r="AB54">
            <v>1.620375077529907E-3</v>
          </cell>
          <cell r="AC54">
            <v>1.6675599950522102E-3</v>
          </cell>
          <cell r="AP54" t="e">
            <v>#DIV/0!</v>
          </cell>
          <cell r="AQ54" t="e">
            <v>#DIV/0!</v>
          </cell>
          <cell r="AR54" t="e">
            <v>#DIV/0!</v>
          </cell>
          <cell r="AS54">
            <v>-2.0231081897712774E-2</v>
          </cell>
          <cell r="AT54">
            <v>-2.0303746611305667E-2</v>
          </cell>
          <cell r="AU54">
            <v>-2.1339737941776658E-2</v>
          </cell>
          <cell r="AV54">
            <v>-2.2380264072837577E-2</v>
          </cell>
          <cell r="AW54">
            <v>7.3664783383082487E-3</v>
          </cell>
          <cell r="AX54">
            <v>6.2884342867689496E-3</v>
          </cell>
          <cell r="AY54">
            <v>5.0662856708534026E-3</v>
          </cell>
          <cell r="AZ54">
            <v>2.7222107791320853E-3</v>
          </cell>
          <cell r="BA54">
            <v>1.3660244878275361E-3</v>
          </cell>
          <cell r="BB54">
            <v>2.4116891709217436E-3</v>
          </cell>
          <cell r="BC54">
            <v>7.1584001649240502E-4</v>
          </cell>
          <cell r="BD54">
            <v>-7.9829006580924749E-4</v>
          </cell>
          <cell r="BE54">
            <v>-2.2330089745318514E-3</v>
          </cell>
          <cell r="BF54">
            <v>3.5764116487644443E-4</v>
          </cell>
          <cell r="BG54">
            <v>-8.9753276392854882E-4</v>
          </cell>
          <cell r="BH54">
            <v>-2.1541958052194708E-3</v>
          </cell>
          <cell r="BI54">
            <v>8.0208423242180537E-3</v>
          </cell>
          <cell r="BJ54">
            <v>6.4378793236176454E-3</v>
          </cell>
          <cell r="BK54">
            <v>4.86940777558568E-3</v>
          </cell>
          <cell r="BL54">
            <v>3.287935072582117E-3</v>
          </cell>
          <cell r="BM54">
            <v>1.6675599950522102E-3</v>
          </cell>
          <cell r="BN54">
            <v>6.8840959455663923E-3</v>
          </cell>
          <cell r="BZ54" t="e">
            <v>#DIV/0!</v>
          </cell>
          <cell r="CA54" t="e">
            <v>#DIV/0!</v>
          </cell>
          <cell r="CB54" t="e">
            <v>#DIV/0!</v>
          </cell>
          <cell r="CC54">
            <v>-6.1445396960742457E-2</v>
          </cell>
          <cell r="CD54">
            <v>-4.1214315063029673E-2</v>
          </cell>
          <cell r="CE54">
            <v>-2.0910568451724006E-2</v>
          </cell>
          <cell r="CF54">
            <v>4.2916949005264568E-4</v>
          </cell>
          <cell r="CG54">
            <v>2.2809433562890221E-2</v>
          </cell>
          <cell r="CH54">
            <v>1.5442955224581972E-2</v>
          </cell>
          <cell r="CI54">
            <v>9.1545209378130245E-3</v>
          </cell>
          <cell r="CJ54">
            <v>4.0882352669596219E-3</v>
          </cell>
          <cell r="CK54"/>
          <cell r="CL54"/>
          <cell r="CM54"/>
          <cell r="CN54"/>
          <cell r="CO54"/>
          <cell r="CP54"/>
          <cell r="CQ54"/>
          <cell r="CR54"/>
          <cell r="CS54"/>
          <cell r="CT54"/>
          <cell r="CU54"/>
          <cell r="CV54"/>
          <cell r="CW54"/>
        </row>
        <row r="55">
          <cell r="BB55"/>
          <cell r="BC55"/>
          <cell r="BD55"/>
          <cell r="BE55"/>
          <cell r="BF55"/>
          <cell r="BG55"/>
          <cell r="BH55"/>
          <cell r="BI55"/>
          <cell r="BJ55"/>
          <cell r="BK55"/>
          <cell r="BL55"/>
          <cell r="BM55"/>
          <cell r="BN55">
            <v>0</v>
          </cell>
          <cell r="BZ55"/>
          <cell r="CA55"/>
          <cell r="CB55"/>
          <cell r="CC55"/>
          <cell r="CD55"/>
          <cell r="CE55"/>
          <cell r="CF55"/>
          <cell r="CG55"/>
          <cell r="CH55"/>
          <cell r="CI55"/>
          <cell r="CJ55"/>
          <cell r="CK55"/>
          <cell r="CL55"/>
          <cell r="CM55"/>
          <cell r="CN55"/>
          <cell r="CO55"/>
          <cell r="CP55"/>
          <cell r="CQ55"/>
          <cell r="CR55"/>
          <cell r="CS55"/>
          <cell r="CT55"/>
          <cell r="CU55"/>
          <cell r="CV55"/>
          <cell r="CW55"/>
        </row>
        <row r="56">
          <cell r="BB56"/>
          <cell r="BC56"/>
          <cell r="BD56"/>
          <cell r="BE56"/>
          <cell r="BF56"/>
          <cell r="BG56"/>
          <cell r="BH56"/>
          <cell r="BI56"/>
          <cell r="BJ56"/>
          <cell r="BK56"/>
          <cell r="BL56"/>
          <cell r="BM56"/>
          <cell r="BN56">
            <v>0</v>
          </cell>
          <cell r="BZ56"/>
          <cell r="CA56"/>
          <cell r="CB56"/>
          <cell r="CC56"/>
          <cell r="CD56"/>
          <cell r="CE56"/>
          <cell r="CF56"/>
          <cell r="CG56"/>
          <cell r="CH56"/>
          <cell r="CI56"/>
          <cell r="CJ56"/>
          <cell r="CK56"/>
          <cell r="CL56"/>
          <cell r="CM56"/>
          <cell r="CN56"/>
          <cell r="CO56"/>
          <cell r="CP56"/>
          <cell r="CQ56"/>
          <cell r="CR56"/>
          <cell r="CS56"/>
          <cell r="CT56"/>
          <cell r="CU56"/>
          <cell r="CV56"/>
          <cell r="CW56"/>
        </row>
        <row r="57">
          <cell r="BB57"/>
          <cell r="BC57"/>
          <cell r="BD57"/>
          <cell r="BE57"/>
          <cell r="BF57"/>
          <cell r="BG57"/>
          <cell r="BH57"/>
          <cell r="BI57"/>
          <cell r="BJ57"/>
          <cell r="BK57"/>
          <cell r="BL57"/>
          <cell r="BM57"/>
          <cell r="BN57">
            <v>0</v>
          </cell>
          <cell r="BZ57"/>
          <cell r="CA57"/>
          <cell r="CB57"/>
          <cell r="CC57"/>
          <cell r="CD57"/>
          <cell r="CE57"/>
          <cell r="CF57"/>
          <cell r="CG57"/>
          <cell r="CH57"/>
          <cell r="CI57"/>
          <cell r="CJ57"/>
          <cell r="CK57"/>
          <cell r="CL57"/>
          <cell r="CM57"/>
          <cell r="CN57"/>
          <cell r="CO57"/>
          <cell r="CP57"/>
          <cell r="CQ57"/>
          <cell r="CR57"/>
          <cell r="CS57"/>
          <cell r="CT57"/>
          <cell r="CU57"/>
          <cell r="CV57"/>
          <cell r="CW57"/>
        </row>
        <row r="58">
          <cell r="BB58"/>
          <cell r="BC58"/>
          <cell r="BD58"/>
          <cell r="BE58"/>
          <cell r="BF58"/>
          <cell r="BG58"/>
          <cell r="BH58"/>
          <cell r="BI58"/>
          <cell r="BJ58"/>
          <cell r="BK58"/>
          <cell r="BL58"/>
          <cell r="BM58"/>
          <cell r="BN58">
            <v>0</v>
          </cell>
          <cell r="BZ58"/>
          <cell r="CA58"/>
          <cell r="CB58"/>
          <cell r="CC58"/>
          <cell r="CD58"/>
          <cell r="CE58"/>
          <cell r="CF58"/>
          <cell r="CG58"/>
          <cell r="CH58"/>
          <cell r="CI58"/>
          <cell r="CJ58"/>
          <cell r="CK58"/>
          <cell r="CL58"/>
          <cell r="CM58"/>
          <cell r="CN58"/>
          <cell r="CO58"/>
          <cell r="CP58"/>
          <cell r="CQ58"/>
          <cell r="CR58"/>
          <cell r="CS58"/>
          <cell r="CT58"/>
          <cell r="CU58"/>
          <cell r="CV58"/>
          <cell r="CW58"/>
        </row>
        <row r="59">
          <cell r="G59"/>
          <cell r="H59"/>
          <cell r="I59">
            <v>25894.21</v>
          </cell>
          <cell r="J59">
            <v>106650.38</v>
          </cell>
          <cell r="K59">
            <v>194960.13</v>
          </cell>
          <cell r="L59">
            <v>208917.31</v>
          </cell>
          <cell r="M59">
            <v>196692.6</v>
          </cell>
          <cell r="N59">
            <v>87260.78</v>
          </cell>
          <cell r="O59">
            <v>10391.65</v>
          </cell>
          <cell r="P59">
            <v>-9056.4599999999991</v>
          </cell>
          <cell r="Q59">
            <v>-29976.04</v>
          </cell>
          <cell r="R59">
            <v>-52913.75</v>
          </cell>
          <cell r="S59">
            <v>-88440.09</v>
          </cell>
          <cell r="T59">
            <v>-43863.26</v>
          </cell>
          <cell r="U59">
            <v>49412.58</v>
          </cell>
          <cell r="V59">
            <v>123835.1</v>
          </cell>
          <cell r="W59">
            <v>190826.17</v>
          </cell>
          <cell r="X59">
            <v>207629.87</v>
          </cell>
          <cell r="Y59">
            <v>214019.8</v>
          </cell>
          <cell r="Z59">
            <v>118940.27</v>
          </cell>
          <cell r="AA59">
            <v>26049.93</v>
          </cell>
          <cell r="AB59">
            <v>-13645.82</v>
          </cell>
          <cell r="AC59">
            <v>-29540.68</v>
          </cell>
          <cell r="AP59">
            <v>791734.56</v>
          </cell>
          <cell r="AQ59">
            <v>791734.56</v>
          </cell>
          <cell r="AR59">
            <v>791734.56</v>
          </cell>
          <cell r="AS59">
            <v>791734.56</v>
          </cell>
          <cell r="AT59">
            <v>765840.35000000009</v>
          </cell>
          <cell r="AU59">
            <v>659189.97000000009</v>
          </cell>
          <cell r="AV59">
            <v>464229.84000000008</v>
          </cell>
          <cell r="AW59">
            <v>255312.53</v>
          </cell>
          <cell r="AX59">
            <v>58619.93</v>
          </cell>
          <cell r="AY59">
            <v>-28640.85</v>
          </cell>
          <cell r="AZ59">
            <v>-39032.5</v>
          </cell>
          <cell r="BA59">
            <v>-29976.04</v>
          </cell>
          <cell r="BB59">
            <v>702310.12</v>
          </cell>
          <cell r="BC59">
            <v>755223.87</v>
          </cell>
          <cell r="BD59">
            <v>843663.96000000008</v>
          </cell>
          <cell r="BE59">
            <v>887527.22000000009</v>
          </cell>
          <cell r="BF59">
            <v>838114.64</v>
          </cell>
          <cell r="BG59">
            <v>714279.54000000015</v>
          </cell>
          <cell r="BH59">
            <v>523453.37000000005</v>
          </cell>
          <cell r="BI59">
            <v>315823.5</v>
          </cell>
          <cell r="BJ59">
            <v>101803.70000000001</v>
          </cell>
          <cell r="BK59">
            <v>-17136.57</v>
          </cell>
          <cell r="BL59">
            <v>-43186.5</v>
          </cell>
          <cell r="BM59">
            <v>-29540.68</v>
          </cell>
          <cell r="BN59">
            <v>1106744.69</v>
          </cell>
          <cell r="BZ59">
            <v>791734.56</v>
          </cell>
          <cell r="CA59">
            <v>738820.81</v>
          </cell>
          <cell r="CB59">
            <v>650380.72000000009</v>
          </cell>
          <cell r="CC59">
            <v>606517.46000000008</v>
          </cell>
          <cell r="CD59">
            <v>630035.83000000007</v>
          </cell>
          <cell r="CE59">
            <v>647220.55000000016</v>
          </cell>
          <cell r="CF59">
            <v>643086.5900000002</v>
          </cell>
          <cell r="CG59">
            <v>641799.15</v>
          </cell>
          <cell r="CH59">
            <v>659126.35</v>
          </cell>
          <cell r="CI59">
            <v>690805.84000000008</v>
          </cell>
          <cell r="CJ59">
            <v>706464.12</v>
          </cell>
          <cell r="CK59">
            <v>701874.76000000013</v>
          </cell>
          <cell r="CL59">
            <v>702310.12</v>
          </cell>
          <cell r="CM59">
            <v>714412</v>
          </cell>
          <cell r="CN59">
            <v>689041.8600000001</v>
          </cell>
          <cell r="CO59">
            <v>648517.92000000016</v>
          </cell>
          <cell r="CP59">
            <v>662139.13000000012</v>
          </cell>
          <cell r="CQ59">
            <v>738504.4700000002</v>
          </cell>
          <cell r="CR59">
            <v>868738.04</v>
          </cell>
          <cell r="CS59">
            <v>984852.20000000007</v>
          </cell>
          <cell r="CT59">
            <v>1060977.31</v>
          </cell>
          <cell r="CU59">
            <v>1105828.81</v>
          </cell>
          <cell r="CV59">
            <v>1107920.53</v>
          </cell>
          <cell r="CW59">
            <v>1097167.8799999999</v>
          </cell>
        </row>
        <row r="60">
          <cell r="G60"/>
          <cell r="H60"/>
          <cell r="I60">
            <v>19278.23</v>
          </cell>
          <cell r="J60">
            <v>4847.53</v>
          </cell>
          <cell r="K60">
            <v>18078.22</v>
          </cell>
          <cell r="L60">
            <v>23285.98</v>
          </cell>
          <cell r="M60">
            <v>29163.97</v>
          </cell>
          <cell r="N60">
            <v>11052.85</v>
          </cell>
          <cell r="O60">
            <v>1365.67</v>
          </cell>
          <cell r="P60">
            <v>-1863.57</v>
          </cell>
          <cell r="Q60">
            <v>-3799.3</v>
          </cell>
          <cell r="R60">
            <v>-2779.86</v>
          </cell>
          <cell r="S60">
            <v>-7557.28</v>
          </cell>
          <cell r="T60">
            <v>2626.62</v>
          </cell>
          <cell r="U60">
            <v>11903.61</v>
          </cell>
          <cell r="V60">
            <v>11788.47</v>
          </cell>
          <cell r="W60">
            <v>5961.34</v>
          </cell>
          <cell r="X60">
            <v>-15524.45</v>
          </cell>
          <cell r="Y60">
            <v>32718.799999999999</v>
          </cell>
          <cell r="Z60">
            <v>13039.13</v>
          </cell>
          <cell r="AA60">
            <v>23537.59</v>
          </cell>
          <cell r="AB60">
            <v>-4049.09</v>
          </cell>
          <cell r="AC60">
            <v>2088.6999999999998</v>
          </cell>
          <cell r="AP60">
            <v>101409.57999999999</v>
          </cell>
          <cell r="AQ60">
            <v>101409.57999999999</v>
          </cell>
          <cell r="AR60">
            <v>101409.57999999999</v>
          </cell>
          <cell r="AS60">
            <v>101409.57999999999</v>
          </cell>
          <cell r="AT60">
            <v>82131.349999999991</v>
          </cell>
          <cell r="AU60">
            <v>77283.819999999992</v>
          </cell>
          <cell r="AV60">
            <v>59205.599999999991</v>
          </cell>
          <cell r="AW60">
            <v>35919.619999999995</v>
          </cell>
          <cell r="AX60">
            <v>6755.6500000000005</v>
          </cell>
          <cell r="AY60">
            <v>-4297.2</v>
          </cell>
          <cell r="AZ60">
            <v>-5662.87</v>
          </cell>
          <cell r="BA60">
            <v>-3799.3</v>
          </cell>
          <cell r="BB60">
            <v>73753.58</v>
          </cell>
          <cell r="BC60">
            <v>76533.440000000002</v>
          </cell>
          <cell r="BD60">
            <v>84090.72</v>
          </cell>
          <cell r="BE60">
            <v>81464.100000000006</v>
          </cell>
          <cell r="BF60">
            <v>69560.489999999991</v>
          </cell>
          <cell r="BG60">
            <v>57772.020000000004</v>
          </cell>
          <cell r="BH60">
            <v>51810.679999999993</v>
          </cell>
          <cell r="BI60">
            <v>67335.13</v>
          </cell>
          <cell r="BJ60">
            <v>34616.33</v>
          </cell>
          <cell r="BK60">
            <v>21577.200000000001</v>
          </cell>
          <cell r="BL60">
            <v>-1960.3900000000003</v>
          </cell>
          <cell r="BM60">
            <v>2088.6999999999998</v>
          </cell>
          <cell r="BN60">
            <v>123395.77</v>
          </cell>
          <cell r="BZ60">
            <v>101409.57999999999</v>
          </cell>
          <cell r="CA60">
            <v>98629.719999999987</v>
          </cell>
          <cell r="CB60">
            <v>91072.439999999988</v>
          </cell>
          <cell r="CC60">
            <v>93699.059999999983</v>
          </cell>
          <cell r="CD60">
            <v>86324.439999999988</v>
          </cell>
          <cell r="CE60">
            <v>93265.37999999999</v>
          </cell>
          <cell r="CF60">
            <v>81148.499999999985</v>
          </cell>
          <cell r="CG60">
            <v>42338.069999999992</v>
          </cell>
          <cell r="CH60">
            <v>45892.899999999994</v>
          </cell>
          <cell r="CI60">
            <v>47879.179999999993</v>
          </cell>
          <cell r="CJ60">
            <v>70051.099999999991</v>
          </cell>
          <cell r="CK60">
            <v>67865.58</v>
          </cell>
          <cell r="CL60">
            <v>73753.58</v>
          </cell>
          <cell r="CM60">
            <v>75536.61</v>
          </cell>
          <cell r="CN60">
            <v>72114.39</v>
          </cell>
          <cell r="CO60">
            <v>64205.33</v>
          </cell>
          <cell r="CP60">
            <v>57348.859999999986</v>
          </cell>
          <cell r="CQ60">
            <v>54203.1</v>
          </cell>
          <cell r="CR60">
            <v>74477.919999999984</v>
          </cell>
          <cell r="CS60">
            <v>128895.31999999999</v>
          </cell>
          <cell r="CT60">
            <v>123342.57999999999</v>
          </cell>
          <cell r="CU60">
            <v>126491.22</v>
          </cell>
          <cell r="CV60">
            <v>113148.22</v>
          </cell>
          <cell r="CW60">
            <v>115103.95</v>
          </cell>
        </row>
        <row r="61">
          <cell r="G61"/>
          <cell r="H61"/>
          <cell r="I61">
            <v>21.95</v>
          </cell>
          <cell r="J61">
            <v>-9.7899999999999991</v>
          </cell>
          <cell r="K61">
            <v>1451.39</v>
          </cell>
          <cell r="L61">
            <v>-61.14</v>
          </cell>
          <cell r="M61">
            <v>-1317.35</v>
          </cell>
          <cell r="N61">
            <v>122012.04</v>
          </cell>
          <cell r="O61">
            <v>120.43</v>
          </cell>
          <cell r="P61">
            <v>-0.21</v>
          </cell>
          <cell r="Q61">
            <v>0</v>
          </cell>
          <cell r="R61">
            <v>-103.47</v>
          </cell>
          <cell r="S61">
            <v>0</v>
          </cell>
          <cell r="T61">
            <v>-0.21</v>
          </cell>
          <cell r="U61">
            <v>2865.66</v>
          </cell>
          <cell r="V61">
            <v>0</v>
          </cell>
          <cell r="W61">
            <v>-11550.66</v>
          </cell>
          <cell r="X61">
            <v>0</v>
          </cell>
          <cell r="Y61">
            <v>-10.07</v>
          </cell>
          <cell r="Z61">
            <v>0</v>
          </cell>
          <cell r="AA61">
            <v>11103.6</v>
          </cell>
          <cell r="AB61">
            <v>615.54</v>
          </cell>
          <cell r="AC61">
            <v>162.24</v>
          </cell>
          <cell r="AP61">
            <v>122217.31999999998</v>
          </cell>
          <cell r="AQ61">
            <v>122217.31999999998</v>
          </cell>
          <cell r="AR61">
            <v>122217.31999999998</v>
          </cell>
          <cell r="AS61">
            <v>122217.31999999998</v>
          </cell>
          <cell r="AT61">
            <v>122195.36999999998</v>
          </cell>
          <cell r="AU61">
            <v>122205.15999999997</v>
          </cell>
          <cell r="AV61">
            <v>120753.76999999997</v>
          </cell>
          <cell r="AW61">
            <v>120814.90999999997</v>
          </cell>
          <cell r="AX61">
            <v>122132.25999999998</v>
          </cell>
          <cell r="AY61">
            <v>120.22000000000001</v>
          </cell>
          <cell r="AZ61">
            <v>-0.21</v>
          </cell>
          <cell r="BA61">
            <v>0</v>
          </cell>
          <cell r="BB61">
            <v>3082.63</v>
          </cell>
          <cell r="BC61">
            <v>3186.1000000000013</v>
          </cell>
          <cell r="BD61">
            <v>3186.1000000000013</v>
          </cell>
          <cell r="BE61">
            <v>3186.3100000000004</v>
          </cell>
          <cell r="BF61">
            <v>320.65000000000077</v>
          </cell>
          <cell r="BG61">
            <v>320.65000000000077</v>
          </cell>
          <cell r="BH61">
            <v>11871.31</v>
          </cell>
          <cell r="BI61">
            <v>11871.31</v>
          </cell>
          <cell r="BJ61">
            <v>11881.38</v>
          </cell>
          <cell r="BK61">
            <v>11881.38</v>
          </cell>
          <cell r="BL61">
            <v>777.78</v>
          </cell>
          <cell r="BM61">
            <v>162.24</v>
          </cell>
          <cell r="BN61">
            <v>25.190000000000509</v>
          </cell>
          <cell r="BZ61">
            <v>122217.31999999998</v>
          </cell>
          <cell r="CA61">
            <v>122113.84999999998</v>
          </cell>
          <cell r="CB61">
            <v>122113.84999999998</v>
          </cell>
          <cell r="CC61">
            <v>122113.63999999997</v>
          </cell>
          <cell r="CD61">
            <v>124957.34999999998</v>
          </cell>
          <cell r="CE61">
            <v>124967.13999999997</v>
          </cell>
          <cell r="CF61">
            <v>111965.08999999997</v>
          </cell>
          <cell r="CG61">
            <v>112026.22999999997</v>
          </cell>
          <cell r="CH61">
            <v>113333.50999999997</v>
          </cell>
          <cell r="CI61">
            <v>-8678.5299999999988</v>
          </cell>
          <cell r="CJ61">
            <v>2304.6400000000012</v>
          </cell>
          <cell r="CK61">
            <v>2920.3900000000003</v>
          </cell>
          <cell r="CL61">
            <v>3082.63</v>
          </cell>
          <cell r="CM61">
            <v>2047.4800000000014</v>
          </cell>
          <cell r="CN61">
            <v>1857.3200000000013</v>
          </cell>
          <cell r="CO61">
            <v>8.6200000000003456</v>
          </cell>
          <cell r="CP61">
            <v>-2857.0399999999991</v>
          </cell>
          <cell r="CQ61">
            <v>-2479.6999999999989</v>
          </cell>
          <cell r="CR61">
            <v>9070.9599999999991</v>
          </cell>
          <cell r="CS61">
            <v>9070.9599999999991</v>
          </cell>
          <cell r="CT61">
            <v>9352.159999999998</v>
          </cell>
          <cell r="CU61">
            <v>16326.479999999998</v>
          </cell>
          <cell r="CV61">
            <v>5179.3999999999996</v>
          </cell>
          <cell r="CW61">
            <v>6898.83</v>
          </cell>
        </row>
        <row r="62">
          <cell r="G62"/>
          <cell r="H62"/>
          <cell r="I62"/>
          <cell r="J62"/>
          <cell r="K62"/>
          <cell r="L62"/>
          <cell r="M62"/>
          <cell r="N62"/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</row>
        <row r="63">
          <cell r="G63"/>
          <cell r="H63"/>
          <cell r="I63"/>
          <cell r="J63"/>
          <cell r="K63"/>
          <cell r="L63"/>
          <cell r="M63"/>
          <cell r="N63"/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22797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22797</v>
          </cell>
          <cell r="CN63">
            <v>22797</v>
          </cell>
          <cell r="CO63">
            <v>22797</v>
          </cell>
          <cell r="CP63">
            <v>22797</v>
          </cell>
          <cell r="CQ63">
            <v>22797</v>
          </cell>
          <cell r="CR63">
            <v>22797</v>
          </cell>
          <cell r="CS63">
            <v>22797</v>
          </cell>
          <cell r="CT63">
            <v>22797</v>
          </cell>
          <cell r="CU63">
            <v>22797</v>
          </cell>
          <cell r="CV63">
            <v>22797</v>
          </cell>
          <cell r="CW63">
            <v>22797</v>
          </cell>
        </row>
        <row r="64">
          <cell r="G64"/>
          <cell r="H64"/>
          <cell r="I64"/>
          <cell r="J64"/>
          <cell r="K64"/>
          <cell r="L64"/>
          <cell r="M64"/>
          <cell r="N64"/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</row>
        <row r="65">
          <cell r="G65"/>
          <cell r="H65"/>
          <cell r="I65">
            <v>486.23</v>
          </cell>
          <cell r="J65">
            <v>-1568.74</v>
          </cell>
          <cell r="K65">
            <v>1230.33</v>
          </cell>
          <cell r="L65">
            <v>18200.25</v>
          </cell>
          <cell r="M65">
            <v>22697.81</v>
          </cell>
          <cell r="N65">
            <v>11356.17</v>
          </cell>
          <cell r="O65">
            <v>104126.85</v>
          </cell>
          <cell r="P65">
            <v>-84562.8</v>
          </cell>
          <cell r="Q65">
            <v>-33722.9</v>
          </cell>
          <cell r="R65">
            <v>3298.98</v>
          </cell>
          <cell r="S65">
            <v>836.95</v>
          </cell>
          <cell r="T65">
            <v>1179.17</v>
          </cell>
          <cell r="U65">
            <v>18072.13</v>
          </cell>
          <cell r="V65">
            <v>4689.91</v>
          </cell>
          <cell r="W65">
            <v>-2242.25</v>
          </cell>
          <cell r="X65">
            <v>2527.85</v>
          </cell>
          <cell r="Y65">
            <v>1907.77</v>
          </cell>
          <cell r="Z65">
            <v>9952.41</v>
          </cell>
          <cell r="AA65">
            <v>5353.57</v>
          </cell>
          <cell r="AB65">
            <v>14287.75</v>
          </cell>
          <cell r="AC65">
            <v>20277.939999999999</v>
          </cell>
          <cell r="AP65">
            <v>38243.200000000019</v>
          </cell>
          <cell r="AQ65">
            <v>38243.200000000019</v>
          </cell>
          <cell r="AR65">
            <v>38243.200000000019</v>
          </cell>
          <cell r="AS65">
            <v>38243.200000000019</v>
          </cell>
          <cell r="AT65">
            <v>37756.970000000008</v>
          </cell>
          <cell r="AU65">
            <v>39325.71</v>
          </cell>
          <cell r="AV65">
            <v>38095.380000000012</v>
          </cell>
          <cell r="AW65">
            <v>19895.130000000012</v>
          </cell>
          <cell r="AX65">
            <v>-2802.6800000000003</v>
          </cell>
          <cell r="AY65">
            <v>-14158.849999999999</v>
          </cell>
          <cell r="AZ65">
            <v>-118285.70000000001</v>
          </cell>
          <cell r="BA65">
            <v>-33722.9</v>
          </cell>
          <cell r="BB65">
            <v>80142.179999999993</v>
          </cell>
          <cell r="BC65">
            <v>76843.199999999997</v>
          </cell>
          <cell r="BD65">
            <v>76006.25</v>
          </cell>
          <cell r="BE65">
            <v>74827.08</v>
          </cell>
          <cell r="BF65">
            <v>56754.95</v>
          </cell>
          <cell r="BG65">
            <v>52065.039999999994</v>
          </cell>
          <cell r="BH65">
            <v>54307.289999999994</v>
          </cell>
          <cell r="BI65">
            <v>51779.44</v>
          </cell>
          <cell r="BJ65">
            <v>49871.67</v>
          </cell>
          <cell r="BK65">
            <v>39919.259999999995</v>
          </cell>
          <cell r="BL65">
            <v>34565.69</v>
          </cell>
          <cell r="BM65">
            <v>20277.939999999999</v>
          </cell>
          <cell r="BN65">
            <v>32754.42</v>
          </cell>
          <cell r="BZ65">
            <v>38243.200000000019</v>
          </cell>
          <cell r="CA65">
            <v>41542.180000000022</v>
          </cell>
          <cell r="CB65">
            <v>42379.130000000019</v>
          </cell>
          <cell r="CC65">
            <v>43558.300000000017</v>
          </cell>
          <cell r="CD65">
            <v>61144.200000000012</v>
          </cell>
          <cell r="CE65">
            <v>67402.850000000006</v>
          </cell>
          <cell r="CF65">
            <v>63930.270000000019</v>
          </cell>
          <cell r="CG65">
            <v>48257.870000000017</v>
          </cell>
          <cell r="CH65">
            <v>27467.83</v>
          </cell>
          <cell r="CI65">
            <v>26064.070000000003</v>
          </cell>
          <cell r="CJ65">
            <v>-72709.209999999992</v>
          </cell>
          <cell r="CK65">
            <v>26141.339999999997</v>
          </cell>
          <cell r="CL65">
            <v>80142.179999999993</v>
          </cell>
          <cell r="CM65">
            <v>87129.23</v>
          </cell>
          <cell r="CN65">
            <v>86923.38</v>
          </cell>
          <cell r="CO65">
            <v>88093.14</v>
          </cell>
          <cell r="CP65">
            <v>72214.939999999988</v>
          </cell>
          <cell r="CQ65">
            <v>82322.599999999977</v>
          </cell>
          <cell r="CR65">
            <v>87956.609999999971</v>
          </cell>
          <cell r="CS65">
            <v>86847.849999999991</v>
          </cell>
          <cell r="CT65">
            <v>85286.749999999985</v>
          </cell>
          <cell r="CU65">
            <v>75319.069999999978</v>
          </cell>
          <cell r="CV65">
            <v>69655.00999999998</v>
          </cell>
          <cell r="CW65">
            <v>54041.32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45680.62</v>
          </cell>
          <cell r="J66">
            <v>109919.38</v>
          </cell>
          <cell r="K66">
            <v>215720.07</v>
          </cell>
          <cell r="L66">
            <v>250342.39999999999</v>
          </cell>
          <cell r="M66">
            <v>247237.03</v>
          </cell>
          <cell r="N66">
            <v>231681.84</v>
          </cell>
          <cell r="O66">
            <v>116004.6</v>
          </cell>
          <cell r="P66">
            <v>-95483.040000000008</v>
          </cell>
          <cell r="Q66">
            <v>-67498.240000000005</v>
          </cell>
          <cell r="R66">
            <v>-52498.1</v>
          </cell>
          <cell r="S66">
            <v>-95160.42</v>
          </cell>
          <cell r="T66">
            <v>-40057.68</v>
          </cell>
          <cell r="U66">
            <v>82253.98000000001</v>
          </cell>
          <cell r="V66">
            <v>140313.48000000001</v>
          </cell>
          <cell r="W66">
            <v>182994.6</v>
          </cell>
          <cell r="X66">
            <v>194633.27</v>
          </cell>
          <cell r="Y66">
            <v>248636.29999999996</v>
          </cell>
          <cell r="Z66">
            <v>141931.81</v>
          </cell>
          <cell r="AA66">
            <v>66044.69</v>
          </cell>
          <cell r="AB66">
            <v>-2791.619999999999</v>
          </cell>
          <cell r="AC66">
            <v>-7011.7999999999993</v>
          </cell>
          <cell r="AP66">
            <v>1053604.6600000001</v>
          </cell>
          <cell r="AQ66">
            <v>1053604.6600000001</v>
          </cell>
          <cell r="AR66">
            <v>1053604.6600000001</v>
          </cell>
          <cell r="AS66">
            <v>1053604.6600000001</v>
          </cell>
          <cell r="AT66">
            <v>1007924.04</v>
          </cell>
          <cell r="AU66">
            <v>898004.65999999992</v>
          </cell>
          <cell r="AV66">
            <v>682284.59</v>
          </cell>
          <cell r="AW66">
            <v>431942.18999999994</v>
          </cell>
          <cell r="AX66">
            <v>184705.15999999997</v>
          </cell>
          <cell r="AY66">
            <v>-46976.680000000008</v>
          </cell>
          <cell r="AZ66">
            <v>-162981.28000000003</v>
          </cell>
          <cell r="BA66">
            <v>-67498.240000000005</v>
          </cell>
          <cell r="BB66">
            <v>859288.50999999989</v>
          </cell>
          <cell r="BC66">
            <v>911786.60999999975</v>
          </cell>
          <cell r="BD66">
            <v>1006947.0299999999</v>
          </cell>
          <cell r="BE66">
            <v>1047004.7099999997</v>
          </cell>
          <cell r="BF66">
            <v>964750.72999999986</v>
          </cell>
          <cell r="BG66">
            <v>824437.24999999988</v>
          </cell>
          <cell r="BH66">
            <v>641442.64999999979</v>
          </cell>
          <cell r="BI66">
            <v>446809.38</v>
          </cell>
          <cell r="BJ66">
            <v>198173.08000000002</v>
          </cell>
          <cell r="BK66">
            <v>56241.270000000004</v>
          </cell>
          <cell r="BL66">
            <v>-9803.4199999999983</v>
          </cell>
          <cell r="BM66">
            <v>-7011.7999999999993</v>
          </cell>
          <cell r="BN66">
            <v>1285717.07</v>
          </cell>
          <cell r="BZ66">
            <v>1053604.6600000001</v>
          </cell>
          <cell r="CA66">
            <v>1001106.5600000002</v>
          </cell>
          <cell r="CB66">
            <v>905946.14000000013</v>
          </cell>
          <cell r="CC66">
            <v>865888.46000000008</v>
          </cell>
          <cell r="CD66">
            <v>902461.82</v>
          </cell>
          <cell r="CE66">
            <v>932855.91999999981</v>
          </cell>
          <cell r="CF66">
            <v>900130.45</v>
          </cell>
          <cell r="CG66">
            <v>844421.32</v>
          </cell>
          <cell r="CH66">
            <v>845820.59</v>
          </cell>
          <cell r="CI66">
            <v>756070.56</v>
          </cell>
          <cell r="CJ66">
            <v>706110.64999999991</v>
          </cell>
          <cell r="CK66">
            <v>798802.07</v>
          </cell>
          <cell r="CL66">
            <v>859288.50999999989</v>
          </cell>
          <cell r="CM66">
            <v>901922.31999999972</v>
          </cell>
          <cell r="CN66">
            <v>872733.94999999984</v>
          </cell>
          <cell r="CO66">
            <v>823622.00999999966</v>
          </cell>
          <cell r="CP66">
            <v>811642.88999999978</v>
          </cell>
          <cell r="CQ66">
            <v>895347.46999999974</v>
          </cell>
          <cell r="CR66">
            <v>1063040.5299999998</v>
          </cell>
          <cell r="CS66">
            <v>1232463.33</v>
          </cell>
          <cell r="CT66">
            <v>1301755.8</v>
          </cell>
          <cell r="CU66">
            <v>1346762.58</v>
          </cell>
          <cell r="CV66">
            <v>1318700.1600000001</v>
          </cell>
          <cell r="CW66">
            <v>1296008.98</v>
          </cell>
        </row>
        <row r="67">
          <cell r="F67" t="e">
            <v>#DIV/0!</v>
          </cell>
          <cell r="G67" t="e">
            <v>#DIV/0!</v>
          </cell>
          <cell r="H67" t="e">
            <v>#DIV/0!</v>
          </cell>
          <cell r="I67">
            <v>1.5094625246183403E-3</v>
          </cell>
          <cell r="J67">
            <v>3.8784542963869713E-3</v>
          </cell>
          <cell r="K67">
            <v>7.054754906689783E-3</v>
          </cell>
          <cell r="L67">
            <v>2.2096452514891108E-2</v>
          </cell>
          <cell r="M67">
            <v>4.9381120859878103E-3</v>
          </cell>
          <cell r="N67">
            <v>3.5419977223775582E-3</v>
          </cell>
          <cell r="O67">
            <v>1.4869736023467498E-4</v>
          </cell>
          <cell r="P67">
            <v>-1.2096461330179732E-4</v>
          </cell>
          <cell r="Q67">
            <v>-2.7871421508243109E-4</v>
          </cell>
          <cell r="R67">
            <v>-5.3557499305397513E-4</v>
          </cell>
          <cell r="S67">
            <v>-1.7482577605995087E-3</v>
          </cell>
          <cell r="T67">
            <v>-1.1265695062932354E-3</v>
          </cell>
          <cell r="U67">
            <v>2.0210805644666685E-3</v>
          </cell>
          <cell r="V67">
            <v>4.6210509504715294E-3</v>
          </cell>
          <cell r="W67">
            <v>6.1053947223712627E-3</v>
          </cell>
          <cell r="X67">
            <v>6.6031740278090327E-3</v>
          </cell>
          <cell r="Y67">
            <v>4.6817004314767957E-3</v>
          </cell>
          <cell r="Z67">
            <v>1.9935019507149477E-3</v>
          </cell>
          <cell r="AA67">
            <v>7.6520995303974021E-4</v>
          </cell>
          <cell r="AB67">
            <v>-1.8495844248129917E-4</v>
          </cell>
          <cell r="AC67">
            <v>-2.2893911605601877E-4</v>
          </cell>
          <cell r="AP67" t="e">
            <v>#DIV/0!</v>
          </cell>
          <cell r="AQ67" t="e">
            <v>#DIV/0!</v>
          </cell>
          <cell r="AR67" t="e">
            <v>#DIV/0!</v>
          </cell>
          <cell r="AS67">
            <v>4.2768252582802015E-2</v>
          </cell>
          <cell r="AT67">
            <v>4.125879005818367E-2</v>
          </cell>
          <cell r="AU67">
            <v>3.7380335761796703E-2</v>
          </cell>
          <cell r="AV67">
            <v>3.0325580855106928E-2</v>
          </cell>
          <cell r="AW67">
            <v>8.2291283402158161E-3</v>
          </cell>
          <cell r="AX67">
            <v>3.2910162542280049E-3</v>
          </cell>
          <cell r="AY67">
            <v>-2.5098146814955341E-4</v>
          </cell>
          <cell r="AZ67">
            <v>-3.9967882838422839E-4</v>
          </cell>
          <cell r="BA67">
            <v>-2.7871421508243109E-4</v>
          </cell>
          <cell r="BB67">
            <v>2.296681278186594E-2</v>
          </cell>
          <cell r="BC67">
            <v>2.3502387774919909E-2</v>
          </cell>
          <cell r="BD67">
            <v>2.5250645535519419E-2</v>
          </cell>
          <cell r="BE67">
            <v>2.6377215041812656E-2</v>
          </cell>
          <cell r="BF67">
            <v>2.4356134477345987E-2</v>
          </cell>
          <cell r="BG67">
            <v>1.9735083526874458E-2</v>
          </cell>
          <cell r="BH67">
            <v>1.3629688804503199E-2</v>
          </cell>
          <cell r="BI67">
            <v>7.0265147766941658E-3</v>
          </cell>
          <cell r="BJ67">
            <v>2.3448143452173701E-3</v>
          </cell>
          <cell r="BK67">
            <v>3.5131239450242227E-4</v>
          </cell>
          <cell r="BL67">
            <v>-4.1389755853731794E-4</v>
          </cell>
          <cell r="BM67">
            <v>-2.2893911605601877E-4</v>
          </cell>
          <cell r="BN67">
            <v>3.8763117723625624E-2</v>
          </cell>
          <cell r="BZ67"/>
          <cell r="CA67"/>
          <cell r="CB67"/>
          <cell r="CC67"/>
          <cell r="CD67"/>
          <cell r="CE67"/>
          <cell r="CF67"/>
          <cell r="CG67"/>
          <cell r="CH67"/>
          <cell r="CI67"/>
          <cell r="CJ67"/>
          <cell r="CK67"/>
          <cell r="CL67"/>
          <cell r="CM67"/>
          <cell r="CN67"/>
          <cell r="CO67"/>
          <cell r="CP67"/>
          <cell r="CQ67"/>
          <cell r="CR67"/>
          <cell r="CS67"/>
          <cell r="CT67"/>
          <cell r="CU67"/>
          <cell r="CV67"/>
          <cell r="CW67"/>
        </row>
        <row r="68">
          <cell r="BB68"/>
          <cell r="BC68"/>
          <cell r="BD68"/>
          <cell r="BE68"/>
          <cell r="BF68"/>
          <cell r="BG68"/>
          <cell r="BH68"/>
          <cell r="BI68"/>
          <cell r="BJ68"/>
          <cell r="BK68"/>
          <cell r="BL68"/>
          <cell r="BM68"/>
          <cell r="BN68">
            <v>0</v>
          </cell>
          <cell r="BZ68"/>
          <cell r="CA68"/>
          <cell r="CB68"/>
          <cell r="CC68"/>
          <cell r="CD68"/>
          <cell r="CE68"/>
          <cell r="CF68"/>
          <cell r="CG68"/>
          <cell r="CH68"/>
          <cell r="CI68"/>
          <cell r="CJ68"/>
          <cell r="CK68"/>
          <cell r="CL68"/>
          <cell r="CM68"/>
          <cell r="CN68"/>
          <cell r="CO68"/>
          <cell r="CP68"/>
          <cell r="CQ68"/>
          <cell r="CR68"/>
          <cell r="CS68"/>
          <cell r="CT68"/>
          <cell r="CU68"/>
          <cell r="CV68"/>
          <cell r="CW68"/>
        </row>
        <row r="69">
          <cell r="BB69"/>
          <cell r="BC69"/>
          <cell r="BD69"/>
          <cell r="BE69"/>
          <cell r="BF69"/>
          <cell r="BG69"/>
          <cell r="BH69"/>
          <cell r="BI69"/>
          <cell r="BJ69"/>
          <cell r="BK69"/>
          <cell r="BL69"/>
          <cell r="BM69"/>
          <cell r="BN69">
            <v>0</v>
          </cell>
          <cell r="BZ69"/>
          <cell r="CA69"/>
          <cell r="CB69"/>
          <cell r="CC69"/>
          <cell r="CD69"/>
          <cell r="CE69"/>
          <cell r="CF69"/>
          <cell r="CG69"/>
          <cell r="CH69"/>
          <cell r="CI69"/>
          <cell r="CJ69"/>
          <cell r="CK69"/>
          <cell r="CL69"/>
          <cell r="CM69"/>
          <cell r="CN69"/>
          <cell r="CO69"/>
          <cell r="CP69"/>
          <cell r="CQ69"/>
          <cell r="CR69"/>
          <cell r="CS69"/>
          <cell r="CT69"/>
          <cell r="CU69"/>
          <cell r="CV69"/>
          <cell r="CW69"/>
        </row>
        <row r="70">
          <cell r="BB70"/>
          <cell r="BC70"/>
          <cell r="BD70"/>
          <cell r="BE70"/>
          <cell r="BF70"/>
          <cell r="BG70"/>
          <cell r="BH70"/>
          <cell r="BI70"/>
          <cell r="BJ70"/>
          <cell r="BK70"/>
          <cell r="BL70"/>
          <cell r="BM70"/>
          <cell r="BN70">
            <v>0</v>
          </cell>
          <cell r="BZ70"/>
          <cell r="CA70"/>
          <cell r="CB70"/>
          <cell r="CC70"/>
          <cell r="CD70"/>
          <cell r="CE70"/>
          <cell r="CF70"/>
          <cell r="CG70"/>
          <cell r="CH70"/>
          <cell r="CI70"/>
          <cell r="CJ70"/>
          <cell r="CK70"/>
          <cell r="CL70"/>
          <cell r="CM70"/>
          <cell r="CN70"/>
          <cell r="CO70"/>
          <cell r="CP70"/>
          <cell r="CQ70"/>
          <cell r="CR70"/>
          <cell r="CS70"/>
          <cell r="CT70"/>
          <cell r="CU70"/>
          <cell r="CV70"/>
          <cell r="CW70"/>
        </row>
        <row r="71">
          <cell r="BB71"/>
          <cell r="BC71"/>
          <cell r="BD71"/>
          <cell r="BE71"/>
          <cell r="BF71"/>
          <cell r="BG71"/>
          <cell r="BH71"/>
          <cell r="BI71"/>
          <cell r="BJ71"/>
          <cell r="BK71"/>
          <cell r="BL71"/>
          <cell r="BM71"/>
          <cell r="BN71">
            <v>0</v>
          </cell>
          <cell r="BZ71"/>
          <cell r="CA71"/>
          <cell r="CB71"/>
          <cell r="CC71"/>
          <cell r="CD71"/>
          <cell r="CE71"/>
          <cell r="CF71"/>
          <cell r="CG71"/>
          <cell r="CH71"/>
          <cell r="CI71"/>
          <cell r="CJ71"/>
          <cell r="CK71"/>
          <cell r="CL71"/>
          <cell r="CM71"/>
          <cell r="CN71"/>
          <cell r="CO71"/>
          <cell r="CP71"/>
          <cell r="CQ71"/>
          <cell r="CR71"/>
          <cell r="CS71"/>
          <cell r="CT71"/>
          <cell r="CU71"/>
          <cell r="CV71"/>
          <cell r="CW71"/>
        </row>
        <row r="72">
          <cell r="F72"/>
          <cell r="G72"/>
          <cell r="H72"/>
          <cell r="I72">
            <v>154435.1</v>
          </cell>
          <cell r="J72">
            <v>178542.64</v>
          </cell>
          <cell r="K72">
            <v>260094.94</v>
          </cell>
          <cell r="L72">
            <v>427505.08</v>
          </cell>
          <cell r="M72">
            <v>791843.56</v>
          </cell>
          <cell r="N72">
            <v>942872.1</v>
          </cell>
          <cell r="O72">
            <v>958605.47</v>
          </cell>
          <cell r="P72">
            <v>882676.27</v>
          </cell>
          <cell r="Q72">
            <v>762373.3</v>
          </cell>
          <cell r="R72">
            <v>580460.47</v>
          </cell>
          <cell r="S72">
            <v>368577.08</v>
          </cell>
          <cell r="T72">
            <v>203366.48</v>
          </cell>
          <cell r="U72">
            <v>117666.92</v>
          </cell>
          <cell r="V72">
            <v>257542.37</v>
          </cell>
          <cell r="W72">
            <v>350637.91</v>
          </cell>
          <cell r="X72">
            <v>508870.89</v>
          </cell>
          <cell r="Y72">
            <v>917580.64</v>
          </cell>
          <cell r="Z72">
            <v>1065030.3</v>
          </cell>
          <cell r="AA72">
            <v>1091305.1299999999</v>
          </cell>
          <cell r="AB72">
            <v>1004311.38</v>
          </cell>
          <cell r="AC72">
            <v>854550.66</v>
          </cell>
          <cell r="AP72">
            <v>5358948.46</v>
          </cell>
          <cell r="AQ72">
            <v>5358948.46</v>
          </cell>
          <cell r="AR72">
            <v>5358948.46</v>
          </cell>
          <cell r="AS72">
            <v>5358948.46</v>
          </cell>
          <cell r="AT72">
            <v>5204513.3600000003</v>
          </cell>
          <cell r="AU72">
            <v>5025970.72</v>
          </cell>
          <cell r="AV72">
            <v>4765875.78</v>
          </cell>
          <cell r="AW72">
            <v>4338370.7</v>
          </cell>
          <cell r="AX72">
            <v>3546527.1399999997</v>
          </cell>
          <cell r="AY72">
            <v>2603655.04</v>
          </cell>
          <cell r="AZ72">
            <v>1645049.57</v>
          </cell>
          <cell r="BA72">
            <v>762373.3</v>
          </cell>
          <cell r="BB72">
            <v>7319900.2299999995</v>
          </cell>
          <cell r="BC72">
            <v>6739439.7599999998</v>
          </cell>
          <cell r="BD72">
            <v>6370862.6799999997</v>
          </cell>
          <cell r="BE72">
            <v>6167496.2000000002</v>
          </cell>
          <cell r="BF72">
            <v>6049829.2800000003</v>
          </cell>
          <cell r="BG72">
            <v>5792286.9100000001</v>
          </cell>
          <cell r="BH72">
            <v>5441649</v>
          </cell>
          <cell r="BI72">
            <v>4932778.1099999994</v>
          </cell>
          <cell r="BJ72">
            <v>4015197.4699999997</v>
          </cell>
          <cell r="BK72">
            <v>2950167.17</v>
          </cell>
          <cell r="BL72">
            <v>1858862.04</v>
          </cell>
          <cell r="BM72">
            <v>854550.66</v>
          </cell>
          <cell r="BN72">
            <v>12788805.140000001</v>
          </cell>
          <cell r="BZ72">
            <v>5358948.46</v>
          </cell>
          <cell r="CA72">
            <v>5939408.9299999997</v>
          </cell>
          <cell r="CB72">
            <v>6307986.0099999998</v>
          </cell>
          <cell r="CC72">
            <v>6511352.4900000002</v>
          </cell>
          <cell r="CD72">
            <v>6474584.3100000005</v>
          </cell>
          <cell r="CE72">
            <v>6553584.04</v>
          </cell>
          <cell r="CF72">
            <v>6644127.0100000007</v>
          </cell>
          <cell r="CG72">
            <v>6725492.8200000003</v>
          </cell>
          <cell r="CH72">
            <v>6851229.8999999994</v>
          </cell>
          <cell r="CI72">
            <v>6973388.0999999987</v>
          </cell>
          <cell r="CJ72">
            <v>7106087.7599999998</v>
          </cell>
          <cell r="CK72">
            <v>7227722.8700000001</v>
          </cell>
          <cell r="CL72">
            <v>7319900.2299999995</v>
          </cell>
          <cell r="CM72">
            <v>7385689.2400000002</v>
          </cell>
          <cell r="CN72">
            <v>7851100.3499999996</v>
          </cell>
          <cell r="CO72">
            <v>8271641.8499999996</v>
          </cell>
          <cell r="CP72">
            <v>8651271.4399999995</v>
          </cell>
          <cell r="CQ72">
            <v>8967691.8599999994</v>
          </cell>
          <cell r="CR72">
            <v>9355743.5999999996</v>
          </cell>
          <cell r="CS72">
            <v>9866106.2599999998</v>
          </cell>
          <cell r="CT72">
            <v>10407933.689999999</v>
          </cell>
          <cell r="CU72">
            <v>11017199.82</v>
          </cell>
          <cell r="CV72">
            <v>11654874.760000002</v>
          </cell>
          <cell r="CW72">
            <v>12258707</v>
          </cell>
        </row>
        <row r="73">
          <cell r="F73"/>
          <cell r="G73"/>
          <cell r="H73"/>
          <cell r="I73">
            <v>16868.14</v>
          </cell>
          <cell r="J73">
            <v>32919.08</v>
          </cell>
          <cell r="K73">
            <v>34714.800000000003</v>
          </cell>
          <cell r="L73">
            <v>49500.56</v>
          </cell>
          <cell r="M73">
            <v>92336.33</v>
          </cell>
          <cell r="N73">
            <v>116800.92</v>
          </cell>
          <cell r="O73">
            <v>120744.75</v>
          </cell>
          <cell r="P73">
            <v>128103</v>
          </cell>
          <cell r="Q73">
            <v>115838.96</v>
          </cell>
          <cell r="R73">
            <v>97589.41</v>
          </cell>
          <cell r="S73">
            <v>78347.960000000006</v>
          </cell>
          <cell r="T73">
            <v>62420.22</v>
          </cell>
          <cell r="U73">
            <v>59331.8</v>
          </cell>
          <cell r="V73">
            <v>66333.63</v>
          </cell>
          <cell r="W73">
            <v>73708.160000000003</v>
          </cell>
          <cell r="X73">
            <v>75003.929999999993</v>
          </cell>
          <cell r="Y73">
            <v>85228.36</v>
          </cell>
          <cell r="Z73">
            <v>109836.33</v>
          </cell>
          <cell r="AA73">
            <v>112363.18</v>
          </cell>
          <cell r="AB73">
            <v>123255.07</v>
          </cell>
          <cell r="AC73">
            <v>104223.81</v>
          </cell>
          <cell r="AP73">
            <v>707826.54</v>
          </cell>
          <cell r="AQ73">
            <v>707826.54</v>
          </cell>
          <cell r="AR73">
            <v>707826.54</v>
          </cell>
          <cell r="AS73">
            <v>707826.54</v>
          </cell>
          <cell r="AT73">
            <v>690958.39999999991</v>
          </cell>
          <cell r="AU73">
            <v>658039.31999999995</v>
          </cell>
          <cell r="AV73">
            <v>623324.52</v>
          </cell>
          <cell r="AW73">
            <v>573823.96</v>
          </cell>
          <cell r="AX73">
            <v>481487.63</v>
          </cell>
          <cell r="AY73">
            <v>364686.71</v>
          </cell>
          <cell r="AZ73">
            <v>243941.96000000002</v>
          </cell>
          <cell r="BA73">
            <v>115838.96</v>
          </cell>
          <cell r="BB73">
            <v>1047641.8600000001</v>
          </cell>
          <cell r="BC73">
            <v>950052.45000000019</v>
          </cell>
          <cell r="BD73">
            <v>871704.49</v>
          </cell>
          <cell r="BE73">
            <v>809284.27</v>
          </cell>
          <cell r="BF73">
            <v>749952.47</v>
          </cell>
          <cell r="BG73">
            <v>683618.84000000008</v>
          </cell>
          <cell r="BH73">
            <v>609910.67999999993</v>
          </cell>
          <cell r="BI73">
            <v>534906.75</v>
          </cell>
          <cell r="BJ73">
            <v>449678.39</v>
          </cell>
          <cell r="BK73">
            <v>339842.06</v>
          </cell>
          <cell r="BL73">
            <v>227478.88</v>
          </cell>
          <cell r="BM73">
            <v>104223.81</v>
          </cell>
          <cell r="BN73">
            <v>1435556.86</v>
          </cell>
          <cell r="BZ73">
            <v>707826.54</v>
          </cell>
          <cell r="CA73">
            <v>805415.95000000007</v>
          </cell>
          <cell r="CB73">
            <v>883763.91</v>
          </cell>
          <cell r="CC73">
            <v>946184.13</v>
          </cell>
          <cell r="CD73">
            <v>988647.78999999992</v>
          </cell>
          <cell r="CE73">
            <v>1022062.34</v>
          </cell>
          <cell r="CF73">
            <v>1061055.7</v>
          </cell>
          <cell r="CG73">
            <v>1086559.07</v>
          </cell>
          <cell r="CH73">
            <v>1079451.1000000001</v>
          </cell>
          <cell r="CI73">
            <v>1072486.51</v>
          </cell>
          <cell r="CJ73">
            <v>1064104.94</v>
          </cell>
          <cell r="CK73">
            <v>1059257.01</v>
          </cell>
          <cell r="CL73">
            <v>1047641.8600000001</v>
          </cell>
          <cell r="CM73">
            <v>1036674.4800000002</v>
          </cell>
          <cell r="CN73">
            <v>1065088.0900000001</v>
          </cell>
          <cell r="CO73">
            <v>1088449.6000000001</v>
          </cell>
          <cell r="CP73">
            <v>1104056.78</v>
          </cell>
          <cell r="CQ73">
            <v>1112857.79</v>
          </cell>
          <cell r="CR73">
            <v>1118254.1000000001</v>
          </cell>
          <cell r="CS73">
            <v>1143247.23</v>
          </cell>
          <cell r="CT73">
            <v>1212581.3799999999</v>
          </cell>
          <cell r="CU73">
            <v>1276033.4799999997</v>
          </cell>
          <cell r="CV73">
            <v>1341393.05</v>
          </cell>
          <cell r="CW73">
            <v>1390312.57</v>
          </cell>
        </row>
        <row r="74">
          <cell r="F74"/>
          <cell r="G74"/>
          <cell r="H74"/>
          <cell r="I74">
            <v>-3571.32</v>
          </cell>
          <cell r="J74">
            <v>4519.26</v>
          </cell>
          <cell r="K74">
            <v>3642.93</v>
          </cell>
          <cell r="L74">
            <v>4244.68</v>
          </cell>
          <cell r="M74">
            <v>3825.83</v>
          </cell>
          <cell r="N74">
            <v>1606.53</v>
          </cell>
          <cell r="O74">
            <v>122638.57</v>
          </cell>
          <cell r="P74">
            <v>19167.89</v>
          </cell>
          <cell r="Q74">
            <v>18026.09</v>
          </cell>
          <cell r="R74">
            <v>16821.98</v>
          </cell>
          <cell r="S74">
            <v>16065.9</v>
          </cell>
          <cell r="T74">
            <v>15465.65</v>
          </cell>
          <cell r="U74">
            <v>14856.88</v>
          </cell>
          <cell r="V74">
            <v>25160.52</v>
          </cell>
          <cell r="W74">
            <v>24644.93</v>
          </cell>
          <cell r="X74">
            <v>12584.56</v>
          </cell>
          <cell r="Y74">
            <v>12170.44</v>
          </cell>
          <cell r="Z74">
            <v>11606.6</v>
          </cell>
          <cell r="AA74">
            <v>11005.06</v>
          </cell>
          <cell r="AB74">
            <v>21484.81</v>
          </cell>
          <cell r="AC74">
            <v>21446.29</v>
          </cell>
          <cell r="AP74">
            <v>174100.46</v>
          </cell>
          <cell r="AQ74">
            <v>174100.46</v>
          </cell>
          <cell r="AR74">
            <v>174100.46</v>
          </cell>
          <cell r="AS74">
            <v>174100.46</v>
          </cell>
          <cell r="AT74">
            <v>177671.78</v>
          </cell>
          <cell r="AU74">
            <v>173152.52</v>
          </cell>
          <cell r="AV74">
            <v>169509.59</v>
          </cell>
          <cell r="AW74">
            <v>165264.91</v>
          </cell>
          <cell r="AX74">
            <v>161439.07999999999</v>
          </cell>
          <cell r="AY74">
            <v>159832.55000000002</v>
          </cell>
          <cell r="AZ74">
            <v>37193.979999999996</v>
          </cell>
          <cell r="BA74">
            <v>18026.09</v>
          </cell>
          <cell r="BB74">
            <v>203313.62</v>
          </cell>
          <cell r="BC74">
            <v>186491.64</v>
          </cell>
          <cell r="BD74">
            <v>170425.74000000002</v>
          </cell>
          <cell r="BE74">
            <v>154960.09000000003</v>
          </cell>
          <cell r="BF74">
            <v>140103.21</v>
          </cell>
          <cell r="BG74">
            <v>114942.69</v>
          </cell>
          <cell r="BH74">
            <v>90297.760000000009</v>
          </cell>
          <cell r="BI74">
            <v>77713.200000000012</v>
          </cell>
          <cell r="BJ74">
            <v>65542.760000000009</v>
          </cell>
          <cell r="BK74">
            <v>53936.160000000003</v>
          </cell>
          <cell r="BL74">
            <v>42931.100000000006</v>
          </cell>
          <cell r="BM74">
            <v>21446.29</v>
          </cell>
          <cell r="BN74">
            <v>774934.64</v>
          </cell>
          <cell r="BZ74">
            <v>174100.46</v>
          </cell>
          <cell r="CA74">
            <v>190922.44</v>
          </cell>
          <cell r="CB74">
            <v>206988.34</v>
          </cell>
          <cell r="CC74">
            <v>222453.99</v>
          </cell>
          <cell r="CD74">
            <v>240882.19</v>
          </cell>
          <cell r="CE74">
            <v>261523.44999999998</v>
          </cell>
          <cell r="CF74">
            <v>282525.45</v>
          </cell>
          <cell r="CG74">
            <v>290865.33</v>
          </cell>
          <cell r="CH74">
            <v>299209.94</v>
          </cell>
          <cell r="CI74">
            <v>309210.01</v>
          </cell>
          <cell r="CJ74">
            <v>197576.5</v>
          </cell>
          <cell r="CK74">
            <v>199893.42</v>
          </cell>
          <cell r="CL74">
            <v>203313.62</v>
          </cell>
          <cell r="CM74">
            <v>207372.93000000002</v>
          </cell>
          <cell r="CN74">
            <v>265417.47000000003</v>
          </cell>
          <cell r="CO74">
            <v>322451.14</v>
          </cell>
          <cell r="CP74">
            <v>376942.23</v>
          </cell>
          <cell r="CQ74">
            <v>419858.88999999996</v>
          </cell>
          <cell r="CR74">
            <v>462540.98000000004</v>
          </cell>
          <cell r="CS74">
            <v>516102.22000000003</v>
          </cell>
          <cell r="CT74">
            <v>569133.98</v>
          </cell>
          <cell r="CU74">
            <v>621754.38</v>
          </cell>
          <cell r="CV74">
            <v>680584.05999999994</v>
          </cell>
          <cell r="CW74">
            <v>727396.55</v>
          </cell>
        </row>
        <row r="75">
          <cell r="F75"/>
          <cell r="G75"/>
          <cell r="H75"/>
          <cell r="I75">
            <v>21440.28</v>
          </cell>
          <cell r="J75">
            <v>20594.560000000001</v>
          </cell>
          <cell r="K75">
            <v>19774.39</v>
          </cell>
          <cell r="L75">
            <v>19000.150000000001</v>
          </cell>
          <cell r="M75">
            <v>19032.830000000002</v>
          </cell>
          <cell r="N75">
            <v>18170.45</v>
          </cell>
          <cell r="O75">
            <v>17282.37</v>
          </cell>
          <cell r="P75">
            <v>16141.24</v>
          </cell>
          <cell r="Q75">
            <v>14968.12</v>
          </cell>
          <cell r="R75">
            <v>13763.71</v>
          </cell>
          <cell r="S75">
            <v>12661.66</v>
          </cell>
          <cell r="T75">
            <v>11655.39</v>
          </cell>
          <cell r="U75">
            <v>10674.33</v>
          </cell>
          <cell r="V75">
            <v>13794.28</v>
          </cell>
          <cell r="W75">
            <v>12959.43</v>
          </cell>
          <cell r="X75">
            <v>12138.94</v>
          </cell>
          <cell r="Y75">
            <v>19530.39</v>
          </cell>
          <cell r="Z75">
            <v>18552.21</v>
          </cell>
          <cell r="AA75">
            <v>17399.09</v>
          </cell>
          <cell r="AB75">
            <v>16116.08</v>
          </cell>
          <cell r="AC75">
            <v>14876.58</v>
          </cell>
          <cell r="AP75">
            <v>166404.38999999998</v>
          </cell>
          <cell r="AQ75">
            <v>166404.38999999998</v>
          </cell>
          <cell r="AR75">
            <v>166404.38999999998</v>
          </cell>
          <cell r="AS75">
            <v>166404.38999999998</v>
          </cell>
          <cell r="AT75">
            <v>144964.10999999999</v>
          </cell>
          <cell r="AU75">
            <v>124369.55</v>
          </cell>
          <cell r="AV75">
            <v>104595.16</v>
          </cell>
          <cell r="AW75">
            <v>85595.01</v>
          </cell>
          <cell r="AX75">
            <v>66562.179999999993</v>
          </cell>
          <cell r="AY75">
            <v>48391.73</v>
          </cell>
          <cell r="AZ75">
            <v>31109.360000000001</v>
          </cell>
          <cell r="BA75">
            <v>14968.12</v>
          </cell>
          <cell r="BB75">
            <v>174122.08999999997</v>
          </cell>
          <cell r="BC75">
            <v>160358.37999999998</v>
          </cell>
          <cell r="BD75">
            <v>147696.71999999997</v>
          </cell>
          <cell r="BE75">
            <v>136041.32999999999</v>
          </cell>
          <cell r="BF75">
            <v>125367</v>
          </cell>
          <cell r="BG75">
            <v>111572.72</v>
          </cell>
          <cell r="BH75">
            <v>98613.290000000008</v>
          </cell>
          <cell r="BI75">
            <v>86474.35</v>
          </cell>
          <cell r="BJ75">
            <v>66943.960000000006</v>
          </cell>
          <cell r="BK75">
            <v>48391.75</v>
          </cell>
          <cell r="BL75">
            <v>30992.66</v>
          </cell>
          <cell r="BM75">
            <v>14876.58</v>
          </cell>
          <cell r="BN75">
            <v>653003.96</v>
          </cell>
          <cell r="BZ75">
            <v>166404.38999999998</v>
          </cell>
          <cell r="CA75">
            <v>180168.09999999998</v>
          </cell>
          <cell r="CB75">
            <v>192829.75999999998</v>
          </cell>
          <cell r="CC75">
            <v>204485.14999999997</v>
          </cell>
          <cell r="CD75">
            <v>193719.19999999998</v>
          </cell>
          <cell r="CE75">
            <v>186918.91999999998</v>
          </cell>
          <cell r="CF75">
            <v>180103.95999999996</v>
          </cell>
          <cell r="CG75">
            <v>173242.75</v>
          </cell>
          <cell r="CH75">
            <v>173740.31</v>
          </cell>
          <cell r="CI75">
            <v>174122.06999999998</v>
          </cell>
          <cell r="CJ75">
            <v>174238.78999999998</v>
          </cell>
          <cell r="CK75">
            <v>174213.63</v>
          </cell>
          <cell r="CL75">
            <v>174122.08999999997</v>
          </cell>
          <cell r="CM75">
            <v>173848.43999999997</v>
          </cell>
          <cell r="CN75">
            <v>227515.94999999995</v>
          </cell>
          <cell r="CO75">
            <v>280141.63</v>
          </cell>
          <cell r="CP75">
            <v>332098.82999999996</v>
          </cell>
          <cell r="CQ75">
            <v>379470.55000000005</v>
          </cell>
          <cell r="CR75">
            <v>426287.58</v>
          </cell>
          <cell r="CS75">
            <v>472449.83000000007</v>
          </cell>
          <cell r="CT75">
            <v>510033.09000000008</v>
          </cell>
          <cell r="CU75">
            <v>546857.94999999995</v>
          </cell>
          <cell r="CV75">
            <v>582942.26</v>
          </cell>
          <cell r="CW75">
            <v>618361.80000000005</v>
          </cell>
        </row>
        <row r="76">
          <cell r="F76"/>
          <cell r="G76"/>
          <cell r="H76"/>
          <cell r="I76">
            <v>24391.83</v>
          </cell>
          <cell r="J76">
            <v>19801.830000000002</v>
          </cell>
          <cell r="K76">
            <v>19951.830000000002</v>
          </cell>
          <cell r="L76">
            <v>22254.83</v>
          </cell>
          <cell r="M76">
            <v>29411.83</v>
          </cell>
          <cell r="N76">
            <v>38949.51</v>
          </cell>
          <cell r="O76">
            <v>57135.74</v>
          </cell>
          <cell r="P76">
            <v>61593.29</v>
          </cell>
          <cell r="Q76">
            <v>70804.649999999994</v>
          </cell>
          <cell r="R76">
            <v>91040.3</v>
          </cell>
          <cell r="S76">
            <v>84297.44</v>
          </cell>
          <cell r="T76">
            <v>42542.83</v>
          </cell>
          <cell r="U76">
            <v>29455.83</v>
          </cell>
          <cell r="V76">
            <v>23520.83</v>
          </cell>
          <cell r="W76">
            <v>22551.83</v>
          </cell>
          <cell r="X76">
            <v>23862.83</v>
          </cell>
          <cell r="Y76">
            <v>33844.83</v>
          </cell>
          <cell r="Z76">
            <v>39351.379999999997</v>
          </cell>
          <cell r="AA76">
            <v>46251.97</v>
          </cell>
          <cell r="AB76">
            <v>57665.71</v>
          </cell>
          <cell r="AC76">
            <v>78186.73</v>
          </cell>
          <cell r="AP76">
            <v>344295.33999999997</v>
          </cell>
          <cell r="AQ76">
            <v>344295.33999999997</v>
          </cell>
          <cell r="AR76">
            <v>344295.33999999997</v>
          </cell>
          <cell r="AS76">
            <v>344295.33999999997</v>
          </cell>
          <cell r="AT76">
            <v>319903.51</v>
          </cell>
          <cell r="AU76">
            <v>300101.68</v>
          </cell>
          <cell r="AV76">
            <v>280149.84999999998</v>
          </cell>
          <cell r="AW76">
            <v>257895.02</v>
          </cell>
          <cell r="AX76">
            <v>228483.19</v>
          </cell>
          <cell r="AY76">
            <v>189533.68</v>
          </cell>
          <cell r="AZ76">
            <v>132397.94</v>
          </cell>
          <cell r="BA76">
            <v>70804.649999999994</v>
          </cell>
          <cell r="BB76">
            <v>572572.51000000013</v>
          </cell>
          <cell r="BC76">
            <v>481532.21</v>
          </cell>
          <cell r="BD76">
            <v>397234.77</v>
          </cell>
          <cell r="BE76">
            <v>354691.94</v>
          </cell>
          <cell r="BF76">
            <v>325236.11</v>
          </cell>
          <cell r="BG76">
            <v>301715.27999999997</v>
          </cell>
          <cell r="BH76">
            <v>279163.45</v>
          </cell>
          <cell r="BI76">
            <v>255300.62</v>
          </cell>
          <cell r="BJ76">
            <v>221455.78999999998</v>
          </cell>
          <cell r="BK76">
            <v>182104.40999999997</v>
          </cell>
          <cell r="BL76">
            <v>135852.44</v>
          </cell>
          <cell r="BM76">
            <v>78186.73</v>
          </cell>
          <cell r="BN76">
            <v>661911.6399999999</v>
          </cell>
          <cell r="BZ76">
            <v>344295.33999999997</v>
          </cell>
          <cell r="CA76">
            <v>435335.63999999996</v>
          </cell>
          <cell r="CB76">
            <v>519633.07999999996</v>
          </cell>
          <cell r="CC76">
            <v>562175.90999999992</v>
          </cell>
          <cell r="CD76">
            <v>567239.90999999992</v>
          </cell>
          <cell r="CE76">
            <v>570958.90999999992</v>
          </cell>
          <cell r="CF76">
            <v>573558.90999999992</v>
          </cell>
          <cell r="CG76">
            <v>575166.90999999992</v>
          </cell>
          <cell r="CH76">
            <v>579599.91</v>
          </cell>
          <cell r="CI76">
            <v>580001.78</v>
          </cell>
          <cell r="CJ76">
            <v>569118.01000000013</v>
          </cell>
          <cell r="CK76">
            <v>565190.43000000005</v>
          </cell>
          <cell r="CL76">
            <v>572572.51000000013</v>
          </cell>
          <cell r="CM76">
            <v>579001.14</v>
          </cell>
          <cell r="CN76">
            <v>595399.72</v>
          </cell>
          <cell r="CO76">
            <v>592357.31000000006</v>
          </cell>
          <cell r="CP76">
            <v>580222.9</v>
          </cell>
          <cell r="CQ76">
            <v>572444.49000000011</v>
          </cell>
          <cell r="CR76">
            <v>564460.08000000007</v>
          </cell>
          <cell r="CS76">
            <v>562798.67000000004</v>
          </cell>
          <cell r="CT76">
            <v>554731.26</v>
          </cell>
          <cell r="CU76">
            <v>569167.79999999993</v>
          </cell>
          <cell r="CV76">
            <v>588074.07999999984</v>
          </cell>
          <cell r="CW76">
            <v>625675.80999999982</v>
          </cell>
        </row>
        <row r="77">
          <cell r="F77"/>
          <cell r="G77"/>
          <cell r="H77"/>
          <cell r="I77">
            <v>0</v>
          </cell>
          <cell r="J77"/>
          <cell r="K77"/>
          <cell r="L77"/>
          <cell r="M77"/>
          <cell r="N77"/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</row>
        <row r="78">
          <cell r="F78"/>
          <cell r="G78"/>
          <cell r="H78"/>
          <cell r="I78">
            <v>75360.97</v>
          </cell>
          <cell r="J78">
            <v>47847.199999999997</v>
          </cell>
          <cell r="K78">
            <v>46278.46</v>
          </cell>
          <cell r="L78">
            <v>47508.79</v>
          </cell>
          <cell r="M78">
            <v>65709.039999999994</v>
          </cell>
          <cell r="N78">
            <v>88406.85</v>
          </cell>
          <cell r="O78">
            <v>99763.02</v>
          </cell>
          <cell r="P78">
            <v>188889.87</v>
          </cell>
          <cell r="Q78">
            <v>104327.07</v>
          </cell>
          <cell r="R78">
            <v>70604.17</v>
          </cell>
          <cell r="S78">
            <v>73903.149999999994</v>
          </cell>
          <cell r="T78">
            <v>74740.100000000006</v>
          </cell>
          <cell r="U78">
            <v>75919.27</v>
          </cell>
          <cell r="V78">
            <v>87991.4</v>
          </cell>
          <cell r="W78">
            <v>92681.31</v>
          </cell>
          <cell r="X78">
            <v>90439.06</v>
          </cell>
          <cell r="Y78">
            <v>72966.91</v>
          </cell>
          <cell r="Z78">
            <v>74874.679999999993</v>
          </cell>
          <cell r="AA78">
            <v>84827.09</v>
          </cell>
          <cell r="AB78">
            <v>70180.66</v>
          </cell>
          <cell r="AC78">
            <v>84468.41</v>
          </cell>
          <cell r="AP78">
            <v>764091.27</v>
          </cell>
          <cell r="AQ78">
            <v>764091.27</v>
          </cell>
          <cell r="AR78">
            <v>764091.27</v>
          </cell>
          <cell r="AS78">
            <v>764091.27</v>
          </cell>
          <cell r="AT78">
            <v>688730.3</v>
          </cell>
          <cell r="AU78">
            <v>640883.10000000009</v>
          </cell>
          <cell r="AV78">
            <v>594604.64</v>
          </cell>
          <cell r="AW78">
            <v>547095.85000000009</v>
          </cell>
          <cell r="AX78">
            <v>481386.81</v>
          </cell>
          <cell r="AY78">
            <v>392979.96</v>
          </cell>
          <cell r="AZ78">
            <v>293216.94</v>
          </cell>
          <cell r="BA78">
            <v>104327.07</v>
          </cell>
          <cell r="BB78">
            <v>953596.21000000008</v>
          </cell>
          <cell r="BC78">
            <v>882992.04000000015</v>
          </cell>
          <cell r="BD78">
            <v>809088.89</v>
          </cell>
          <cell r="BE78">
            <v>734348.79</v>
          </cell>
          <cell r="BF78">
            <v>658429.52000000014</v>
          </cell>
          <cell r="BG78">
            <v>570438.12</v>
          </cell>
          <cell r="BH78">
            <v>477756.81000000006</v>
          </cell>
          <cell r="BI78">
            <v>387317.75</v>
          </cell>
          <cell r="BJ78">
            <v>314350.83999999997</v>
          </cell>
          <cell r="BK78">
            <v>239476.16</v>
          </cell>
          <cell r="BL78">
            <v>154649.07</v>
          </cell>
          <cell r="BM78">
            <v>84468.41</v>
          </cell>
          <cell r="BN78">
            <v>1545528.2899999998</v>
          </cell>
          <cell r="BZ78">
            <v>764091.27</v>
          </cell>
          <cell r="CA78">
            <v>834695.44000000006</v>
          </cell>
          <cell r="CB78">
            <v>908598.59000000008</v>
          </cell>
          <cell r="CC78">
            <v>983338.69000000006</v>
          </cell>
          <cell r="CD78">
            <v>983896.99000000011</v>
          </cell>
          <cell r="CE78">
            <v>1024041.1900000002</v>
          </cell>
          <cell r="CF78">
            <v>1070444.04</v>
          </cell>
          <cell r="CG78">
            <v>1113374.3100000003</v>
          </cell>
          <cell r="CH78">
            <v>1120632.18</v>
          </cell>
          <cell r="CI78">
            <v>1107100.0100000002</v>
          </cell>
          <cell r="CJ78">
            <v>1092164.0800000003</v>
          </cell>
          <cell r="CK78">
            <v>973454.87000000011</v>
          </cell>
          <cell r="CL78">
            <v>953596.21000000008</v>
          </cell>
          <cell r="CM78">
            <v>987738.39000000013</v>
          </cell>
          <cell r="CN78">
            <v>1028867.62</v>
          </cell>
          <cell r="CO78">
            <v>1069791</v>
          </cell>
          <cell r="CP78">
            <v>1111884.1400000001</v>
          </cell>
          <cell r="CQ78">
            <v>1144099.08</v>
          </cell>
          <cell r="CR78">
            <v>1186421.68</v>
          </cell>
          <cell r="CS78">
            <v>1234378.2899999998</v>
          </cell>
          <cell r="CT78">
            <v>1301226.1399999999</v>
          </cell>
          <cell r="CU78">
            <v>1366512.89</v>
          </cell>
          <cell r="CV78">
            <v>1421831.96</v>
          </cell>
          <cell r="CW78">
            <v>1491486.9699999997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288925</v>
          </cell>
          <cell r="J79">
            <v>304224.57000000007</v>
          </cell>
          <cell r="K79">
            <v>384457.35000000003</v>
          </cell>
          <cell r="L79">
            <v>570014.09000000008</v>
          </cell>
          <cell r="M79">
            <v>1002159.4199999999</v>
          </cell>
          <cell r="N79">
            <v>1206806.3600000001</v>
          </cell>
          <cell r="O79">
            <v>1376169.9200000002</v>
          </cell>
          <cell r="P79">
            <v>1296571.56</v>
          </cell>
          <cell r="Q79">
            <v>1086338.19</v>
          </cell>
          <cell r="R79">
            <v>870280.04</v>
          </cell>
          <cell r="S79">
            <v>633853.19000000006</v>
          </cell>
          <cell r="T79">
            <v>410190.67000000004</v>
          </cell>
          <cell r="U79">
            <v>307905.03000000003</v>
          </cell>
          <cell r="V79">
            <v>474343.03</v>
          </cell>
          <cell r="W79">
            <v>577183.56999999995</v>
          </cell>
          <cell r="X79">
            <v>722900.21</v>
          </cell>
          <cell r="Y79">
            <v>1141321.5699999998</v>
          </cell>
          <cell r="Z79">
            <v>1319251.5</v>
          </cell>
          <cell r="AA79">
            <v>1363151.52</v>
          </cell>
          <cell r="AB79">
            <v>1293013.71</v>
          </cell>
          <cell r="AC79">
            <v>1157752.48</v>
          </cell>
          <cell r="AP79">
            <v>7515666.459999999</v>
          </cell>
          <cell r="AQ79">
            <v>7515666.459999999</v>
          </cell>
          <cell r="AR79">
            <v>7515666.459999999</v>
          </cell>
          <cell r="AS79">
            <v>7515666.459999999</v>
          </cell>
          <cell r="AT79">
            <v>7226741.459999999</v>
          </cell>
          <cell r="AU79">
            <v>6922516.8900000006</v>
          </cell>
          <cell r="AV79">
            <v>6538059.5399999991</v>
          </cell>
          <cell r="AW79">
            <v>5968045.4499999993</v>
          </cell>
          <cell r="AX79">
            <v>4965886.03</v>
          </cell>
          <cell r="AY79">
            <v>3759079.6700000004</v>
          </cell>
          <cell r="AZ79">
            <v>2382909.75</v>
          </cell>
          <cell r="BA79">
            <v>1086338.19</v>
          </cell>
          <cell r="BB79">
            <v>10271146.52</v>
          </cell>
          <cell r="BC79">
            <v>9400866.4799999986</v>
          </cell>
          <cell r="BD79">
            <v>8767013.2899999991</v>
          </cell>
          <cell r="BE79">
            <v>8356822.6199999992</v>
          </cell>
          <cell r="BF79">
            <v>8048917.5899999999</v>
          </cell>
          <cell r="BG79">
            <v>7574574.5599999987</v>
          </cell>
          <cell r="BH79">
            <v>6997390.9900000002</v>
          </cell>
          <cell r="BI79">
            <v>6274490.7799999993</v>
          </cell>
          <cell r="BJ79">
            <v>5133169.21</v>
          </cell>
          <cell r="BK79">
            <v>3813917.71</v>
          </cell>
          <cell r="BL79">
            <v>2450766.19</v>
          </cell>
          <cell r="BM79">
            <v>1157752.48</v>
          </cell>
          <cell r="BN79">
            <v>17859740.530000001</v>
          </cell>
          <cell r="BZ79">
            <v>7515666.459999999</v>
          </cell>
          <cell r="CA79">
            <v>8385946.4999999991</v>
          </cell>
          <cell r="CB79">
            <v>9019799.6899999995</v>
          </cell>
          <cell r="CC79">
            <v>9429990.3599999994</v>
          </cell>
          <cell r="CD79">
            <v>9448970.3899999987</v>
          </cell>
          <cell r="CE79">
            <v>9619088.8499999996</v>
          </cell>
          <cell r="CF79">
            <v>9811815.0699999984</v>
          </cell>
          <cell r="CG79">
            <v>9964701.1900000013</v>
          </cell>
          <cell r="CH79">
            <v>10103863.340000002</v>
          </cell>
          <cell r="CI79">
            <v>10216308.480000002</v>
          </cell>
          <cell r="CJ79">
            <v>10203290.08</v>
          </cell>
          <cell r="CK79">
            <v>10199732.23</v>
          </cell>
          <cell r="CL79">
            <v>10271146.52</v>
          </cell>
          <cell r="CM79">
            <v>10370324.619999999</v>
          </cell>
          <cell r="CN79">
            <v>11033389.199999999</v>
          </cell>
          <cell r="CO79">
            <v>11624832.529999999</v>
          </cell>
          <cell r="CP79">
            <v>12156476.32</v>
          </cell>
          <cell r="CQ79">
            <v>12596422.66</v>
          </cell>
          <cell r="CR79">
            <v>13113708.02</v>
          </cell>
          <cell r="CS79">
            <v>13795082.499999998</v>
          </cell>
          <cell r="CT79">
            <v>14555639.539999997</v>
          </cell>
          <cell r="CU79">
            <v>15397526.319999997</v>
          </cell>
          <cell r="CV79">
            <v>16269700.169999998</v>
          </cell>
          <cell r="CW79">
            <v>17111940.700000003</v>
          </cell>
        </row>
        <row r="80">
          <cell r="F80" t="e">
            <v>#DIV/0!</v>
          </cell>
          <cell r="G80" t="e">
            <v>#DIV/0!</v>
          </cell>
          <cell r="H80" t="e">
            <v>#DIV/0!</v>
          </cell>
          <cell r="I80">
            <v>8.939247100463437E-3</v>
          </cell>
          <cell r="J80">
            <v>1.1032713288271675E-2</v>
          </cell>
          <cell r="K80">
            <v>1.2966003280022098E-2</v>
          </cell>
          <cell r="L80">
            <v>2.4764242222238893E-2</v>
          </cell>
          <cell r="M80">
            <v>2.3330317859722456E-2</v>
          </cell>
          <cell r="N80">
            <v>2.2825911327644638E-2</v>
          </cell>
          <cell r="O80">
            <v>2.0555824962332239E-2</v>
          </cell>
          <cell r="P80">
            <v>1.5590963313847416E-2</v>
          </cell>
          <cell r="Q80">
            <v>1.0935400086488559E-2</v>
          </cell>
          <cell r="R80">
            <v>1.124708030864487E-2</v>
          </cell>
          <cell r="S80">
            <v>1.2852199090883072E-2</v>
          </cell>
          <cell r="T80">
            <v>1.06255535151763E-2</v>
          </cell>
          <cell r="U80">
            <v>7.5779754231373843E-3</v>
          </cell>
          <cell r="V80">
            <v>1.4113683900475831E-2</v>
          </cell>
          <cell r="W80">
            <v>1.8420075085491379E-2</v>
          </cell>
          <cell r="X80">
            <v>2.2312999227994859E-2</v>
          </cell>
          <cell r="Y80">
            <v>2.4140888230388648E-2</v>
          </cell>
          <cell r="Z80">
            <v>2.3876678765941635E-2</v>
          </cell>
          <cell r="AA80">
            <v>2.1164620373089683E-2</v>
          </cell>
          <cell r="AB80">
            <v>1.6512548091542074E-2</v>
          </cell>
          <cell r="AC80">
            <v>1.2567342404581182E-2</v>
          </cell>
          <cell r="AP80" t="e">
            <v>#DIV/0!</v>
          </cell>
          <cell r="AQ80" t="e">
            <v>#DIV/0!</v>
          </cell>
          <cell r="AR80" t="e">
            <v>#DIV/0!</v>
          </cell>
          <cell r="AS80">
            <v>0.1509406234410314</v>
          </cell>
          <cell r="AT80">
            <v>0.14200137634056795</v>
          </cell>
          <cell r="AU80">
            <v>0.13096866305229632</v>
          </cell>
          <cell r="AV80">
            <v>0.11800265977227421</v>
          </cell>
          <cell r="AW80">
            <v>9.3238417550035313E-2</v>
          </cell>
          <cell r="AX80">
            <v>6.9908099690312864E-2</v>
          </cell>
          <cell r="AY80">
            <v>4.7082188362668212E-2</v>
          </cell>
          <cell r="AZ80">
            <v>2.6526363400335977E-2</v>
          </cell>
          <cell r="BA80">
            <v>1.0935400086488559E-2</v>
          </cell>
        </row>
        <row r="82"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</row>
        <row r="83">
          <cell r="R83">
            <v>969458</v>
          </cell>
          <cell r="S83">
            <v>969458</v>
          </cell>
          <cell r="T83">
            <v>969458</v>
          </cell>
          <cell r="U83">
            <v>969458</v>
          </cell>
          <cell r="V83">
            <v>969458</v>
          </cell>
          <cell r="W83">
            <v>969458</v>
          </cell>
          <cell r="X83">
            <v>969458</v>
          </cell>
          <cell r="Y83">
            <v>969458</v>
          </cell>
          <cell r="Z83">
            <v>969458</v>
          </cell>
          <cell r="AA83">
            <v>969458</v>
          </cell>
          <cell r="AB83">
            <v>969458</v>
          </cell>
          <cell r="AC83">
            <v>969458</v>
          </cell>
        </row>
        <row r="84">
          <cell r="R84">
            <v>760110.40999999992</v>
          </cell>
          <cell r="S84">
            <v>576181.65999999992</v>
          </cell>
          <cell r="T84">
            <v>447679.56</v>
          </cell>
          <cell r="U84">
            <v>385451.6</v>
          </cell>
          <cell r="V84">
            <v>469635.61999999994</v>
          </cell>
          <cell r="W84">
            <v>432162.67999999993</v>
          </cell>
          <cell r="X84">
            <v>394884.72</v>
          </cell>
          <cell r="Y84">
            <v>618672.81000000006</v>
          </cell>
          <cell r="Z84">
            <v>547966.43999999994</v>
          </cell>
          <cell r="AA84">
            <v>449934.64999999997</v>
          </cell>
          <cell r="AB84">
            <v>313752.15000000002</v>
          </cell>
          <cell r="AC84">
            <v>181282.53999999998</v>
          </cell>
        </row>
        <row r="85">
          <cell r="R85">
            <v>859288.50999999989</v>
          </cell>
          <cell r="S85">
            <v>911786.60999999975</v>
          </cell>
          <cell r="T85">
            <v>1006947.0299999999</v>
          </cell>
          <cell r="U85">
            <v>1047004.7099999997</v>
          </cell>
          <cell r="V85">
            <v>964750.72999999986</v>
          </cell>
          <cell r="W85">
            <v>824437.24999999988</v>
          </cell>
          <cell r="X85">
            <v>641442.64999999979</v>
          </cell>
          <cell r="Y85">
            <v>446809.38</v>
          </cell>
          <cell r="Z85">
            <v>198173.08000000002</v>
          </cell>
          <cell r="AA85">
            <v>56241.270000000004</v>
          </cell>
          <cell r="AB85">
            <v>-9803.4199999999983</v>
          </cell>
          <cell r="AC85">
            <v>-7011.7999999999993</v>
          </cell>
        </row>
        <row r="86">
          <cell r="R86">
            <v>870279.9</v>
          </cell>
          <cell r="S86">
            <v>633853.05000000016</v>
          </cell>
          <cell r="T86">
            <v>410190.53000000014</v>
          </cell>
          <cell r="U86">
            <v>307904.89000000036</v>
          </cell>
          <cell r="V86">
            <v>474342.89</v>
          </cell>
          <cell r="W86">
            <v>577183.43000000005</v>
          </cell>
          <cell r="X86">
            <v>722900.07000000018</v>
          </cell>
          <cell r="Y86">
            <v>1141321.4300000002</v>
          </cell>
          <cell r="Z86">
            <v>1319251.3599999999</v>
          </cell>
          <cell r="AA86">
            <v>1363151.38</v>
          </cell>
          <cell r="AB86">
            <v>1293013.5699999998</v>
          </cell>
          <cell r="AC86">
            <v>1157752.3400000001</v>
          </cell>
        </row>
        <row r="87">
          <cell r="R87">
            <v>0.14000000001396984</v>
          </cell>
          <cell r="S87">
            <v>0.13999999989755452</v>
          </cell>
          <cell r="T87">
            <v>0.13999999989755452</v>
          </cell>
          <cell r="U87">
            <v>0.13999999966472387</v>
          </cell>
          <cell r="V87">
            <v>0.14000000001396984</v>
          </cell>
          <cell r="W87">
            <v>0.13999999989755452</v>
          </cell>
          <cell r="X87">
            <v>0.13999999978113919</v>
          </cell>
          <cell r="Y87">
            <v>0.13999999966472387</v>
          </cell>
          <cell r="Z87">
            <v>0.14000000013038516</v>
          </cell>
          <cell r="AA87">
            <v>0.14000000013038516</v>
          </cell>
          <cell r="AB87">
            <v>0.14000000013038516</v>
          </cell>
          <cell r="AC87">
            <v>0.13999999989755452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Uncoll Analysis - A"/>
      <sheetName val="Input-Actg1"/>
      <sheetName val="B1 - Income Stmt"/>
      <sheetName val="B2 - Com Breakout"/>
      <sheetName val="C - AR Balance"/>
      <sheetName val="D1 - CIS Aging"/>
      <sheetName val="CM AR Nagings"/>
      <sheetName val="D2 - SAP Aging"/>
      <sheetName val="E - Rollforward"/>
      <sheetName val="F - JE 55 Uncoll"/>
      <sheetName val="G - CM Prov for Uncoll"/>
      <sheetName val="H - YTD Uncoll"/>
      <sheetName val="I - YTD Prov for Uncoll"/>
      <sheetName val="Current 12 Month Backup - K"/>
      <sheetName val="9-2016 Uncollectible Analysis-L"/>
      <sheetName val="Treasury Indust"/>
    </sheetNames>
    <sheetDataSet>
      <sheetData sheetId="0"/>
      <sheetData sheetId="1">
        <row r="1">
          <cell r="B1">
            <v>4</v>
          </cell>
        </row>
        <row r="6">
          <cell r="F6">
            <v>1</v>
          </cell>
          <cell r="G6">
            <v>2</v>
          </cell>
          <cell r="H6">
            <v>3</v>
          </cell>
          <cell r="I6">
            <v>4</v>
          </cell>
          <cell r="J6">
            <v>5</v>
          </cell>
          <cell r="K6">
            <v>6</v>
          </cell>
          <cell r="L6">
            <v>7</v>
          </cell>
          <cell r="M6">
            <v>8</v>
          </cell>
          <cell r="N6">
            <v>9</v>
          </cell>
          <cell r="O6">
            <v>10</v>
          </cell>
          <cell r="P6">
            <v>11</v>
          </cell>
          <cell r="Q6">
            <v>12</v>
          </cell>
          <cell r="R6">
            <v>1</v>
          </cell>
          <cell r="S6">
            <v>2</v>
          </cell>
          <cell r="T6">
            <v>3</v>
          </cell>
          <cell r="U6">
            <v>4</v>
          </cell>
          <cell r="V6">
            <v>5</v>
          </cell>
          <cell r="W6">
            <v>6</v>
          </cell>
          <cell r="X6">
            <v>7</v>
          </cell>
          <cell r="Y6">
            <v>8</v>
          </cell>
          <cell r="Z6">
            <v>9</v>
          </cell>
          <cell r="AA6">
            <v>10</v>
          </cell>
          <cell r="AB6">
            <v>11</v>
          </cell>
          <cell r="AC6">
            <v>12</v>
          </cell>
          <cell r="AP6">
            <v>1</v>
          </cell>
          <cell r="AQ6">
            <v>2</v>
          </cell>
          <cell r="AR6">
            <v>3</v>
          </cell>
          <cell r="AS6">
            <v>4</v>
          </cell>
          <cell r="AT6">
            <v>5</v>
          </cell>
          <cell r="AU6">
            <v>6</v>
          </cell>
          <cell r="AV6">
            <v>7</v>
          </cell>
          <cell r="AW6">
            <v>8</v>
          </cell>
          <cell r="AX6">
            <v>9</v>
          </cell>
          <cell r="AY6">
            <v>10</v>
          </cell>
          <cell r="AZ6">
            <v>11</v>
          </cell>
          <cell r="BA6">
            <v>12</v>
          </cell>
          <cell r="BB6">
            <v>1</v>
          </cell>
          <cell r="BC6">
            <v>2</v>
          </cell>
          <cell r="BD6">
            <v>3</v>
          </cell>
          <cell r="BE6">
            <v>4</v>
          </cell>
          <cell r="BF6">
            <v>5</v>
          </cell>
          <cell r="BG6">
            <v>6</v>
          </cell>
          <cell r="BH6">
            <v>7</v>
          </cell>
          <cell r="BI6">
            <v>8</v>
          </cell>
          <cell r="BJ6">
            <v>9</v>
          </cell>
          <cell r="BK6">
            <v>10</v>
          </cell>
          <cell r="BL6">
            <v>11</v>
          </cell>
          <cell r="BM6">
            <v>12</v>
          </cell>
          <cell r="BN6">
            <v>1</v>
          </cell>
          <cell r="BO6">
            <v>2</v>
          </cell>
          <cell r="BP6">
            <v>3</v>
          </cell>
          <cell r="BQ6">
            <v>4</v>
          </cell>
          <cell r="BR6">
            <v>5</v>
          </cell>
          <cell r="BS6">
            <v>6</v>
          </cell>
          <cell r="BT6">
            <v>7</v>
          </cell>
          <cell r="BU6">
            <v>8</v>
          </cell>
          <cell r="BV6">
            <v>9</v>
          </cell>
          <cell r="BW6">
            <v>10</v>
          </cell>
          <cell r="BX6">
            <v>11</v>
          </cell>
          <cell r="BY6">
            <v>12</v>
          </cell>
          <cell r="BZ6">
            <v>1</v>
          </cell>
          <cell r="CA6">
            <v>2</v>
          </cell>
          <cell r="CB6">
            <v>3</v>
          </cell>
          <cell r="CC6">
            <v>4</v>
          </cell>
          <cell r="CD6">
            <v>5</v>
          </cell>
          <cell r="CE6">
            <v>6</v>
          </cell>
          <cell r="CF6">
            <v>7</v>
          </cell>
          <cell r="CG6">
            <v>8</v>
          </cell>
          <cell r="CH6">
            <v>9</v>
          </cell>
          <cell r="CI6">
            <v>10</v>
          </cell>
          <cell r="CJ6">
            <v>11</v>
          </cell>
          <cell r="CK6">
            <v>12</v>
          </cell>
        </row>
        <row r="7">
          <cell r="F7" t="str">
            <v>DEC, 2017</v>
          </cell>
          <cell r="G7" t="str">
            <v>NOV, 2017</v>
          </cell>
          <cell r="H7" t="str">
            <v>OCT, 2017</v>
          </cell>
          <cell r="I7" t="str">
            <v>SEP, 2017</v>
          </cell>
          <cell r="J7" t="str">
            <v>AUG, 2017</v>
          </cell>
          <cell r="K7" t="str">
            <v>JUL, 2017</v>
          </cell>
          <cell r="L7" t="str">
            <v>JUN, 2017</v>
          </cell>
          <cell r="M7" t="str">
            <v>MAY, 2017</v>
          </cell>
          <cell r="N7" t="str">
            <v>APR, 2017</v>
          </cell>
          <cell r="O7" t="str">
            <v>MAR, 2017</v>
          </cell>
          <cell r="P7" t="str">
            <v>FEB, 2017</v>
          </cell>
          <cell r="Q7" t="str">
            <v>JAN, 2017</v>
          </cell>
          <cell r="R7" t="str">
            <v>DEC, 2016</v>
          </cell>
          <cell r="S7" t="str">
            <v>NOV, 2016</v>
          </cell>
          <cell r="T7" t="str">
            <v>OCT, 2016</v>
          </cell>
          <cell r="U7" t="str">
            <v>SEP, 2016</v>
          </cell>
          <cell r="V7" t="str">
            <v>AUG, 2016</v>
          </cell>
          <cell r="W7" t="str">
            <v>JUL, 2016</v>
          </cell>
          <cell r="X7" t="str">
            <v>JUN, 2016</v>
          </cell>
          <cell r="Y7" t="str">
            <v>MAY, 2016</v>
          </cell>
          <cell r="Z7" t="str">
            <v>APR, 2016</v>
          </cell>
          <cell r="AA7" t="str">
            <v>MAR, 2016</v>
          </cell>
          <cell r="AB7" t="str">
            <v>FEB, 2016</v>
          </cell>
          <cell r="AC7" t="str">
            <v>JAN, 2016</v>
          </cell>
          <cell r="AP7" t="str">
            <v>DEC, 2017 YTD</v>
          </cell>
          <cell r="AQ7" t="str">
            <v>NOV, 2017 YTD</v>
          </cell>
          <cell r="AR7" t="str">
            <v>OCT, 2017 YTD</v>
          </cell>
          <cell r="AS7" t="str">
            <v>SEP, 2017 YTD</v>
          </cell>
          <cell r="AT7" t="str">
            <v>AUG, 2017 YTD</v>
          </cell>
          <cell r="AU7" t="str">
            <v>JUL, 2017 YTD</v>
          </cell>
          <cell r="AV7" t="str">
            <v>JUN, 2017 YTD</v>
          </cell>
          <cell r="AW7" t="str">
            <v>MAY, 2017 YTD</v>
          </cell>
          <cell r="AX7" t="str">
            <v>APR, 2017 YTD</v>
          </cell>
          <cell r="AY7" t="str">
            <v>MAR, 2017 YTD</v>
          </cell>
          <cell r="AZ7" t="str">
            <v>FEB, 2017 YTD</v>
          </cell>
          <cell r="BA7" t="str">
            <v>JAN, 2017 YTD</v>
          </cell>
          <cell r="BB7" t="str">
            <v>DEC, 2016 YTD</v>
          </cell>
          <cell r="BC7" t="str">
            <v>NOV, 2016 YTD</v>
          </cell>
          <cell r="BD7" t="str">
            <v>OCT, 2016 YTD</v>
          </cell>
          <cell r="BE7" t="str">
            <v>SEP, 2016 YTD</v>
          </cell>
          <cell r="BF7" t="str">
            <v>AUG, 2016 YTD</v>
          </cell>
          <cell r="BG7" t="str">
            <v>JUL, 2016 YTD</v>
          </cell>
          <cell r="BH7" t="str">
            <v>JUN, 2016 YTD</v>
          </cell>
          <cell r="BI7" t="str">
            <v>MAY, 2016 YTD</v>
          </cell>
          <cell r="BJ7" t="str">
            <v>APR, 2016 YTD</v>
          </cell>
          <cell r="BK7" t="str">
            <v>MAR, 2016 YTD</v>
          </cell>
          <cell r="BL7" t="str">
            <v>FEB, 2016 YTD</v>
          </cell>
          <cell r="BM7" t="str">
            <v>JAN, 2016 YTD</v>
          </cell>
          <cell r="BN7" t="str">
            <v>DEC 17 MTHS</v>
          </cell>
          <cell r="BO7" t="str">
            <v>NOV 17 MTHS</v>
          </cell>
          <cell r="BP7" t="str">
            <v>OCT 17 MTHS</v>
          </cell>
          <cell r="BQ7" t="str">
            <v>SEP 17 MTHS</v>
          </cell>
          <cell r="BR7" t="str">
            <v>AUG 17 MTHS</v>
          </cell>
          <cell r="BS7" t="str">
            <v>JUL 17 MTHS</v>
          </cell>
          <cell r="BT7" t="str">
            <v>JUN 17 MTHS</v>
          </cell>
          <cell r="BU7" t="str">
            <v>MAY 17 MTHS</v>
          </cell>
          <cell r="BV7" t="str">
            <v>APR 17 MTHS</v>
          </cell>
          <cell r="BW7" t="str">
            <v>MAR 17 MTHS</v>
          </cell>
          <cell r="BX7" t="str">
            <v>FEB 17 MTHS</v>
          </cell>
          <cell r="BY7" t="str">
            <v>JAN 17 MTHS</v>
          </cell>
          <cell r="BZ7" t="str">
            <v>DEC 16 MTHS</v>
          </cell>
          <cell r="CA7" t="str">
            <v>NOV 16 MTHS</v>
          </cell>
          <cell r="CB7" t="str">
            <v>OCT 16 MTHS</v>
          </cell>
          <cell r="CC7" t="str">
            <v>SEP 16 MTHS</v>
          </cell>
          <cell r="CD7" t="str">
            <v>AUG 16 MTHS</v>
          </cell>
          <cell r="CE7" t="str">
            <v>JUL 16 MTHS</v>
          </cell>
          <cell r="CF7" t="str">
            <v>JUN 16 MTHS</v>
          </cell>
          <cell r="CG7" t="str">
            <v>MAY 16 MTHS</v>
          </cell>
          <cell r="CH7" t="str">
            <v>APR 16 MTHS</v>
          </cell>
          <cell r="CI7" t="str">
            <v>MAR 16 MTHS</v>
          </cell>
          <cell r="CJ7" t="str">
            <v>FEB 16 MTHS</v>
          </cell>
          <cell r="CK7" t="str">
            <v>JAN 16 MTHS</v>
          </cell>
        </row>
        <row r="8">
          <cell r="BN8"/>
          <cell r="BO8"/>
          <cell r="BP8"/>
          <cell r="BQ8"/>
          <cell r="BR8"/>
          <cell r="BS8"/>
          <cell r="BT8"/>
          <cell r="BU8"/>
          <cell r="BV8"/>
          <cell r="BW8"/>
          <cell r="BX8"/>
          <cell r="BY8"/>
          <cell r="BZ8"/>
          <cell r="CA8"/>
          <cell r="CB8"/>
          <cell r="CC8"/>
          <cell r="CD8"/>
          <cell r="CE8"/>
          <cell r="CF8"/>
          <cell r="CG8"/>
          <cell r="CH8"/>
          <cell r="CI8"/>
          <cell r="CJ8"/>
          <cell r="CK8"/>
        </row>
        <row r="10">
          <cell r="F10">
            <v>0</v>
          </cell>
          <cell r="G10"/>
          <cell r="H10"/>
          <cell r="I10">
            <v>13642619</v>
          </cell>
          <cell r="J10">
            <v>12659746</v>
          </cell>
          <cell r="K10">
            <v>14144117.310000001</v>
          </cell>
          <cell r="L10">
            <v>13050161.27</v>
          </cell>
          <cell r="M10">
            <v>31217612</v>
          </cell>
          <cell r="N10">
            <v>42678246.609999999</v>
          </cell>
          <cell r="O10">
            <v>55246778</v>
          </cell>
          <cell r="P10">
            <v>69824566</v>
          </cell>
          <cell r="Q10">
            <v>88862605</v>
          </cell>
          <cell r="R10">
            <v>61968679</v>
          </cell>
          <cell r="S10">
            <v>30223675</v>
          </cell>
          <cell r="T10">
            <v>20649389</v>
          </cell>
          <cell r="U10">
            <v>13957227</v>
          </cell>
          <cell r="V10">
            <v>13176043</v>
          </cell>
          <cell r="W10">
            <v>14386217</v>
          </cell>
          <cell r="X10">
            <v>3510412</v>
          </cell>
          <cell r="Y10">
            <v>24384391</v>
          </cell>
          <cell r="Z10">
            <v>36606953</v>
          </cell>
          <cell r="AA10">
            <v>49062481</v>
          </cell>
          <cell r="AB10">
            <v>56399488</v>
          </cell>
          <cell r="AC10">
            <v>76569838</v>
          </cell>
          <cell r="AP10">
            <v>341326451.19</v>
          </cell>
          <cell r="AQ10">
            <v>341326451.19</v>
          </cell>
          <cell r="AR10">
            <v>341326451.19</v>
          </cell>
          <cell r="AS10">
            <v>341326451.19</v>
          </cell>
          <cell r="AT10">
            <v>327683832.19</v>
          </cell>
          <cell r="AU10">
            <v>315024086.19</v>
          </cell>
          <cell r="AV10">
            <v>300879968.88</v>
          </cell>
          <cell r="AW10">
            <v>287829807.61000001</v>
          </cell>
          <cell r="AX10">
            <v>256612195.61000001</v>
          </cell>
          <cell r="AY10">
            <v>213933949</v>
          </cell>
          <cell r="AZ10">
            <v>158687171</v>
          </cell>
          <cell r="BA10">
            <v>88862605</v>
          </cell>
          <cell r="BB10">
            <v>400894793</v>
          </cell>
          <cell r="BC10">
            <v>338926114</v>
          </cell>
          <cell r="BD10">
            <v>308702439</v>
          </cell>
          <cell r="BE10">
            <v>288053050</v>
          </cell>
          <cell r="BF10">
            <v>274095823</v>
          </cell>
          <cell r="BG10">
            <v>260919780</v>
          </cell>
          <cell r="BH10">
            <v>246533563</v>
          </cell>
          <cell r="BI10">
            <v>243023151</v>
          </cell>
          <cell r="BJ10">
            <v>218638760</v>
          </cell>
          <cell r="BK10">
            <v>182031807</v>
          </cell>
          <cell r="BL10">
            <v>132969326</v>
          </cell>
          <cell r="BM10">
            <v>76569838</v>
          </cell>
          <cell r="BN10">
            <v>341326451.19</v>
          </cell>
          <cell r="BO10">
            <v>403295130.19</v>
          </cell>
          <cell r="BP10">
            <v>433518805.19</v>
          </cell>
          <cell r="BQ10">
            <v>454168194.19</v>
          </cell>
          <cell r="BR10">
            <v>454482802.19</v>
          </cell>
          <cell r="BS10">
            <v>454999099.19</v>
          </cell>
          <cell r="BT10">
            <v>455241198.88</v>
          </cell>
          <cell r="BU10">
            <v>445701449.61000001</v>
          </cell>
          <cell r="BV10">
            <v>438868228.61000001</v>
          </cell>
          <cell r="BW10">
            <v>432796935</v>
          </cell>
          <cell r="BX10">
            <v>426612638</v>
          </cell>
          <cell r="BY10">
            <v>413187560</v>
          </cell>
          <cell r="BZ10">
            <v>400894793</v>
          </cell>
          <cell r="CA10">
            <v>404438059</v>
          </cell>
          <cell r="CB10">
            <v>406071368</v>
          </cell>
          <cell r="CC10">
            <v>403024176</v>
          </cell>
          <cell r="CD10">
            <v>403698096</v>
          </cell>
          <cell r="CE10">
            <v>403626679</v>
          </cell>
          <cell r="CF10">
            <v>403090150</v>
          </cell>
          <cell r="CG10">
            <v>413035777</v>
          </cell>
          <cell r="CH10">
            <v>417074766</v>
          </cell>
          <cell r="CI10">
            <v>419083689</v>
          </cell>
          <cell r="CJ10">
            <v>416846832</v>
          </cell>
          <cell r="CK10">
            <v>416664631</v>
          </cell>
        </row>
        <row r="11">
          <cell r="F11">
            <v>0</v>
          </cell>
          <cell r="G11"/>
          <cell r="H11"/>
          <cell r="I11">
            <v>8259619.5599999996</v>
          </cell>
          <cell r="J11">
            <v>7755802</v>
          </cell>
          <cell r="K11">
            <v>8624672.25</v>
          </cell>
          <cell r="L11">
            <v>7260926.7300000004</v>
          </cell>
          <cell r="M11">
            <v>15921979</v>
          </cell>
          <cell r="N11">
            <v>20832694.57</v>
          </cell>
          <cell r="O11">
            <v>27491550.809999999</v>
          </cell>
          <cell r="P11">
            <v>34543653.030000001</v>
          </cell>
          <cell r="Q11">
            <v>43528109.810000002</v>
          </cell>
          <cell r="R11">
            <v>28087598.52</v>
          </cell>
          <cell r="S11">
            <v>14579424.560000001</v>
          </cell>
          <cell r="T11">
            <v>10921872.449999999</v>
          </cell>
          <cell r="U11">
            <v>8487512.6899999995</v>
          </cell>
          <cell r="V11">
            <v>8061223.0700000003</v>
          </cell>
          <cell r="W11">
            <v>8660321.2100000009</v>
          </cell>
          <cell r="X11">
            <v>2685091.35</v>
          </cell>
          <cell r="Y11">
            <v>13217083.710000001</v>
          </cell>
          <cell r="Z11">
            <v>18039774.260000002</v>
          </cell>
          <cell r="AA11">
            <v>22818448.52</v>
          </cell>
          <cell r="AB11">
            <v>26047670.25</v>
          </cell>
          <cell r="AC11">
            <v>36126471.079999998</v>
          </cell>
          <cell r="AP11">
            <v>174219007.75999999</v>
          </cell>
          <cell r="AQ11">
            <v>174219007.75999999</v>
          </cell>
          <cell r="AR11">
            <v>174219007.75999999</v>
          </cell>
          <cell r="AS11">
            <v>174219007.75999999</v>
          </cell>
          <cell r="AT11">
            <v>165959388.19999999</v>
          </cell>
          <cell r="AU11">
            <v>158203586.19999999</v>
          </cell>
          <cell r="AV11">
            <v>149578913.94999999</v>
          </cell>
          <cell r="AW11">
            <v>142317987.22</v>
          </cell>
          <cell r="AX11">
            <v>126396008.22</v>
          </cell>
          <cell r="AY11">
            <v>105563313.65000001</v>
          </cell>
          <cell r="AZ11">
            <v>78071762.840000004</v>
          </cell>
          <cell r="BA11">
            <v>43528109.810000002</v>
          </cell>
          <cell r="BB11">
            <v>197732491.67000002</v>
          </cell>
          <cell r="BC11">
            <v>169644893.14999998</v>
          </cell>
          <cell r="BD11">
            <v>155065468.59</v>
          </cell>
          <cell r="BE11">
            <v>144143596.13999999</v>
          </cell>
          <cell r="BF11">
            <v>135656083.44999999</v>
          </cell>
          <cell r="BG11">
            <v>127594860.38</v>
          </cell>
          <cell r="BH11">
            <v>118934539.17</v>
          </cell>
          <cell r="BI11">
            <v>116249447.82000001</v>
          </cell>
          <cell r="BJ11">
            <v>103032364.11</v>
          </cell>
          <cell r="BK11">
            <v>84992589.849999994</v>
          </cell>
          <cell r="BL11">
            <v>62174141.329999998</v>
          </cell>
          <cell r="BM11">
            <v>36126471.079999998</v>
          </cell>
          <cell r="BN11">
            <v>174219007.75999999</v>
          </cell>
          <cell r="BO11">
            <v>202306606.28</v>
          </cell>
          <cell r="BP11">
            <v>216886030.84</v>
          </cell>
          <cell r="BQ11">
            <v>227807903.28999999</v>
          </cell>
          <cell r="BR11">
            <v>228035796.41999999</v>
          </cell>
          <cell r="BS11">
            <v>228341217.48999998</v>
          </cell>
          <cell r="BT11">
            <v>228376866.44999999</v>
          </cell>
          <cell r="BU11">
            <v>223801031.06999999</v>
          </cell>
          <cell r="BV11">
            <v>221096135.78</v>
          </cell>
          <cell r="BW11">
            <v>218303215.46999997</v>
          </cell>
          <cell r="BX11">
            <v>213630113.18000001</v>
          </cell>
          <cell r="BY11">
            <v>205134130.40000001</v>
          </cell>
          <cell r="BZ11">
            <v>197732491.67000002</v>
          </cell>
          <cell r="CA11">
            <v>199946494.56999999</v>
          </cell>
          <cell r="CB11">
            <v>200723018.31999999</v>
          </cell>
          <cell r="CC11">
            <v>200518682.46000001</v>
          </cell>
          <cell r="CD11">
            <v>201319624.66000003</v>
          </cell>
          <cell r="CE11">
            <v>201665449.62000003</v>
          </cell>
          <cell r="CF11">
            <v>201877776.84999999</v>
          </cell>
          <cell r="CG11">
            <v>208639908.50000003</v>
          </cell>
          <cell r="CH11">
            <v>211824327.78999999</v>
          </cell>
          <cell r="CI11">
            <v>213163528.53</v>
          </cell>
          <cell r="CJ11">
            <v>213484403.00999999</v>
          </cell>
          <cell r="CK11">
            <v>214667770.75999999</v>
          </cell>
        </row>
        <row r="12">
          <cell r="F12">
            <v>0</v>
          </cell>
          <cell r="G12"/>
          <cell r="H12"/>
          <cell r="I12">
            <v>1695510.93</v>
          </cell>
          <cell r="J12">
            <v>1515712</v>
          </cell>
          <cell r="K12">
            <v>1532876.9</v>
          </cell>
          <cell r="L12">
            <v>1087301.6299999999</v>
          </cell>
          <cell r="M12">
            <v>1746764</v>
          </cell>
          <cell r="N12">
            <v>1917341.88</v>
          </cell>
          <cell r="O12">
            <v>2174315.17</v>
          </cell>
          <cell r="P12">
            <v>2371923.8199999998</v>
          </cell>
          <cell r="Q12">
            <v>2582918.37</v>
          </cell>
          <cell r="R12">
            <v>2167735.31</v>
          </cell>
          <cell r="S12">
            <v>1951895.3</v>
          </cell>
          <cell r="T12">
            <v>2063649.93</v>
          </cell>
          <cell r="U12">
            <v>1700700.11</v>
          </cell>
          <cell r="V12">
            <v>1538909.17</v>
          </cell>
          <cell r="W12">
            <v>1509655.09</v>
          </cell>
          <cell r="X12">
            <v>251908.3</v>
          </cell>
          <cell r="Y12">
            <v>1591490.37</v>
          </cell>
          <cell r="Z12">
            <v>1804094.9</v>
          </cell>
          <cell r="AA12">
            <v>1999597.22</v>
          </cell>
          <cell r="AB12">
            <v>2055619.38</v>
          </cell>
          <cell r="AC12">
            <v>2412912.09</v>
          </cell>
          <cell r="AP12">
            <v>16624664.699999999</v>
          </cell>
          <cell r="AQ12">
            <v>16624664.699999999</v>
          </cell>
          <cell r="AR12">
            <v>16624664.699999999</v>
          </cell>
          <cell r="AS12">
            <v>16624664.699999999</v>
          </cell>
          <cell r="AT12">
            <v>14929153.77</v>
          </cell>
          <cell r="AU12">
            <v>13413441.77</v>
          </cell>
          <cell r="AV12">
            <v>11880564.870000001</v>
          </cell>
          <cell r="AW12">
            <v>10793263.239999998</v>
          </cell>
          <cell r="AX12">
            <v>9046499.2399999984</v>
          </cell>
          <cell r="AY12">
            <v>7129157.3600000003</v>
          </cell>
          <cell r="AZ12">
            <v>4954842.1899999995</v>
          </cell>
          <cell r="BA12">
            <v>2582918.37</v>
          </cell>
          <cell r="BB12">
            <v>21048167.170000002</v>
          </cell>
          <cell r="BC12">
            <v>18880431.859999999</v>
          </cell>
          <cell r="BD12">
            <v>16928536.559999999</v>
          </cell>
          <cell r="BE12">
            <v>14864886.629999999</v>
          </cell>
          <cell r="BF12">
            <v>13164186.52</v>
          </cell>
          <cell r="BG12">
            <v>11625277.35</v>
          </cell>
          <cell r="BH12">
            <v>10115622.26</v>
          </cell>
          <cell r="BI12">
            <v>9863713.9600000009</v>
          </cell>
          <cell r="BJ12">
            <v>8272223.5899999999</v>
          </cell>
          <cell r="BK12">
            <v>6468128.6899999995</v>
          </cell>
          <cell r="BL12">
            <v>4468531.47</v>
          </cell>
          <cell r="BM12">
            <v>2412912.09</v>
          </cell>
          <cell r="BN12">
            <v>16624664.699999999</v>
          </cell>
          <cell r="BO12">
            <v>18792400.009999998</v>
          </cell>
          <cell r="BP12">
            <v>20744295.309999999</v>
          </cell>
          <cell r="BQ12">
            <v>22807945.239999998</v>
          </cell>
          <cell r="BR12">
            <v>22813134.419999998</v>
          </cell>
          <cell r="BS12">
            <v>22836331.589999996</v>
          </cell>
          <cell r="BT12">
            <v>22813109.780000005</v>
          </cell>
          <cell r="BU12">
            <v>21977716.450000003</v>
          </cell>
          <cell r="BV12">
            <v>21822442.820000004</v>
          </cell>
          <cell r="BW12">
            <v>21709195.84</v>
          </cell>
          <cell r="BX12">
            <v>21534477.889999997</v>
          </cell>
          <cell r="BY12">
            <v>21218173.449999996</v>
          </cell>
          <cell r="BZ12">
            <v>21048167.170000002</v>
          </cell>
          <cell r="CA12">
            <v>21135346.050000001</v>
          </cell>
          <cell r="CB12">
            <v>21215112.129999999</v>
          </cell>
          <cell r="CC12">
            <v>21307939.960000001</v>
          </cell>
          <cell r="CD12">
            <v>21552286.830000002</v>
          </cell>
          <cell r="CE12">
            <v>21755339.629999999</v>
          </cell>
          <cell r="CF12">
            <v>21980223.299999997</v>
          </cell>
          <cell r="CG12">
            <v>23019618.59</v>
          </cell>
          <cell r="CH12">
            <v>23329646.220000003</v>
          </cell>
          <cell r="CI12">
            <v>23609194.32</v>
          </cell>
          <cell r="CJ12">
            <v>23784441.100000001</v>
          </cell>
          <cell r="CK12">
            <v>24065653.719999999</v>
          </cell>
        </row>
        <row r="13">
          <cell r="F13">
            <v>0</v>
          </cell>
          <cell r="G13"/>
          <cell r="H13"/>
          <cell r="I13">
            <v>1390844.79</v>
          </cell>
          <cell r="J13">
            <v>1377082</v>
          </cell>
          <cell r="K13">
            <v>1381965.92</v>
          </cell>
          <cell r="L13">
            <v>880894.78</v>
          </cell>
          <cell r="M13">
            <v>1827669</v>
          </cell>
          <cell r="N13">
            <v>1977934.08</v>
          </cell>
          <cell r="O13">
            <v>2382286.52</v>
          </cell>
          <cell r="P13">
            <v>2297781.37</v>
          </cell>
          <cell r="Q13">
            <v>2629946.11</v>
          </cell>
          <cell r="R13">
            <v>2390292.9500000002</v>
          </cell>
          <cell r="S13">
            <v>1931812.96</v>
          </cell>
          <cell r="T13">
            <v>1771365.1</v>
          </cell>
          <cell r="U13">
            <v>1422590.02</v>
          </cell>
          <cell r="V13">
            <v>1370326.86</v>
          </cell>
          <cell r="W13">
            <v>1318556.46</v>
          </cell>
          <cell r="X13">
            <v>-771024.57</v>
          </cell>
          <cell r="Y13">
            <v>1462086.79</v>
          </cell>
          <cell r="Z13">
            <v>1593353.31</v>
          </cell>
          <cell r="AA13">
            <v>2229633.96</v>
          </cell>
          <cell r="AB13">
            <v>2134153.2200000002</v>
          </cell>
          <cell r="AC13">
            <v>2435423.84</v>
          </cell>
          <cell r="AP13">
            <v>16146404.57</v>
          </cell>
          <cell r="AQ13">
            <v>16146404.57</v>
          </cell>
          <cell r="AR13">
            <v>16146404.57</v>
          </cell>
          <cell r="AS13">
            <v>16146404.57</v>
          </cell>
          <cell r="AT13">
            <v>14755559.780000001</v>
          </cell>
          <cell r="AU13">
            <v>13378477.780000001</v>
          </cell>
          <cell r="AV13">
            <v>11996511.859999999</v>
          </cell>
          <cell r="AW13">
            <v>11115617.079999998</v>
          </cell>
          <cell r="AX13">
            <v>9287948.0800000001</v>
          </cell>
          <cell r="AY13">
            <v>7310014</v>
          </cell>
          <cell r="AZ13">
            <v>4927727.4800000004</v>
          </cell>
          <cell r="BA13">
            <v>2629946.11</v>
          </cell>
          <cell r="BB13">
            <v>19288570.899999995</v>
          </cell>
          <cell r="BC13">
            <v>16898277.950000003</v>
          </cell>
          <cell r="BD13">
            <v>14966464.99</v>
          </cell>
          <cell r="BE13">
            <v>13195099.890000002</v>
          </cell>
          <cell r="BF13">
            <v>11772509.870000001</v>
          </cell>
          <cell r="BG13">
            <v>10402183.01</v>
          </cell>
          <cell r="BH13">
            <v>9083626.5500000007</v>
          </cell>
          <cell r="BI13">
            <v>9854651.120000001</v>
          </cell>
          <cell r="BJ13">
            <v>8392564.3300000001</v>
          </cell>
          <cell r="BK13">
            <v>6799211.0199999996</v>
          </cell>
          <cell r="BL13">
            <v>4569577.0600000005</v>
          </cell>
          <cell r="BM13">
            <v>2435423.84</v>
          </cell>
          <cell r="BN13">
            <v>16146404.57</v>
          </cell>
          <cell r="BO13">
            <v>18536697.52</v>
          </cell>
          <cell r="BP13">
            <v>20468510.48</v>
          </cell>
          <cell r="BQ13">
            <v>22239875.580000002</v>
          </cell>
          <cell r="BR13">
            <v>22271620.810000002</v>
          </cell>
          <cell r="BS13">
            <v>22264865.670000002</v>
          </cell>
          <cell r="BT13">
            <v>22201456.210000001</v>
          </cell>
          <cell r="BU13">
            <v>20549536.859999999</v>
          </cell>
          <cell r="BV13">
            <v>20183954.650000002</v>
          </cell>
          <cell r="BW13">
            <v>19799373.879999995</v>
          </cell>
          <cell r="BX13">
            <v>19646721.319999997</v>
          </cell>
          <cell r="BY13">
            <v>19483093.169999998</v>
          </cell>
          <cell r="BZ13">
            <v>19288570.899999995</v>
          </cell>
          <cell r="CA13">
            <v>19250033.250000004</v>
          </cell>
          <cell r="CB13">
            <v>19456652.399999999</v>
          </cell>
          <cell r="CC13">
            <v>20173941</v>
          </cell>
          <cell r="CD13">
            <v>20944695.740000002</v>
          </cell>
          <cell r="CE13">
            <v>21713697.679999996</v>
          </cell>
          <cell r="CF13">
            <v>22484716.750000004</v>
          </cell>
          <cell r="CG13">
            <v>24766827.690000005</v>
          </cell>
          <cell r="CH13">
            <v>25766458.899999999</v>
          </cell>
          <cell r="CI13">
            <v>27026540.59</v>
          </cell>
          <cell r="CJ13">
            <v>27967607.630000003</v>
          </cell>
          <cell r="CK13">
            <v>28840108.409999996</v>
          </cell>
        </row>
        <row r="14">
          <cell r="F14">
            <v>0</v>
          </cell>
          <cell r="G14"/>
          <cell r="H14"/>
          <cell r="I14">
            <v>1556207</v>
          </cell>
          <cell r="J14">
            <v>1562310</v>
          </cell>
          <cell r="K14">
            <v>1541514.42</v>
          </cell>
          <cell r="L14">
            <v>1578006.28</v>
          </cell>
          <cell r="M14">
            <v>1661597</v>
          </cell>
          <cell r="N14">
            <v>1696581.43</v>
          </cell>
          <cell r="O14">
            <v>1779632.3</v>
          </cell>
          <cell r="P14">
            <v>1756539</v>
          </cell>
          <cell r="Q14">
            <v>1972421</v>
          </cell>
          <cell r="R14">
            <v>2229137</v>
          </cell>
          <cell r="S14">
            <v>1671444</v>
          </cell>
          <cell r="T14">
            <v>1626519</v>
          </cell>
          <cell r="U14">
            <v>1542380</v>
          </cell>
          <cell r="V14">
            <v>1527876</v>
          </cell>
          <cell r="W14">
            <v>1503933</v>
          </cell>
          <cell r="X14">
            <v>1509544</v>
          </cell>
          <cell r="Y14">
            <v>1555707</v>
          </cell>
          <cell r="Z14">
            <v>1568801</v>
          </cell>
          <cell r="AA14">
            <v>1696718</v>
          </cell>
          <cell r="AB14">
            <v>1652298</v>
          </cell>
          <cell r="AC14">
            <v>1792599</v>
          </cell>
          <cell r="AP14">
            <v>15104808.430000002</v>
          </cell>
          <cell r="AQ14">
            <v>15104808.430000002</v>
          </cell>
          <cell r="AR14">
            <v>15104808.430000002</v>
          </cell>
          <cell r="AS14">
            <v>15104808.430000002</v>
          </cell>
          <cell r="AT14">
            <v>13548601.43</v>
          </cell>
          <cell r="AU14">
            <v>11986291.43</v>
          </cell>
          <cell r="AV14">
            <v>10444777.01</v>
          </cell>
          <cell r="AW14">
            <v>8866770.7300000004</v>
          </cell>
          <cell r="AX14">
            <v>7205173.7300000004</v>
          </cell>
          <cell r="AY14">
            <v>5508592.2999999998</v>
          </cell>
          <cell r="AZ14">
            <v>3728960</v>
          </cell>
          <cell r="BA14">
            <v>1972421</v>
          </cell>
          <cell r="BB14">
            <v>19876956</v>
          </cell>
          <cell r="BC14">
            <v>17647819</v>
          </cell>
          <cell r="BD14">
            <v>15976375</v>
          </cell>
          <cell r="BE14">
            <v>14349856</v>
          </cell>
          <cell r="BF14">
            <v>12807476</v>
          </cell>
          <cell r="BG14">
            <v>11279600</v>
          </cell>
          <cell r="BH14">
            <v>9775667</v>
          </cell>
          <cell r="BI14">
            <v>8266123</v>
          </cell>
          <cell r="BJ14">
            <v>6710416</v>
          </cell>
          <cell r="BK14">
            <v>5141615</v>
          </cell>
          <cell r="BL14">
            <v>3444897</v>
          </cell>
          <cell r="BM14">
            <v>1792599</v>
          </cell>
          <cell r="BN14">
            <v>15104808.430000002</v>
          </cell>
          <cell r="BO14">
            <v>17333945.43</v>
          </cell>
          <cell r="BP14">
            <v>19005389.43</v>
          </cell>
          <cell r="BQ14">
            <v>20631908.43</v>
          </cell>
          <cell r="BR14">
            <v>20618081.43</v>
          </cell>
          <cell r="BS14">
            <v>20583647.43</v>
          </cell>
          <cell r="BT14">
            <v>20546066.009999998</v>
          </cell>
          <cell r="BU14">
            <v>20477603.73</v>
          </cell>
          <cell r="BV14">
            <v>20371713.73</v>
          </cell>
          <cell r="BW14">
            <v>20243933.300000001</v>
          </cell>
          <cell r="BX14">
            <v>20161019</v>
          </cell>
          <cell r="BY14">
            <v>20056778</v>
          </cell>
          <cell r="BZ14">
            <v>19876956</v>
          </cell>
          <cell r="CA14">
            <v>19403830</v>
          </cell>
          <cell r="CB14">
            <v>19435181</v>
          </cell>
          <cell r="CC14">
            <v>19254450</v>
          </cell>
          <cell r="CD14">
            <v>19100450</v>
          </cell>
          <cell r="CE14">
            <v>18941471</v>
          </cell>
          <cell r="CF14">
            <v>18795547</v>
          </cell>
          <cell r="CG14">
            <v>18634790</v>
          </cell>
          <cell r="CH14">
            <v>18492270</v>
          </cell>
          <cell r="CI14">
            <v>18391942</v>
          </cell>
          <cell r="CJ14">
            <v>18165473</v>
          </cell>
          <cell r="CK14">
            <v>17973220</v>
          </cell>
        </row>
        <row r="15">
          <cell r="F15">
            <v>0</v>
          </cell>
          <cell r="G15"/>
          <cell r="H15"/>
          <cell r="I15">
            <v>2537130</v>
          </cell>
          <cell r="J15">
            <v>-34768</v>
          </cell>
          <cell r="K15">
            <v>-454430.71</v>
          </cell>
          <cell r="L15">
            <v>-4729240.3499999996</v>
          </cell>
          <cell r="M15">
            <v>-11337862</v>
          </cell>
          <cell r="N15">
            <v>-7524081.5300000003</v>
          </cell>
          <cell r="O15">
            <v>-5697782.7999999998</v>
          </cell>
          <cell r="P15">
            <v>-14403264</v>
          </cell>
          <cell r="Q15">
            <v>-6126765</v>
          </cell>
          <cell r="R15">
            <v>20210970</v>
          </cell>
          <cell r="S15">
            <v>16112739</v>
          </cell>
          <cell r="T15">
            <v>11953162</v>
          </cell>
          <cell r="U15">
            <v>2826907</v>
          </cell>
          <cell r="V15">
            <v>-90244</v>
          </cell>
          <cell r="W15">
            <v>-1415034</v>
          </cell>
          <cell r="X15">
            <v>-4394164</v>
          </cell>
          <cell r="Y15">
            <v>-5963843</v>
          </cell>
          <cell r="Z15">
            <v>-11213032</v>
          </cell>
          <cell r="AA15">
            <v>-2832105</v>
          </cell>
          <cell r="AB15">
            <v>-5663806</v>
          </cell>
          <cell r="AC15">
            <v>-12429221</v>
          </cell>
          <cell r="AP15">
            <v>-47771064.390000001</v>
          </cell>
          <cell r="AQ15">
            <v>-47771064.390000001</v>
          </cell>
          <cell r="AR15">
            <v>-47771064.390000001</v>
          </cell>
          <cell r="AS15">
            <v>-47771064.390000001</v>
          </cell>
          <cell r="AT15">
            <v>-50308194.390000001</v>
          </cell>
          <cell r="AU15">
            <v>-50273426.390000001</v>
          </cell>
          <cell r="AV15">
            <v>-49818995.68</v>
          </cell>
          <cell r="AW15">
            <v>-45089755.329999998</v>
          </cell>
          <cell r="AX15">
            <v>-33751893.329999998</v>
          </cell>
          <cell r="AY15">
            <v>-26227811.800000001</v>
          </cell>
          <cell r="AZ15">
            <v>-20530029</v>
          </cell>
          <cell r="BA15">
            <v>-6126765</v>
          </cell>
          <cell r="BB15">
            <v>7102329</v>
          </cell>
          <cell r="BC15">
            <v>-13108641</v>
          </cell>
          <cell r="BD15">
            <v>-29221380</v>
          </cell>
          <cell r="BE15">
            <v>-41174542</v>
          </cell>
          <cell r="BF15">
            <v>-44001449</v>
          </cell>
          <cell r="BG15">
            <v>-43911205</v>
          </cell>
          <cell r="BH15">
            <v>-42496171</v>
          </cell>
          <cell r="BI15">
            <v>-38102007</v>
          </cell>
          <cell r="BJ15">
            <v>-32138164</v>
          </cell>
          <cell r="BK15">
            <v>-20925132</v>
          </cell>
          <cell r="BL15">
            <v>-18093027</v>
          </cell>
          <cell r="BM15">
            <v>-12429221</v>
          </cell>
          <cell r="BN15">
            <v>-47771064.390000001</v>
          </cell>
          <cell r="BO15">
            <v>-27560094.390000001</v>
          </cell>
          <cell r="BP15">
            <v>-11447355.390000001</v>
          </cell>
          <cell r="BQ15">
            <v>505806.6099999994</v>
          </cell>
          <cell r="BR15">
            <v>795583.6099999994</v>
          </cell>
          <cell r="BS15">
            <v>740107.6099999994</v>
          </cell>
          <cell r="BT15">
            <v>-220495.6799999997</v>
          </cell>
          <cell r="BU15">
            <v>114580.67000000179</v>
          </cell>
          <cell r="BV15">
            <v>5488599.6700000018</v>
          </cell>
          <cell r="BW15">
            <v>1799649.1999999993</v>
          </cell>
          <cell r="BX15">
            <v>4665327</v>
          </cell>
          <cell r="BY15">
            <v>13404785</v>
          </cell>
          <cell r="BZ15">
            <v>7102329</v>
          </cell>
          <cell r="CA15">
            <v>-8832077</v>
          </cell>
          <cell r="CB15">
            <v>5013477</v>
          </cell>
          <cell r="CC15">
            <v>-170668</v>
          </cell>
          <cell r="CD15">
            <v>57566</v>
          </cell>
          <cell r="CE15">
            <v>653514</v>
          </cell>
          <cell r="CF15">
            <v>1392928</v>
          </cell>
          <cell r="CG15">
            <v>653629</v>
          </cell>
          <cell r="CH15">
            <v>-1416049</v>
          </cell>
          <cell r="CI15">
            <v>6093660</v>
          </cell>
          <cell r="CJ15">
            <v>3077487</v>
          </cell>
          <cell r="CK15">
            <v>-1847933</v>
          </cell>
        </row>
        <row r="16">
          <cell r="F16">
            <v>0</v>
          </cell>
          <cell r="G16"/>
          <cell r="H16"/>
          <cell r="I16">
            <v>2743049</v>
          </cell>
          <cell r="J16">
            <v>3693486</v>
          </cell>
          <cell r="K16">
            <v>3726256.7</v>
          </cell>
          <cell r="L16">
            <v>2812903.56</v>
          </cell>
          <cell r="M16">
            <v>2657823</v>
          </cell>
          <cell r="N16">
            <v>2424514.62</v>
          </cell>
          <cell r="O16">
            <v>1372894</v>
          </cell>
          <cell r="P16">
            <v>1731477</v>
          </cell>
          <cell r="Q16">
            <v>1689172</v>
          </cell>
          <cell r="R16">
            <v>2157644</v>
          </cell>
          <cell r="S16">
            <v>1669567</v>
          </cell>
          <cell r="T16">
            <v>2395459</v>
          </cell>
          <cell r="U16">
            <v>2830307</v>
          </cell>
          <cell r="V16">
            <v>3071125</v>
          </cell>
          <cell r="W16">
            <v>3024888</v>
          </cell>
          <cell r="X16">
            <v>3319925</v>
          </cell>
          <cell r="Y16">
            <v>3259902</v>
          </cell>
          <cell r="Z16">
            <v>2590810</v>
          </cell>
          <cell r="AA16">
            <v>2071809</v>
          </cell>
          <cell r="AB16">
            <v>1987090</v>
          </cell>
          <cell r="AC16">
            <v>1845452</v>
          </cell>
          <cell r="AP16">
            <v>22851575.879999999</v>
          </cell>
          <cell r="AQ16">
            <v>22851575.879999999</v>
          </cell>
          <cell r="AR16">
            <v>22851575.879999999</v>
          </cell>
          <cell r="AS16">
            <v>22851575.879999999</v>
          </cell>
          <cell r="AT16">
            <v>20108526.879999999</v>
          </cell>
          <cell r="AU16">
            <v>16415040.879999999</v>
          </cell>
          <cell r="AV16">
            <v>12688784.18</v>
          </cell>
          <cell r="AW16">
            <v>9875880.620000001</v>
          </cell>
          <cell r="AX16">
            <v>7218057.6200000001</v>
          </cell>
          <cell r="AY16">
            <v>4793543</v>
          </cell>
          <cell r="AZ16">
            <v>3420649</v>
          </cell>
          <cell r="BA16">
            <v>1689172</v>
          </cell>
          <cell r="BB16">
            <v>30223978</v>
          </cell>
          <cell r="BC16">
            <v>28066334</v>
          </cell>
          <cell r="BD16">
            <v>26396767</v>
          </cell>
          <cell r="BE16">
            <v>24001308</v>
          </cell>
          <cell r="BF16">
            <v>21171001</v>
          </cell>
          <cell r="BG16">
            <v>18099876</v>
          </cell>
          <cell r="BH16">
            <v>15074988</v>
          </cell>
          <cell r="BI16">
            <v>11755063</v>
          </cell>
          <cell r="BJ16">
            <v>8495161</v>
          </cell>
          <cell r="BK16">
            <v>5904351</v>
          </cell>
          <cell r="BL16">
            <v>3832542</v>
          </cell>
          <cell r="BM16">
            <v>1845452</v>
          </cell>
          <cell r="BN16">
            <v>22851575.879999999</v>
          </cell>
          <cell r="BO16">
            <v>25009219.879999999</v>
          </cell>
          <cell r="BP16">
            <v>26678786.879999999</v>
          </cell>
          <cell r="BQ16">
            <v>29074245.879999999</v>
          </cell>
          <cell r="BR16">
            <v>29161503.879999999</v>
          </cell>
          <cell r="BS16">
            <v>28539142.879999999</v>
          </cell>
          <cell r="BT16">
            <v>27837774.18</v>
          </cell>
          <cell r="BU16">
            <v>28344795.620000001</v>
          </cell>
          <cell r="BV16">
            <v>28946874.620000001</v>
          </cell>
          <cell r="BW16">
            <v>29113170</v>
          </cell>
          <cell r="BX16">
            <v>29812085</v>
          </cell>
          <cell r="BY16">
            <v>30067698</v>
          </cell>
          <cell r="BZ16">
            <v>30223978</v>
          </cell>
          <cell r="CA16">
            <v>30071745</v>
          </cell>
          <cell r="CB16">
            <v>30226664</v>
          </cell>
          <cell r="CC16">
            <v>30024463</v>
          </cell>
          <cell r="CD16">
            <v>29503988</v>
          </cell>
          <cell r="CE16">
            <v>29020076</v>
          </cell>
          <cell r="CF16">
            <v>28430593</v>
          </cell>
          <cell r="CG16">
            <v>27149119.699999999</v>
          </cell>
          <cell r="CH16">
            <v>25988534.82</v>
          </cell>
          <cell r="CI16">
            <v>25202123.850000001</v>
          </cell>
          <cell r="CJ16">
            <v>25662603.900000002</v>
          </cell>
          <cell r="CK16">
            <v>25765320.010000002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31824980.279999997</v>
          </cell>
          <cell r="J17">
            <v>28529370</v>
          </cell>
          <cell r="K17">
            <v>30496972.790000003</v>
          </cell>
          <cell r="L17">
            <v>21940953.900000002</v>
          </cell>
          <cell r="M17">
            <v>43695582</v>
          </cell>
          <cell r="N17">
            <v>64003231.660000004</v>
          </cell>
          <cell r="O17">
            <v>84749674</v>
          </cell>
          <cell r="P17">
            <v>98122676.219999999</v>
          </cell>
          <cell r="Q17">
            <v>135138407.29000002</v>
          </cell>
          <cell r="R17">
            <v>119212056.78</v>
          </cell>
          <cell r="S17">
            <v>68140557.819999993</v>
          </cell>
          <cell r="T17">
            <v>51381416.480000004</v>
          </cell>
          <cell r="U17">
            <v>32767623.819999997</v>
          </cell>
          <cell r="V17">
            <v>28655259.100000001</v>
          </cell>
          <cell r="W17">
            <v>28988536.760000002</v>
          </cell>
          <cell r="X17">
            <v>6111692.0799999991</v>
          </cell>
          <cell r="Y17">
            <v>39506817.869999997</v>
          </cell>
          <cell r="Z17">
            <v>50990754.470000006</v>
          </cell>
          <cell r="AA17">
            <v>77046582.699999988</v>
          </cell>
          <cell r="AB17">
            <v>84612512.849999994</v>
          </cell>
          <cell r="AC17">
            <v>108753475.01000001</v>
          </cell>
          <cell r="AP17">
            <v>538501848.13999999</v>
          </cell>
          <cell r="AQ17">
            <v>538501848.13999999</v>
          </cell>
          <cell r="AR17">
            <v>538501848.13999999</v>
          </cell>
          <cell r="AS17">
            <v>538501848.13999999</v>
          </cell>
          <cell r="AT17">
            <v>506676867.8599999</v>
          </cell>
          <cell r="AU17">
            <v>478147497.85999995</v>
          </cell>
          <cell r="AV17">
            <v>447650525.06999999</v>
          </cell>
          <cell r="AW17">
            <v>425709571.17000008</v>
          </cell>
          <cell r="AX17">
            <v>382013989.17000008</v>
          </cell>
          <cell r="AY17">
            <v>318010757.50999999</v>
          </cell>
          <cell r="AZ17">
            <v>233261083.50999999</v>
          </cell>
          <cell r="BA17">
            <v>135138407.29000002</v>
          </cell>
          <cell r="BB17">
            <v>696167285.74000001</v>
          </cell>
          <cell r="BC17">
            <v>576955228.96000004</v>
          </cell>
          <cell r="BD17">
            <v>508814671.13999999</v>
          </cell>
          <cell r="BE17">
            <v>457433254.65999997</v>
          </cell>
          <cell r="BF17">
            <v>424665630.83999997</v>
          </cell>
          <cell r="BG17">
            <v>396010371.74000001</v>
          </cell>
          <cell r="BH17">
            <v>367021834.98000002</v>
          </cell>
          <cell r="BI17">
            <v>360910142.89999998</v>
          </cell>
          <cell r="BJ17">
            <v>321403325.02999997</v>
          </cell>
          <cell r="BK17">
            <v>270412570.56</v>
          </cell>
          <cell r="BL17">
            <v>193365987.86000001</v>
          </cell>
          <cell r="BM17">
            <v>108753475.01000001</v>
          </cell>
          <cell r="BN17">
            <v>5080616092.000001</v>
          </cell>
          <cell r="BO17">
            <v>4542114243.8600006</v>
          </cell>
          <cell r="BP17">
            <v>4003612395.7200003</v>
          </cell>
          <cell r="BQ17">
            <v>3465110547.5799999</v>
          </cell>
          <cell r="BR17">
            <v>2926608699.4400005</v>
          </cell>
          <cell r="BS17">
            <v>2419931831.5799999</v>
          </cell>
          <cell r="BT17">
            <v>1941784333.72</v>
          </cell>
          <cell r="BU17">
            <v>1494133808.6500001</v>
          </cell>
          <cell r="BV17">
            <v>1068424237.48</v>
          </cell>
          <cell r="BW17">
            <v>686410248.30999994</v>
          </cell>
          <cell r="BX17">
            <v>368399490.80000001</v>
          </cell>
          <cell r="BY17">
            <v>135138407.29000002</v>
          </cell>
          <cell r="BZ17"/>
          <cell r="CA17"/>
          <cell r="CB17"/>
          <cell r="CC17"/>
          <cell r="CD17"/>
          <cell r="CE17"/>
          <cell r="CF17"/>
          <cell r="CG17"/>
          <cell r="CH17"/>
          <cell r="CI17"/>
          <cell r="CJ17"/>
          <cell r="CK17"/>
        </row>
        <row r="18"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  <cell r="BO18"/>
          <cell r="BP18"/>
          <cell r="BQ18"/>
          <cell r="BR18"/>
          <cell r="BS18"/>
          <cell r="BT18"/>
          <cell r="BU18"/>
          <cell r="BV18"/>
          <cell r="BW18"/>
          <cell r="BX18"/>
          <cell r="BY18"/>
          <cell r="BZ18"/>
          <cell r="CA18"/>
          <cell r="CB18"/>
          <cell r="CC18"/>
          <cell r="CD18"/>
          <cell r="CE18"/>
          <cell r="CF18"/>
          <cell r="CG18"/>
          <cell r="CH18"/>
          <cell r="CI18"/>
          <cell r="CJ18"/>
          <cell r="CK18"/>
        </row>
        <row r="19"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N19"/>
          <cell r="BO19"/>
          <cell r="BP19"/>
          <cell r="BQ19"/>
          <cell r="BR19"/>
          <cell r="BS19"/>
          <cell r="BT19"/>
          <cell r="BU19"/>
          <cell r="BV19"/>
          <cell r="BW19"/>
          <cell r="BX19"/>
          <cell r="BY19"/>
          <cell r="BZ19"/>
          <cell r="CA19"/>
          <cell r="CB19"/>
          <cell r="CC19"/>
          <cell r="CD19"/>
          <cell r="CE19"/>
          <cell r="CF19"/>
          <cell r="CG19"/>
          <cell r="CH19"/>
          <cell r="CI19"/>
          <cell r="CJ19"/>
          <cell r="CK19"/>
        </row>
        <row r="20"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N20"/>
          <cell r="BO20"/>
          <cell r="BP20"/>
          <cell r="BQ20"/>
          <cell r="BR20"/>
          <cell r="BS20"/>
          <cell r="BT20"/>
          <cell r="BU20"/>
          <cell r="BV20"/>
          <cell r="BW20"/>
          <cell r="BX20"/>
          <cell r="BY20"/>
          <cell r="BZ20"/>
          <cell r="CA20"/>
          <cell r="CB20"/>
          <cell r="CC20"/>
          <cell r="CD20"/>
          <cell r="CE20"/>
          <cell r="CF20"/>
          <cell r="CG20"/>
          <cell r="CH20"/>
          <cell r="CI20"/>
          <cell r="CJ20"/>
          <cell r="CK20"/>
        </row>
        <row r="21"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N21"/>
          <cell r="BO21"/>
          <cell r="BP21"/>
          <cell r="BQ21"/>
          <cell r="BR21"/>
          <cell r="BS21"/>
          <cell r="BT21"/>
          <cell r="BU21"/>
          <cell r="BV21"/>
          <cell r="BW21"/>
          <cell r="BX21"/>
          <cell r="BY21"/>
          <cell r="BZ21"/>
          <cell r="CA21"/>
          <cell r="CB21"/>
          <cell r="CC21"/>
          <cell r="CD21"/>
          <cell r="CE21"/>
          <cell r="CF21"/>
          <cell r="CG21"/>
          <cell r="CH21"/>
          <cell r="CI21"/>
          <cell r="CJ21"/>
          <cell r="CK21"/>
        </row>
        <row r="22"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N22"/>
          <cell r="BO22"/>
          <cell r="BP22"/>
          <cell r="BQ22"/>
          <cell r="BR22"/>
          <cell r="BS22"/>
          <cell r="BT22"/>
          <cell r="BU22"/>
          <cell r="BV22"/>
          <cell r="BW22"/>
          <cell r="BX22"/>
          <cell r="BY22"/>
          <cell r="BZ22"/>
          <cell r="CA22"/>
          <cell r="CB22"/>
          <cell r="CC22"/>
          <cell r="CD22"/>
          <cell r="CE22"/>
          <cell r="CF22"/>
          <cell r="CG22"/>
          <cell r="CH22"/>
          <cell r="CI22"/>
          <cell r="CJ22"/>
          <cell r="CK22"/>
        </row>
        <row r="23">
          <cell r="F23">
            <v>0</v>
          </cell>
          <cell r="G23"/>
          <cell r="H23"/>
          <cell r="I23">
            <v>9785706.0099999998</v>
          </cell>
          <cell r="J23">
            <v>9682791</v>
          </cell>
          <cell r="K23">
            <v>14004207.18</v>
          </cell>
          <cell r="L23">
            <v>16590608.82</v>
          </cell>
          <cell r="M23">
            <v>29198596</v>
          </cell>
          <cell r="N23">
            <v>39785551.43</v>
          </cell>
          <cell r="O23">
            <v>43955350.460000001</v>
          </cell>
          <cell r="P23">
            <v>53140928.390000001</v>
          </cell>
          <cell r="Q23">
            <v>55171185.810000002</v>
          </cell>
          <cell r="R23">
            <v>36102746.359999999</v>
          </cell>
          <cell r="S23">
            <v>16325346.289999999</v>
          </cell>
          <cell r="T23">
            <v>13074923.59</v>
          </cell>
          <cell r="U23">
            <v>10242893.48</v>
          </cell>
          <cell r="V23">
            <v>10020046.310000001</v>
          </cell>
          <cell r="W23">
            <v>11943315.630000001</v>
          </cell>
          <cell r="X23">
            <v>10624223.460000001</v>
          </cell>
          <cell r="Y23">
            <v>22735830.07</v>
          </cell>
          <cell r="Z23">
            <v>30506771.719999999</v>
          </cell>
          <cell r="AA23">
            <v>38923955.960000001</v>
          </cell>
          <cell r="AB23">
            <v>44025669.960000001</v>
          </cell>
          <cell r="AC23">
            <v>52112704.310000002</v>
          </cell>
          <cell r="AP23">
            <v>271314925.10000002</v>
          </cell>
          <cell r="AQ23">
            <v>271314925.10000002</v>
          </cell>
          <cell r="AR23">
            <v>271314925.10000002</v>
          </cell>
          <cell r="AS23">
            <v>271314925.10000002</v>
          </cell>
          <cell r="AT23">
            <v>261529219.09000003</v>
          </cell>
          <cell r="AU23">
            <v>251846428.09000003</v>
          </cell>
          <cell r="AV23">
            <v>237842220.91000003</v>
          </cell>
          <cell r="AW23">
            <v>221251612.09000003</v>
          </cell>
          <cell r="AX23">
            <v>192053016.09</v>
          </cell>
          <cell r="AY23">
            <v>152267464.66</v>
          </cell>
          <cell r="AZ23">
            <v>108312114.2</v>
          </cell>
          <cell r="BA23">
            <v>55171185.810000002</v>
          </cell>
          <cell r="BB23">
            <v>296638427.13999999</v>
          </cell>
          <cell r="BC23">
            <v>260535680.78000003</v>
          </cell>
          <cell r="BD23">
            <v>244210334.49000001</v>
          </cell>
          <cell r="BE23">
            <v>231135410.90000001</v>
          </cell>
          <cell r="BF23">
            <v>220892517.42000002</v>
          </cell>
          <cell r="BG23">
            <v>210872471.11000001</v>
          </cell>
          <cell r="BH23">
            <v>198929155.48000002</v>
          </cell>
          <cell r="BI23">
            <v>188304932.02000001</v>
          </cell>
          <cell r="BJ23">
            <v>165569101.95000002</v>
          </cell>
          <cell r="BK23">
            <v>135062330.23000002</v>
          </cell>
          <cell r="BL23">
            <v>96138374.270000011</v>
          </cell>
          <cell r="BM23">
            <v>52112704.310000002</v>
          </cell>
          <cell r="BN23">
            <v>271314925.10000002</v>
          </cell>
          <cell r="BO23">
            <v>307417671.46000004</v>
          </cell>
          <cell r="BP23">
            <v>323743017.75000006</v>
          </cell>
          <cell r="BQ23">
            <v>336817941.34000003</v>
          </cell>
          <cell r="BR23">
            <v>337275128.81000006</v>
          </cell>
          <cell r="BS23">
            <v>337612384.12000006</v>
          </cell>
          <cell r="BT23">
            <v>335551492.57000005</v>
          </cell>
          <cell r="BU23">
            <v>329585107.21000004</v>
          </cell>
          <cell r="BV23">
            <v>323122341.27999991</v>
          </cell>
          <cell r="BW23">
            <v>313843561.56999993</v>
          </cell>
          <cell r="BX23">
            <v>308812167.06999999</v>
          </cell>
          <cell r="BY23">
            <v>299696908.63999999</v>
          </cell>
          <cell r="BZ23">
            <v>296638427.13999999</v>
          </cell>
          <cell r="CA23">
            <v>298395537.95000005</v>
          </cell>
          <cell r="CB23">
            <v>302344952.15000004</v>
          </cell>
          <cell r="CC23">
            <v>300932020.99000001</v>
          </cell>
          <cell r="CD23">
            <v>301687396.88000005</v>
          </cell>
          <cell r="CE23">
            <v>302460959.70000005</v>
          </cell>
          <cell r="CF23">
            <v>300950461.63000005</v>
          </cell>
          <cell r="CG23">
            <v>303381624.54000002</v>
          </cell>
          <cell r="CH23">
            <v>304249462.73000002</v>
          </cell>
          <cell r="CI23">
            <v>303788227.13000005</v>
          </cell>
          <cell r="CJ23">
            <v>300788574.13999999</v>
          </cell>
          <cell r="CK23">
            <v>300571575.55000001</v>
          </cell>
        </row>
        <row r="24">
          <cell r="F24">
            <v>0</v>
          </cell>
          <cell r="G24"/>
          <cell r="H24"/>
          <cell r="I24">
            <v>4756165.45</v>
          </cell>
          <cell r="J24">
            <v>3884605</v>
          </cell>
          <cell r="K24">
            <v>5084217.7300000004</v>
          </cell>
          <cell r="L24">
            <v>4031861.97</v>
          </cell>
          <cell r="M24">
            <v>8136000</v>
          </cell>
          <cell r="N24">
            <v>12550014.699999999</v>
          </cell>
          <cell r="O24">
            <v>14759171.48</v>
          </cell>
          <cell r="P24">
            <v>21433930.23</v>
          </cell>
          <cell r="Q24">
            <v>26036191.289999999</v>
          </cell>
          <cell r="R24">
            <v>16307272.5</v>
          </cell>
          <cell r="S24">
            <v>7255596.1299999999</v>
          </cell>
          <cell r="T24">
            <v>5498420.9800000004</v>
          </cell>
          <cell r="U24">
            <v>4364781.5</v>
          </cell>
          <cell r="V24">
            <v>3971816.39</v>
          </cell>
          <cell r="W24">
            <v>4958717.63</v>
          </cell>
          <cell r="X24">
            <v>2647336.04</v>
          </cell>
          <cell r="Y24">
            <v>7613777.8399999999</v>
          </cell>
          <cell r="Z24">
            <v>9868566.5800000001</v>
          </cell>
          <cell r="AA24">
            <v>13236700.9</v>
          </cell>
          <cell r="AB24">
            <v>15910257.939999999</v>
          </cell>
          <cell r="AC24">
            <v>23390699.109999999</v>
          </cell>
          <cell r="AP24">
            <v>100672157.84999999</v>
          </cell>
          <cell r="AQ24">
            <v>100672157.84999999</v>
          </cell>
          <cell r="AR24">
            <v>100672157.84999999</v>
          </cell>
          <cell r="AS24">
            <v>100672157.84999999</v>
          </cell>
          <cell r="AT24">
            <v>95915992.400000006</v>
          </cell>
          <cell r="AU24">
            <v>92031387.400000006</v>
          </cell>
          <cell r="AV24">
            <v>86947169.670000017</v>
          </cell>
          <cell r="AW24">
            <v>82915307.699999988</v>
          </cell>
          <cell r="AX24">
            <v>74779307.699999988</v>
          </cell>
          <cell r="AY24">
            <v>62229293</v>
          </cell>
          <cell r="AZ24">
            <v>47470121.519999996</v>
          </cell>
          <cell r="BA24">
            <v>26036191.289999999</v>
          </cell>
          <cell r="BB24">
            <v>115023943.54000001</v>
          </cell>
          <cell r="BC24">
            <v>98716671.039999992</v>
          </cell>
          <cell r="BD24">
            <v>91461074.909999996</v>
          </cell>
          <cell r="BE24">
            <v>85962653.929999992</v>
          </cell>
          <cell r="BF24">
            <v>81597872.429999992</v>
          </cell>
          <cell r="BG24">
            <v>77626056.039999992</v>
          </cell>
          <cell r="BH24">
            <v>72667338.409999996</v>
          </cell>
          <cell r="BI24">
            <v>70020002.370000005</v>
          </cell>
          <cell r="BJ24">
            <v>62406224.530000001</v>
          </cell>
          <cell r="BK24">
            <v>52537657.950000003</v>
          </cell>
          <cell r="BL24">
            <v>39300957.049999997</v>
          </cell>
          <cell r="BM24">
            <v>23390699.109999999</v>
          </cell>
          <cell r="BN24">
            <v>100672157.84999999</v>
          </cell>
          <cell r="BO24">
            <v>116979430.34999999</v>
          </cell>
          <cell r="BP24">
            <v>124235026.47999999</v>
          </cell>
          <cell r="BQ24">
            <v>129733447.45999999</v>
          </cell>
          <cell r="BR24">
            <v>129342063.51000001</v>
          </cell>
          <cell r="BS24">
            <v>129429274.90000001</v>
          </cell>
          <cell r="BT24">
            <v>129303774.80000001</v>
          </cell>
          <cell r="BU24">
            <v>127919248.86999999</v>
          </cell>
          <cell r="BV24">
            <v>127397026.70999999</v>
          </cell>
          <cell r="BW24">
            <v>124715578.59</v>
          </cell>
          <cell r="BX24">
            <v>123193108.01000001</v>
          </cell>
          <cell r="BY24">
            <v>117669435.72000001</v>
          </cell>
          <cell r="BZ24">
            <v>115023943.54000001</v>
          </cell>
          <cell r="CA24">
            <v>115828103.47</v>
          </cell>
          <cell r="CB24">
            <v>117788839.42</v>
          </cell>
          <cell r="CC24">
            <v>118368437.12999998</v>
          </cell>
          <cell r="CD24">
            <v>119617015.53999998</v>
          </cell>
          <cell r="CE24">
            <v>120632746.97999999</v>
          </cell>
          <cell r="CF24">
            <v>120799996.48999999</v>
          </cell>
          <cell r="CG24">
            <v>123382497.26000001</v>
          </cell>
          <cell r="CH24">
            <v>125593537.59999999</v>
          </cell>
          <cell r="CI24">
            <v>126985849.59999998</v>
          </cell>
          <cell r="CJ24">
            <v>127391246.38</v>
          </cell>
          <cell r="CK24">
            <v>129132304.17</v>
          </cell>
        </row>
        <row r="25">
          <cell r="F25">
            <v>0</v>
          </cell>
          <cell r="G25"/>
          <cell r="H25"/>
          <cell r="I25">
            <v>2230880.9500000002</v>
          </cell>
          <cell r="J25">
            <v>2008626</v>
          </cell>
          <cell r="K25">
            <v>2158261.2599999998</v>
          </cell>
          <cell r="L25">
            <v>1678978.31</v>
          </cell>
          <cell r="M25">
            <v>2585115</v>
          </cell>
          <cell r="N25">
            <v>2922885.6</v>
          </cell>
          <cell r="O25">
            <v>3029779.59</v>
          </cell>
          <cell r="P25">
            <v>3595605.86</v>
          </cell>
          <cell r="Q25">
            <v>3921144.39</v>
          </cell>
          <cell r="R25">
            <v>3582129.39</v>
          </cell>
          <cell r="S25">
            <v>2626838.1</v>
          </cell>
          <cell r="T25">
            <v>2606318.04</v>
          </cell>
          <cell r="U25">
            <v>2175965.16</v>
          </cell>
          <cell r="V25">
            <v>2082443.53</v>
          </cell>
          <cell r="W25">
            <v>1990110.43</v>
          </cell>
          <cell r="X25">
            <v>834033.92</v>
          </cell>
          <cell r="Y25">
            <v>2320357.84</v>
          </cell>
          <cell r="Z25">
            <v>2747554.66</v>
          </cell>
          <cell r="AA25">
            <v>3083681.95</v>
          </cell>
          <cell r="AB25">
            <v>3240035.34</v>
          </cell>
          <cell r="AC25">
            <v>3982575.98</v>
          </cell>
          <cell r="AP25">
            <v>24131276.960000001</v>
          </cell>
          <cell r="AQ25">
            <v>24131276.960000001</v>
          </cell>
          <cell r="AR25">
            <v>24131276.960000001</v>
          </cell>
          <cell r="AS25">
            <v>24131276.960000001</v>
          </cell>
          <cell r="AT25">
            <v>21900396.010000002</v>
          </cell>
          <cell r="AU25">
            <v>19891770.009999998</v>
          </cell>
          <cell r="AV25">
            <v>17733508.75</v>
          </cell>
          <cell r="AW25">
            <v>16054530.439999999</v>
          </cell>
          <cell r="AX25">
            <v>13469415.439999999</v>
          </cell>
          <cell r="AY25">
            <v>10546529.84</v>
          </cell>
          <cell r="AZ25">
            <v>7516750.25</v>
          </cell>
          <cell r="BA25">
            <v>3921144.39</v>
          </cell>
          <cell r="BB25">
            <v>31272044.34</v>
          </cell>
          <cell r="BC25">
            <v>27689914.949999999</v>
          </cell>
          <cell r="BD25">
            <v>25063076.850000001</v>
          </cell>
          <cell r="BE25">
            <v>22456758.809999999</v>
          </cell>
          <cell r="BF25">
            <v>20280793.649999999</v>
          </cell>
          <cell r="BG25">
            <v>18198350.120000001</v>
          </cell>
          <cell r="BH25">
            <v>16208239.690000001</v>
          </cell>
          <cell r="BI25">
            <v>15374205.77</v>
          </cell>
          <cell r="BJ25">
            <v>13053847.93</v>
          </cell>
          <cell r="BK25">
            <v>10306293.27</v>
          </cell>
          <cell r="BL25">
            <v>7222611.3200000003</v>
          </cell>
          <cell r="BM25">
            <v>3982575.98</v>
          </cell>
          <cell r="BN25">
            <v>24131276.960000001</v>
          </cell>
          <cell r="BO25">
            <v>27713406.350000001</v>
          </cell>
          <cell r="BP25">
            <v>30340244.450000003</v>
          </cell>
          <cell r="BQ25">
            <v>32946562.490000002</v>
          </cell>
          <cell r="BR25">
            <v>32891646.700000003</v>
          </cell>
          <cell r="BS25">
            <v>32965464.23</v>
          </cell>
          <cell r="BT25">
            <v>32797313.400000002</v>
          </cell>
          <cell r="BU25">
            <v>31952369.010000002</v>
          </cell>
          <cell r="BV25">
            <v>31687611.850000001</v>
          </cell>
          <cell r="BW25">
            <v>31512280.910000004</v>
          </cell>
          <cell r="BX25">
            <v>31566183.270000003</v>
          </cell>
          <cell r="BY25">
            <v>31210612.750000004</v>
          </cell>
          <cell r="BZ25">
            <v>31272044.34</v>
          </cell>
          <cell r="CA25">
            <v>31329833.109999999</v>
          </cell>
          <cell r="CB25">
            <v>31651203.98</v>
          </cell>
          <cell r="CC25">
            <v>31992287.949999996</v>
          </cell>
          <cell r="CD25">
            <v>32699775.960000001</v>
          </cell>
          <cell r="CE25">
            <v>33241572.969999999</v>
          </cell>
          <cell r="CF25">
            <v>33863826.560000002</v>
          </cell>
          <cell r="CG25">
            <v>35500900.079999998</v>
          </cell>
          <cell r="CH25">
            <v>36547712.609999999</v>
          </cell>
          <cell r="CI25">
            <v>37905832.219999999</v>
          </cell>
          <cell r="CJ25">
            <v>38591886.350000001</v>
          </cell>
          <cell r="CK25">
            <v>39437000.780000009</v>
          </cell>
        </row>
        <row r="26">
          <cell r="F26">
            <v>0</v>
          </cell>
          <cell r="G26"/>
          <cell r="H26"/>
          <cell r="I26">
            <v>1218382.3500000001</v>
          </cell>
          <cell r="J26">
            <v>1218100</v>
          </cell>
          <cell r="K26">
            <v>1127574.56</v>
          </cell>
          <cell r="L26">
            <v>996994.28</v>
          </cell>
          <cell r="M26">
            <v>1310669</v>
          </cell>
          <cell r="N26">
            <v>1105443.76</v>
          </cell>
          <cell r="O26">
            <v>1286168.3999999999</v>
          </cell>
          <cell r="P26">
            <v>1155816.67</v>
          </cell>
          <cell r="Q26">
            <v>1153294.19</v>
          </cell>
          <cell r="R26">
            <v>1293788.3799999999</v>
          </cell>
          <cell r="S26">
            <v>1146779.99</v>
          </cell>
          <cell r="T26">
            <v>1327857.72</v>
          </cell>
          <cell r="U26">
            <v>1234911.22</v>
          </cell>
          <cell r="V26">
            <v>1168789.9099999999</v>
          </cell>
          <cell r="W26">
            <v>805270.52</v>
          </cell>
          <cell r="X26">
            <v>354101.47</v>
          </cell>
          <cell r="Y26">
            <v>1142562.75</v>
          </cell>
          <cell r="Z26">
            <v>1060513.6499999999</v>
          </cell>
          <cell r="AA26">
            <v>1330094.8500000001</v>
          </cell>
          <cell r="AB26">
            <v>1300248.55</v>
          </cell>
          <cell r="AC26">
            <v>1157419.99</v>
          </cell>
          <cell r="AP26">
            <v>10572443.209999999</v>
          </cell>
          <cell r="AQ26">
            <v>10572443.209999999</v>
          </cell>
          <cell r="AR26">
            <v>10572443.209999999</v>
          </cell>
          <cell r="AS26">
            <v>10572443.209999999</v>
          </cell>
          <cell r="AT26">
            <v>9354060.8599999994</v>
          </cell>
          <cell r="AU26">
            <v>8135960.8599999994</v>
          </cell>
          <cell r="AV26">
            <v>7008386.2999999989</v>
          </cell>
          <cell r="AW26">
            <v>6011392.0199999996</v>
          </cell>
          <cell r="AX26">
            <v>4700723.0199999996</v>
          </cell>
          <cell r="AY26">
            <v>3595279.26</v>
          </cell>
          <cell r="AZ26">
            <v>2309110.86</v>
          </cell>
          <cell r="BA26">
            <v>1153294.19</v>
          </cell>
          <cell r="BB26">
            <v>13322339.000000002</v>
          </cell>
          <cell r="BC26">
            <v>12028550.619999999</v>
          </cell>
          <cell r="BD26">
            <v>10881770.629999999</v>
          </cell>
          <cell r="BE26">
            <v>9553912.9100000001</v>
          </cell>
          <cell r="BF26">
            <v>8319001.6900000004</v>
          </cell>
          <cell r="BG26">
            <v>7150211.7800000003</v>
          </cell>
          <cell r="BH26">
            <v>6344941.2600000007</v>
          </cell>
          <cell r="BI26">
            <v>5990839.79</v>
          </cell>
          <cell r="BJ26">
            <v>4848277.04</v>
          </cell>
          <cell r="BK26">
            <v>3787763.3900000006</v>
          </cell>
          <cell r="BL26">
            <v>2457668.54</v>
          </cell>
          <cell r="BM26">
            <v>1157419.99</v>
          </cell>
          <cell r="BN26">
            <v>10572443.209999999</v>
          </cell>
          <cell r="BO26">
            <v>11866231.59</v>
          </cell>
          <cell r="BP26">
            <v>13013011.58</v>
          </cell>
          <cell r="BQ26">
            <v>14340869.300000001</v>
          </cell>
          <cell r="BR26">
            <v>14357398.17</v>
          </cell>
          <cell r="BS26">
            <v>14308088.08</v>
          </cell>
          <cell r="BT26">
            <v>13985784.039999999</v>
          </cell>
          <cell r="BU26">
            <v>13342891.23</v>
          </cell>
          <cell r="BV26">
            <v>13174784.98</v>
          </cell>
          <cell r="BW26">
            <v>13129854.870000001</v>
          </cell>
          <cell r="BX26">
            <v>13173781.319999998</v>
          </cell>
          <cell r="BY26">
            <v>13318213.200000001</v>
          </cell>
          <cell r="BZ26">
            <v>13322339.000000002</v>
          </cell>
          <cell r="CA26">
            <v>13318092.829999998</v>
          </cell>
          <cell r="CB26">
            <v>13580755.99</v>
          </cell>
          <cell r="CC26">
            <v>13955844.180000002</v>
          </cell>
          <cell r="CD26">
            <v>14307429.880000001</v>
          </cell>
          <cell r="CE26">
            <v>14745462.190000001</v>
          </cell>
          <cell r="CF26">
            <v>15469172.420000002</v>
          </cell>
          <cell r="CG26">
            <v>17148881.43</v>
          </cell>
          <cell r="CH26">
            <v>18142873.18</v>
          </cell>
          <cell r="CI26">
            <v>19056374.800000001</v>
          </cell>
          <cell r="CJ26">
            <v>19573173.630000003</v>
          </cell>
          <cell r="CK26">
            <v>19935578.760000002</v>
          </cell>
        </row>
        <row r="27">
          <cell r="F27">
            <v>0</v>
          </cell>
          <cell r="G27"/>
          <cell r="H27"/>
          <cell r="I27">
            <v>1937936.18</v>
          </cell>
          <cell r="J27">
            <v>4254101</v>
          </cell>
          <cell r="K27">
            <v>5614900.2599999998</v>
          </cell>
          <cell r="L27">
            <v>5207577.22</v>
          </cell>
          <cell r="M27">
            <v>3822808</v>
          </cell>
          <cell r="N27">
            <v>2425917.5099999998</v>
          </cell>
          <cell r="O27">
            <v>1559825.89</v>
          </cell>
          <cell r="P27">
            <v>1360266.09</v>
          </cell>
          <cell r="Q27">
            <v>1292390.01</v>
          </cell>
          <cell r="R27">
            <v>1331418.81</v>
          </cell>
          <cell r="S27">
            <v>1537104.93</v>
          </cell>
          <cell r="T27">
            <v>2088893.85</v>
          </cell>
          <cell r="U27">
            <v>2394353.14</v>
          </cell>
          <cell r="V27">
            <v>3524294.8</v>
          </cell>
          <cell r="W27">
            <v>4362618.09</v>
          </cell>
          <cell r="X27">
            <v>5261624.29</v>
          </cell>
          <cell r="Y27">
            <v>4592641.8</v>
          </cell>
          <cell r="Z27">
            <v>2646928.2200000002</v>
          </cell>
          <cell r="AA27">
            <v>2241479.91</v>
          </cell>
          <cell r="AB27">
            <v>2167960.59</v>
          </cell>
          <cell r="AC27">
            <v>2155377.42</v>
          </cell>
          <cell r="AP27">
            <v>27475722.160000004</v>
          </cell>
          <cell r="AQ27">
            <v>27475722.160000004</v>
          </cell>
          <cell r="AR27">
            <v>27475722.160000004</v>
          </cell>
          <cell r="AS27">
            <v>27475722.160000004</v>
          </cell>
          <cell r="AT27">
            <v>25537785.980000004</v>
          </cell>
          <cell r="AU27">
            <v>21283684.980000004</v>
          </cell>
          <cell r="AV27">
            <v>15668784.719999999</v>
          </cell>
          <cell r="AW27">
            <v>10461207.5</v>
          </cell>
          <cell r="AX27">
            <v>6638399.4999999991</v>
          </cell>
          <cell r="AY27">
            <v>4212481.99</v>
          </cell>
          <cell r="AZ27">
            <v>2652656.1</v>
          </cell>
          <cell r="BA27">
            <v>1292390.01</v>
          </cell>
          <cell r="BB27">
            <v>34304695.850000001</v>
          </cell>
          <cell r="BC27">
            <v>32973277.039999999</v>
          </cell>
          <cell r="BD27">
            <v>31436172.109999999</v>
          </cell>
          <cell r="BE27">
            <v>29347278.259999998</v>
          </cell>
          <cell r="BF27">
            <v>26952925.119999997</v>
          </cell>
          <cell r="BG27">
            <v>23428630.32</v>
          </cell>
          <cell r="BH27">
            <v>19066012.230000004</v>
          </cell>
          <cell r="BI27">
            <v>13804387.939999999</v>
          </cell>
          <cell r="BJ27">
            <v>9211746.1400000006</v>
          </cell>
          <cell r="BK27">
            <v>6564817.9199999999</v>
          </cell>
          <cell r="BL27">
            <v>4323338.01</v>
          </cell>
          <cell r="BM27">
            <v>2155377.42</v>
          </cell>
          <cell r="BN27">
            <v>27475722.160000004</v>
          </cell>
          <cell r="BO27">
            <v>28807140.970000003</v>
          </cell>
          <cell r="BP27">
            <v>30344245.900000002</v>
          </cell>
          <cell r="BQ27">
            <v>32433139.750000004</v>
          </cell>
          <cell r="BR27">
            <v>32889556.710000005</v>
          </cell>
          <cell r="BS27">
            <v>32159750.510000005</v>
          </cell>
          <cell r="BT27">
            <v>30907468.34</v>
          </cell>
          <cell r="BU27">
            <v>30961515.41</v>
          </cell>
          <cell r="BV27">
            <v>31731349.209999997</v>
          </cell>
          <cell r="BW27">
            <v>31952359.919999998</v>
          </cell>
          <cell r="BX27">
            <v>32634013.939999998</v>
          </cell>
          <cell r="BY27">
            <v>33441708.439999998</v>
          </cell>
          <cell r="BZ27">
            <v>34304695.850000001</v>
          </cell>
          <cell r="CA27">
            <v>35572667.920000002</v>
          </cell>
          <cell r="CB27">
            <v>36697657.130000003</v>
          </cell>
          <cell r="CC27">
            <v>37974295.409999996</v>
          </cell>
          <cell r="CD27">
            <v>39313818.339999996</v>
          </cell>
          <cell r="CE27">
            <v>39725516.329999998</v>
          </cell>
          <cell r="CF27">
            <v>39150413.32</v>
          </cell>
          <cell r="CG27">
            <v>35511110.240000002</v>
          </cell>
          <cell r="CH27">
            <v>32718167.379999999</v>
          </cell>
          <cell r="CI27">
            <v>31657635.969999999</v>
          </cell>
          <cell r="CJ27">
            <v>30862485.020000003</v>
          </cell>
          <cell r="CK27">
            <v>30376779.259999998</v>
          </cell>
        </row>
        <row r="28">
          <cell r="F28">
            <v>0</v>
          </cell>
          <cell r="G28"/>
          <cell r="H28"/>
          <cell r="I28">
            <v>307856.95</v>
          </cell>
          <cell r="J28">
            <v>525140</v>
          </cell>
          <cell r="K28">
            <v>434142.04</v>
          </cell>
          <cell r="L28">
            <v>403912.81</v>
          </cell>
          <cell r="M28">
            <v>342660</v>
          </cell>
          <cell r="N28">
            <v>339498.08</v>
          </cell>
          <cell r="O28">
            <v>731464.67</v>
          </cell>
          <cell r="P28">
            <v>795232.38</v>
          </cell>
          <cell r="Q28">
            <v>690309.96</v>
          </cell>
          <cell r="R28">
            <v>899704.34</v>
          </cell>
          <cell r="S28">
            <v>754860.07</v>
          </cell>
          <cell r="T28">
            <v>871780.31</v>
          </cell>
          <cell r="U28">
            <v>749079.04000000004</v>
          </cell>
          <cell r="V28">
            <v>675705.95</v>
          </cell>
          <cell r="W28">
            <v>483156</v>
          </cell>
          <cell r="X28">
            <v>479196.77</v>
          </cell>
          <cell r="Y28">
            <v>472934.81</v>
          </cell>
          <cell r="Z28">
            <v>460219.51</v>
          </cell>
          <cell r="AA28">
            <v>499203.3</v>
          </cell>
          <cell r="AB28">
            <v>451643.25</v>
          </cell>
          <cell r="AC28">
            <v>527527.01</v>
          </cell>
          <cell r="AP28">
            <v>4570216.8899999997</v>
          </cell>
          <cell r="AQ28">
            <v>4570216.8899999997</v>
          </cell>
          <cell r="AR28">
            <v>4570216.8899999997</v>
          </cell>
          <cell r="AS28">
            <v>4570216.8899999997</v>
          </cell>
          <cell r="AT28">
            <v>4262359.9399999995</v>
          </cell>
          <cell r="AU28">
            <v>3737219.94</v>
          </cell>
          <cell r="AV28">
            <v>3303077.9</v>
          </cell>
          <cell r="AW28">
            <v>2899165.09</v>
          </cell>
          <cell r="AX28">
            <v>2556505.09</v>
          </cell>
          <cell r="AY28">
            <v>2217007.0099999998</v>
          </cell>
          <cell r="AZ28">
            <v>1485542.3399999999</v>
          </cell>
          <cell r="BA28">
            <v>690309.96</v>
          </cell>
          <cell r="BB28">
            <v>7325010.3599999994</v>
          </cell>
          <cell r="BC28">
            <v>6425306.0199999996</v>
          </cell>
          <cell r="BD28">
            <v>5670445.9499999993</v>
          </cell>
          <cell r="BE28">
            <v>4798665.6399999997</v>
          </cell>
          <cell r="BF28">
            <v>4049586.5999999996</v>
          </cell>
          <cell r="BG28">
            <v>3373880.6500000004</v>
          </cell>
          <cell r="BH28">
            <v>2890724.6500000004</v>
          </cell>
          <cell r="BI28">
            <v>2411527.88</v>
          </cell>
          <cell r="BJ28">
            <v>1938593.07</v>
          </cell>
          <cell r="BK28">
            <v>1478373.56</v>
          </cell>
          <cell r="BL28">
            <v>979170.26</v>
          </cell>
          <cell r="BM28">
            <v>527527.01</v>
          </cell>
          <cell r="BN28">
            <v>4570216.8899999997</v>
          </cell>
          <cell r="BO28">
            <v>5469921.2299999995</v>
          </cell>
          <cell r="BP28">
            <v>6224781.2999999998</v>
          </cell>
          <cell r="BQ28">
            <v>7096561.6099999994</v>
          </cell>
          <cell r="BR28">
            <v>7537783.7000000002</v>
          </cell>
          <cell r="BS28">
            <v>7688349.6500000004</v>
          </cell>
          <cell r="BT28">
            <v>7737363.6100000013</v>
          </cell>
          <cell r="BU28">
            <v>7812647.5700000003</v>
          </cell>
          <cell r="BV28">
            <v>7942922.3799999999</v>
          </cell>
          <cell r="BW28">
            <v>8063643.8099999996</v>
          </cell>
          <cell r="BX28">
            <v>7831382.4399999995</v>
          </cell>
          <cell r="BY28">
            <v>7487793.3099999987</v>
          </cell>
          <cell r="BZ28">
            <v>7325010.3599999994</v>
          </cell>
          <cell r="CA28">
            <v>6931345.4899999993</v>
          </cell>
          <cell r="CB28">
            <v>6675079.4999999991</v>
          </cell>
          <cell r="CC28">
            <v>7613759.2299999995</v>
          </cell>
          <cell r="CD28">
            <v>8775351.2799999993</v>
          </cell>
          <cell r="CE28">
            <v>9859164.5899999999</v>
          </cell>
          <cell r="CF28">
            <v>10967003.939999999</v>
          </cell>
          <cell r="CG28">
            <v>13350849.77</v>
          </cell>
          <cell r="CH28">
            <v>14999019.069999998</v>
          </cell>
          <cell r="CI28">
            <v>16035019.549999999</v>
          </cell>
          <cell r="CJ28">
            <v>17120232.43</v>
          </cell>
          <cell r="CK28">
            <v>18341084.09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20236927.890000001</v>
          </cell>
          <cell r="J29">
            <v>21573362</v>
          </cell>
          <cell r="K29">
            <v>28423303.030000001</v>
          </cell>
          <cell r="L29">
            <v>28909933.409999996</v>
          </cell>
          <cell r="M29">
            <v>45395848</v>
          </cell>
          <cell r="N29">
            <v>59129311.079999991</v>
          </cell>
          <cell r="O29">
            <v>65321760.490000002</v>
          </cell>
          <cell r="P29">
            <v>81481779.620000005</v>
          </cell>
          <cell r="Q29">
            <v>88264515.649999991</v>
          </cell>
          <cell r="R29">
            <v>59517059.780000009</v>
          </cell>
          <cell r="S29">
            <v>29646525.509999998</v>
          </cell>
          <cell r="T29">
            <v>25468194.489999998</v>
          </cell>
          <cell r="U29">
            <v>21161983.539999999</v>
          </cell>
          <cell r="V29">
            <v>21443096.890000001</v>
          </cell>
          <cell r="W29">
            <v>24543188.300000001</v>
          </cell>
          <cell r="X29">
            <v>20200515.949999999</v>
          </cell>
          <cell r="Y29">
            <v>38878105.109999999</v>
          </cell>
          <cell r="Z29">
            <v>47290554.339999989</v>
          </cell>
          <cell r="AA29">
            <v>59315116.870000005</v>
          </cell>
          <cell r="AB29">
            <v>67095815.629999995</v>
          </cell>
          <cell r="AC29">
            <v>83326303.820000008</v>
          </cell>
          <cell r="AP29">
            <v>438736742.17000002</v>
          </cell>
          <cell r="AQ29">
            <v>438736742.17000002</v>
          </cell>
          <cell r="AR29">
            <v>438736742.17000002</v>
          </cell>
          <cell r="AS29">
            <v>438736742.17000002</v>
          </cell>
          <cell r="AT29">
            <v>418499814.28000003</v>
          </cell>
          <cell r="AU29">
            <v>396926451.28000003</v>
          </cell>
          <cell r="AV29">
            <v>368503148.25</v>
          </cell>
          <cell r="AW29">
            <v>339593214.83999997</v>
          </cell>
          <cell r="AX29">
            <v>294197366.83999997</v>
          </cell>
          <cell r="AY29">
            <v>235068055.75999999</v>
          </cell>
          <cell r="AZ29">
            <v>169746295.27000001</v>
          </cell>
          <cell r="BA29">
            <v>88264515.649999991</v>
          </cell>
          <cell r="BB29">
            <v>497886460.22999996</v>
          </cell>
          <cell r="BC29">
            <v>438369400.44999993</v>
          </cell>
          <cell r="BD29">
            <v>408722874.94</v>
          </cell>
          <cell r="BE29">
            <v>383254680.44999999</v>
          </cell>
          <cell r="BF29">
            <v>362092696.90999997</v>
          </cell>
          <cell r="BG29">
            <v>340649600.01999998</v>
          </cell>
          <cell r="BH29">
            <v>316106411.71999997</v>
          </cell>
          <cell r="BI29">
            <v>295905895.76999998</v>
          </cell>
          <cell r="BJ29">
            <v>257027790.65999997</v>
          </cell>
          <cell r="BK29">
            <v>209737236.31999999</v>
          </cell>
          <cell r="BL29">
            <v>150422119.44999999</v>
          </cell>
          <cell r="BM29">
            <v>83326303.820000008</v>
          </cell>
          <cell r="BN29">
            <v>4065745830.8500004</v>
          </cell>
          <cell r="BO29">
            <v>3627009088.6800003</v>
          </cell>
          <cell r="BP29">
            <v>3188272346.5100002</v>
          </cell>
          <cell r="BQ29">
            <v>2749535604.3400002</v>
          </cell>
          <cell r="BR29">
            <v>2310798862.1700001</v>
          </cell>
          <cell r="BS29">
            <v>1892299047.8899999</v>
          </cell>
          <cell r="BT29">
            <v>1495372596.6099999</v>
          </cell>
          <cell r="BU29">
            <v>1126869448.3599999</v>
          </cell>
          <cell r="BV29">
            <v>787276233.51999998</v>
          </cell>
          <cell r="BW29">
            <v>493078866.67999995</v>
          </cell>
          <cell r="BX29">
            <v>258010810.92000002</v>
          </cell>
          <cell r="BY29">
            <v>88264515.649999991</v>
          </cell>
          <cell r="BZ29"/>
          <cell r="CA29"/>
          <cell r="CB29"/>
          <cell r="CC29"/>
          <cell r="CD29"/>
          <cell r="CE29"/>
          <cell r="CF29"/>
          <cell r="CG29"/>
          <cell r="CH29"/>
          <cell r="CI29"/>
          <cell r="CJ29"/>
          <cell r="CK29"/>
        </row>
        <row r="30"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/>
          <cell r="BT30"/>
          <cell r="BU30"/>
          <cell r="BV30"/>
          <cell r="BW30"/>
          <cell r="BX30"/>
          <cell r="BY30"/>
          <cell r="BZ30"/>
          <cell r="CA30"/>
          <cell r="CB30"/>
          <cell r="CC30"/>
          <cell r="CD30"/>
          <cell r="CE30"/>
          <cell r="CF30"/>
          <cell r="CG30"/>
          <cell r="CH30"/>
          <cell r="CI30"/>
          <cell r="CJ30"/>
          <cell r="CK30"/>
        </row>
        <row r="31"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  <cell r="BN31"/>
          <cell r="BO31"/>
          <cell r="BP31"/>
          <cell r="BQ31"/>
          <cell r="BR31"/>
          <cell r="BS31"/>
          <cell r="BT31"/>
          <cell r="BU31"/>
          <cell r="BV31"/>
          <cell r="BW31"/>
          <cell r="BX31"/>
          <cell r="BY31"/>
          <cell r="BZ31"/>
          <cell r="CA31"/>
          <cell r="CB31"/>
          <cell r="CC31"/>
          <cell r="CD31"/>
          <cell r="CE31"/>
          <cell r="CF31"/>
          <cell r="CG31"/>
          <cell r="CH31"/>
          <cell r="CI31"/>
          <cell r="CJ31"/>
          <cell r="CK31"/>
        </row>
        <row r="32"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  <cell r="BN32"/>
          <cell r="BO32"/>
          <cell r="BP32"/>
          <cell r="BQ32"/>
          <cell r="BR32"/>
          <cell r="BS32"/>
          <cell r="BT32"/>
          <cell r="BU32"/>
          <cell r="BV32"/>
          <cell r="BW32"/>
          <cell r="BX32"/>
          <cell r="BY32"/>
          <cell r="BZ32"/>
          <cell r="CA32"/>
          <cell r="CB32"/>
          <cell r="CC32"/>
          <cell r="CD32"/>
          <cell r="CE32"/>
          <cell r="CF32"/>
          <cell r="CG32"/>
          <cell r="CH32"/>
          <cell r="CI32"/>
          <cell r="CJ32"/>
          <cell r="CK32"/>
        </row>
        <row r="33">
          <cell r="BB33"/>
          <cell r="BC33"/>
          <cell r="BD33"/>
          <cell r="BE33"/>
          <cell r="BF33"/>
          <cell r="BG33"/>
          <cell r="BH33"/>
          <cell r="BI33"/>
          <cell r="BJ33"/>
          <cell r="BK33"/>
          <cell r="BL33"/>
          <cell r="BM33"/>
          <cell r="BN33"/>
          <cell r="BO33"/>
          <cell r="BP33"/>
          <cell r="BQ33"/>
          <cell r="BR33"/>
          <cell r="BS33"/>
          <cell r="BT33"/>
          <cell r="BU33"/>
          <cell r="BV33"/>
          <cell r="BW33"/>
          <cell r="BX33"/>
          <cell r="BY33"/>
          <cell r="BZ33"/>
          <cell r="CA33"/>
          <cell r="CB33"/>
          <cell r="CC33"/>
          <cell r="CD33"/>
          <cell r="CE33"/>
          <cell r="CF33"/>
          <cell r="CG33"/>
          <cell r="CH33"/>
          <cell r="CI33"/>
          <cell r="CJ33"/>
          <cell r="CK33"/>
        </row>
        <row r="34">
          <cell r="F34">
            <v>0</v>
          </cell>
          <cell r="G34"/>
          <cell r="H34"/>
          <cell r="I34">
            <v>2184642.6100000003</v>
          </cell>
          <cell r="J34">
            <v>2979794</v>
          </cell>
          <cell r="K34">
            <v>5079960.82</v>
          </cell>
          <cell r="L34">
            <v>5855800.3799999999</v>
          </cell>
          <cell r="M34">
            <v>6215774</v>
          </cell>
          <cell r="N34">
            <v>5263529.9899999993</v>
          </cell>
          <cell r="O34">
            <v>3143560.89</v>
          </cell>
          <cell r="P34">
            <v>1634367.78</v>
          </cell>
          <cell r="Q34">
            <v>1264095.57</v>
          </cell>
          <cell r="R34">
            <v>1288793.94</v>
          </cell>
          <cell r="S34">
            <v>1326492.74</v>
          </cell>
          <cell r="T34">
            <v>1546835.2</v>
          </cell>
          <cell r="U34">
            <v>1784858.5</v>
          </cell>
          <cell r="V34">
            <v>2130699.23</v>
          </cell>
          <cell r="W34">
            <v>3574392.63</v>
          </cell>
          <cell r="X34">
            <v>4130149.15</v>
          </cell>
          <cell r="Y34">
            <v>4947632.79</v>
          </cell>
          <cell r="Z34">
            <v>3992014.42</v>
          </cell>
          <cell r="AA34">
            <v>2920676.88</v>
          </cell>
          <cell r="AB34">
            <v>1666748.21</v>
          </cell>
          <cell r="AC34">
            <v>1257870.58</v>
          </cell>
          <cell r="AP34">
            <v>33621526.039999999</v>
          </cell>
          <cell r="AQ34">
            <v>33621526.039999999</v>
          </cell>
          <cell r="AR34">
            <v>33621526.039999999</v>
          </cell>
          <cell r="AS34">
            <v>33621526.039999999</v>
          </cell>
          <cell r="AT34">
            <v>31436883.43</v>
          </cell>
          <cell r="AU34">
            <v>28457089.43</v>
          </cell>
          <cell r="AV34">
            <v>23377128.609999999</v>
          </cell>
          <cell r="AW34">
            <v>17521328.229999997</v>
          </cell>
          <cell r="AX34">
            <v>11305554.229999999</v>
          </cell>
          <cell r="AY34">
            <v>6042024.2400000002</v>
          </cell>
          <cell r="AZ34">
            <v>2898463.35</v>
          </cell>
          <cell r="BA34">
            <v>1264095.57</v>
          </cell>
          <cell r="BB34">
            <v>30567164.270000003</v>
          </cell>
          <cell r="BC34">
            <v>29278370.330000006</v>
          </cell>
          <cell r="BD34">
            <v>27951877.590000004</v>
          </cell>
          <cell r="BE34">
            <v>26405042.390000001</v>
          </cell>
          <cell r="BF34">
            <v>24620183.890000001</v>
          </cell>
          <cell r="BG34">
            <v>22489484.660000004</v>
          </cell>
          <cell r="BH34">
            <v>18915092.030000001</v>
          </cell>
          <cell r="BI34">
            <v>14784942.880000001</v>
          </cell>
          <cell r="BJ34">
            <v>9837310.0899999999</v>
          </cell>
          <cell r="BK34">
            <v>5845295.6699999999</v>
          </cell>
          <cell r="BL34">
            <v>2924618.79</v>
          </cell>
          <cell r="BM34">
            <v>1257870.58</v>
          </cell>
          <cell r="BN34">
            <v>33621526.039999999</v>
          </cell>
          <cell r="BO34">
            <v>34910319.979999997</v>
          </cell>
          <cell r="BP34">
            <v>36236812.719999999</v>
          </cell>
          <cell r="BQ34">
            <v>37783647.920000002</v>
          </cell>
          <cell r="BR34">
            <v>37383863.810000002</v>
          </cell>
          <cell r="BS34">
            <v>36534769.039999999</v>
          </cell>
          <cell r="BT34">
            <v>35029200.850000001</v>
          </cell>
          <cell r="BU34">
            <v>33303549.619999994</v>
          </cell>
          <cell r="BV34">
            <v>32035408.409999996</v>
          </cell>
          <cell r="BW34">
            <v>30763892.839999996</v>
          </cell>
          <cell r="BX34">
            <v>30541008.829999994</v>
          </cell>
          <cell r="BY34">
            <v>30573389.259999994</v>
          </cell>
          <cell r="BZ34">
            <v>30567164.270000003</v>
          </cell>
          <cell r="CA34">
            <v>30515930.000000007</v>
          </cell>
          <cell r="CB34">
            <v>30626190.520000007</v>
          </cell>
          <cell r="CC34">
            <v>30745292.760000005</v>
          </cell>
          <cell r="CD34">
            <v>30948974.880000006</v>
          </cell>
          <cell r="CE34">
            <v>31371887.63000001</v>
          </cell>
          <cell r="CF34">
            <v>31101323.660000008</v>
          </cell>
          <cell r="CG34">
            <v>31028855.940000005</v>
          </cell>
          <cell r="CH34">
            <v>30246218.049999997</v>
          </cell>
          <cell r="CI34">
            <v>29852177.649999999</v>
          </cell>
          <cell r="CJ34">
            <v>29995493.890000001</v>
          </cell>
          <cell r="CK34">
            <v>30076180.16</v>
          </cell>
        </row>
        <row r="35">
          <cell r="F35">
            <v>0</v>
          </cell>
          <cell r="G35"/>
          <cell r="H35"/>
          <cell r="I35">
            <v>106911.75999999998</v>
          </cell>
          <cell r="J35">
            <v>106902</v>
          </cell>
          <cell r="K35">
            <v>153417.34000000003</v>
          </cell>
          <cell r="L35">
            <v>145517.44999999998</v>
          </cell>
          <cell r="M35">
            <v>176153</v>
          </cell>
          <cell r="N35">
            <v>179506.02</v>
          </cell>
          <cell r="O35">
            <v>160676.84</v>
          </cell>
          <cell r="P35">
            <v>115029.74</v>
          </cell>
          <cell r="Q35">
            <v>92359.79</v>
          </cell>
          <cell r="R35">
            <v>85233.93</v>
          </cell>
          <cell r="S35">
            <v>87670.45</v>
          </cell>
          <cell r="T35">
            <v>102718.9</v>
          </cell>
          <cell r="U35">
            <v>111425.48</v>
          </cell>
          <cell r="V35">
            <v>132993.41</v>
          </cell>
          <cell r="W35">
            <v>200482.08</v>
          </cell>
          <cell r="X35">
            <v>170309.09</v>
          </cell>
          <cell r="Y35">
            <v>196797.7</v>
          </cell>
          <cell r="Z35">
            <v>192822.95</v>
          </cell>
          <cell r="AA35">
            <v>194418.22</v>
          </cell>
          <cell r="AB35">
            <v>133282.18</v>
          </cell>
          <cell r="AC35">
            <v>165160.10999999999</v>
          </cell>
          <cell r="AP35">
            <v>1236473.94</v>
          </cell>
          <cell r="AQ35">
            <v>1236473.94</v>
          </cell>
          <cell r="AR35">
            <v>1236473.94</v>
          </cell>
          <cell r="AS35">
            <v>1236473.94</v>
          </cell>
          <cell r="AT35">
            <v>1129562.18</v>
          </cell>
          <cell r="AU35">
            <v>1022660.18</v>
          </cell>
          <cell r="AV35">
            <v>869242.84</v>
          </cell>
          <cell r="AW35">
            <v>723725.39</v>
          </cell>
          <cell r="AX35">
            <v>547572.39</v>
          </cell>
          <cell r="AY35">
            <v>368066.37</v>
          </cell>
          <cell r="AZ35">
            <v>207389.53</v>
          </cell>
          <cell r="BA35">
            <v>92359.79</v>
          </cell>
          <cell r="BB35">
            <v>1773314.5</v>
          </cell>
          <cell r="BC35">
            <v>1688080.5699999998</v>
          </cell>
          <cell r="BD35">
            <v>1600410.1199999996</v>
          </cell>
          <cell r="BE35">
            <v>1497691.2199999997</v>
          </cell>
          <cell r="BF35">
            <v>1386265.7399999998</v>
          </cell>
          <cell r="BG35">
            <v>1253272.33</v>
          </cell>
          <cell r="BH35">
            <v>1052790.25</v>
          </cell>
          <cell r="BI35">
            <v>882481.16</v>
          </cell>
          <cell r="BJ35">
            <v>685683.46</v>
          </cell>
          <cell r="BK35">
            <v>492860.51</v>
          </cell>
          <cell r="BL35">
            <v>298442.28999999998</v>
          </cell>
          <cell r="BM35">
            <v>165160.10999999999</v>
          </cell>
          <cell r="BN35">
            <v>1236473.94</v>
          </cell>
          <cell r="BO35">
            <v>1321707.8699999999</v>
          </cell>
          <cell r="BP35">
            <v>1409378.3199999998</v>
          </cell>
          <cell r="BQ35">
            <v>1512097.2199999997</v>
          </cell>
          <cell r="BR35">
            <v>1516610.9399999997</v>
          </cell>
          <cell r="BS35">
            <v>1542702.3499999999</v>
          </cell>
          <cell r="BT35">
            <v>1589767.0899999999</v>
          </cell>
          <cell r="BU35">
            <v>1614558.7300000002</v>
          </cell>
          <cell r="BV35">
            <v>1635203.4300000002</v>
          </cell>
          <cell r="BW35">
            <v>1648520.36</v>
          </cell>
          <cell r="BX35">
            <v>1682261.7399999998</v>
          </cell>
          <cell r="BY35">
            <v>1700514.1799999997</v>
          </cell>
          <cell r="BZ35">
            <v>1773314.5</v>
          </cell>
          <cell r="CA35">
            <v>1809893.0899999999</v>
          </cell>
          <cell r="CB35">
            <v>1858141.7099999997</v>
          </cell>
          <cell r="CC35">
            <v>1904097.65</v>
          </cell>
          <cell r="CD35">
            <v>1966689.0999999999</v>
          </cell>
          <cell r="CE35">
            <v>2034420.6500000001</v>
          </cell>
          <cell r="CF35">
            <v>2032457.97</v>
          </cell>
          <cell r="CG35">
            <v>2021927.2799999998</v>
          </cell>
          <cell r="CH35">
            <v>2011648.5499999998</v>
          </cell>
          <cell r="CI35">
            <v>1985981.96</v>
          </cell>
          <cell r="CJ35">
            <v>1950965.4799999997</v>
          </cell>
          <cell r="CK35">
            <v>1929454.0099999995</v>
          </cell>
        </row>
        <row r="36">
          <cell r="F36">
            <v>0</v>
          </cell>
          <cell r="G36"/>
          <cell r="H36"/>
          <cell r="I36">
            <v>22.150000000000002</v>
          </cell>
          <cell r="J36">
            <v>85</v>
          </cell>
          <cell r="K36">
            <v>23139.100000000002</v>
          </cell>
          <cell r="L36">
            <v>11695.05</v>
          </cell>
          <cell r="M36">
            <v>3788</v>
          </cell>
          <cell r="N36">
            <v>2454.9700000000003</v>
          </cell>
          <cell r="O36">
            <v>1812.34</v>
          </cell>
          <cell r="P36">
            <v>1457.99</v>
          </cell>
          <cell r="Q36">
            <v>6164.1</v>
          </cell>
          <cell r="R36">
            <v>2346.88</v>
          </cell>
          <cell r="S36">
            <v>1765.84</v>
          </cell>
          <cell r="T36">
            <v>1251.1099999999999</v>
          </cell>
          <cell r="U36">
            <v>70.69</v>
          </cell>
          <cell r="V36">
            <v>75.42</v>
          </cell>
          <cell r="W36">
            <v>149.33000000000001</v>
          </cell>
          <cell r="X36">
            <v>64.23</v>
          </cell>
          <cell r="Y36">
            <v>0.34</v>
          </cell>
          <cell r="Z36">
            <v>0.02</v>
          </cell>
          <cell r="AA36">
            <v>31224.97</v>
          </cell>
          <cell r="AB36">
            <v>73.900000000000006</v>
          </cell>
          <cell r="AC36">
            <v>20997.87</v>
          </cell>
          <cell r="AP36">
            <v>50618.7</v>
          </cell>
          <cell r="AQ36">
            <v>50618.7</v>
          </cell>
          <cell r="AR36">
            <v>50618.7</v>
          </cell>
          <cell r="AS36">
            <v>50618.7</v>
          </cell>
          <cell r="AT36">
            <v>50596.549999999996</v>
          </cell>
          <cell r="AU36">
            <v>50511.549999999996</v>
          </cell>
          <cell r="AV36">
            <v>27372.450000000004</v>
          </cell>
          <cell r="AW36">
            <v>15677.400000000001</v>
          </cell>
          <cell r="AX36">
            <v>11889.400000000001</v>
          </cell>
          <cell r="AY36">
            <v>9434.43</v>
          </cell>
          <cell r="AZ36">
            <v>7622.09</v>
          </cell>
          <cell r="BA36">
            <v>6164.1</v>
          </cell>
          <cell r="BB36">
            <v>58020.600000000006</v>
          </cell>
          <cell r="BC36">
            <v>55673.72</v>
          </cell>
          <cell r="BD36">
            <v>53907.880000000005</v>
          </cell>
          <cell r="BE36">
            <v>52656.770000000004</v>
          </cell>
          <cell r="BF36">
            <v>52586.080000000002</v>
          </cell>
          <cell r="BG36">
            <v>52510.66</v>
          </cell>
          <cell r="BH36">
            <v>52361.33</v>
          </cell>
          <cell r="BI36">
            <v>52297.100000000006</v>
          </cell>
          <cell r="BJ36">
            <v>52296.76</v>
          </cell>
          <cell r="BK36">
            <v>52296.740000000005</v>
          </cell>
          <cell r="BL36">
            <v>21071.77</v>
          </cell>
          <cell r="BM36">
            <v>20997.87</v>
          </cell>
          <cell r="BN36">
            <v>50618.7</v>
          </cell>
          <cell r="BO36">
            <v>52965.579999999994</v>
          </cell>
          <cell r="BP36">
            <v>54731.419999999991</v>
          </cell>
          <cell r="BQ36">
            <v>55982.529999999992</v>
          </cell>
          <cell r="BR36">
            <v>56031.069999999992</v>
          </cell>
          <cell r="BS36">
            <v>56021.489999999991</v>
          </cell>
          <cell r="BT36">
            <v>33031.720000000008</v>
          </cell>
          <cell r="BU36">
            <v>21400.9</v>
          </cell>
          <cell r="BV36">
            <v>17613.240000000002</v>
          </cell>
          <cell r="BW36">
            <v>15158.290000000003</v>
          </cell>
          <cell r="BX36">
            <v>44570.920000000006</v>
          </cell>
          <cell r="BY36">
            <v>43186.83</v>
          </cell>
          <cell r="BZ36">
            <v>58020.600000000006</v>
          </cell>
          <cell r="CA36">
            <v>55746.340000000004</v>
          </cell>
          <cell r="CB36">
            <v>53980.520000000004</v>
          </cell>
          <cell r="CC36">
            <v>52829.240000000005</v>
          </cell>
          <cell r="CD36">
            <v>52758.57</v>
          </cell>
          <cell r="CE36">
            <v>52683.17</v>
          </cell>
          <cell r="CF36">
            <v>52536.09</v>
          </cell>
          <cell r="CG36">
            <v>52473.88</v>
          </cell>
          <cell r="CH36">
            <v>52598.049999999996</v>
          </cell>
          <cell r="CI36">
            <v>52600.049999999996</v>
          </cell>
          <cell r="CJ36">
            <v>21629.97</v>
          </cell>
          <cell r="CK36">
            <v>22582.09</v>
          </cell>
        </row>
        <row r="37">
          <cell r="F37"/>
          <cell r="G37"/>
          <cell r="H37"/>
          <cell r="I37" t="str">
            <v>N/A</v>
          </cell>
          <cell r="J37" t="str">
            <v xml:space="preserve"> N/A </v>
          </cell>
          <cell r="K37" t="str">
            <v>N/A</v>
          </cell>
          <cell r="L37" t="str">
            <v>N/A</v>
          </cell>
          <cell r="M37" t="str">
            <v>N/A</v>
          </cell>
          <cell r="N37" t="str">
            <v>N/A</v>
          </cell>
          <cell r="O37" t="str">
            <v>N/A</v>
          </cell>
          <cell r="P37" t="str">
            <v>N/A</v>
          </cell>
          <cell r="Q37" t="str">
            <v>N/A</v>
          </cell>
          <cell r="R37"/>
          <cell r="S37"/>
          <cell r="T37"/>
          <cell r="U37"/>
          <cell r="V37"/>
          <cell r="W37"/>
          <cell r="X37"/>
          <cell r="Y37"/>
          <cell r="Z37"/>
          <cell r="AA37"/>
          <cell r="AB37"/>
          <cell r="AC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F38"/>
          <cell r="G38"/>
          <cell r="H38"/>
          <cell r="I38" t="str">
            <v>N/A</v>
          </cell>
          <cell r="J38" t="str">
            <v xml:space="preserve"> N/A </v>
          </cell>
          <cell r="K38" t="str">
            <v>N/A</v>
          </cell>
          <cell r="L38" t="str">
            <v>N/A</v>
          </cell>
          <cell r="M38" t="str">
            <v>N/A</v>
          </cell>
          <cell r="N38" t="str">
            <v>N/A</v>
          </cell>
          <cell r="O38" t="str">
            <v>N/A</v>
          </cell>
          <cell r="P38" t="str">
            <v>N/A</v>
          </cell>
          <cell r="Q38" t="str">
            <v>N/A</v>
          </cell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</row>
        <row r="39">
          <cell r="F39">
            <v>0</v>
          </cell>
          <cell r="G39"/>
          <cell r="H39"/>
          <cell r="I39">
            <v>170289</v>
          </cell>
          <cell r="J39">
            <v>160323</v>
          </cell>
          <cell r="K39">
            <v>169173</v>
          </cell>
          <cell r="L39">
            <v>187504</v>
          </cell>
          <cell r="M39">
            <v>199270</v>
          </cell>
          <cell r="N39">
            <v>234327</v>
          </cell>
          <cell r="O39">
            <v>456799</v>
          </cell>
          <cell r="P39">
            <v>346590</v>
          </cell>
          <cell r="Q39">
            <v>366938</v>
          </cell>
          <cell r="R39">
            <v>417095</v>
          </cell>
          <cell r="S39">
            <v>377544</v>
          </cell>
          <cell r="T39">
            <v>323852</v>
          </cell>
          <cell r="U39">
            <v>283750</v>
          </cell>
          <cell r="V39">
            <v>261525</v>
          </cell>
          <cell r="W39">
            <v>294101</v>
          </cell>
          <cell r="X39">
            <v>252097</v>
          </cell>
          <cell r="Y39">
            <v>314602</v>
          </cell>
          <cell r="Z39">
            <v>265721</v>
          </cell>
          <cell r="AA39">
            <v>254755</v>
          </cell>
          <cell r="AB39">
            <v>249198</v>
          </cell>
          <cell r="AC39">
            <v>101024</v>
          </cell>
          <cell r="AP39">
            <v>2291213</v>
          </cell>
          <cell r="AQ39">
            <v>2291213</v>
          </cell>
          <cell r="AR39">
            <v>2291213</v>
          </cell>
          <cell r="AS39">
            <v>2291213</v>
          </cell>
          <cell r="AT39">
            <v>2120924</v>
          </cell>
          <cell r="AU39">
            <v>1960601</v>
          </cell>
          <cell r="AV39">
            <v>1791428</v>
          </cell>
          <cell r="AW39">
            <v>1603924</v>
          </cell>
          <cell r="AX39">
            <v>1404654</v>
          </cell>
          <cell r="AY39">
            <v>1170327</v>
          </cell>
          <cell r="AZ39">
            <v>713528</v>
          </cell>
          <cell r="BA39">
            <v>366938</v>
          </cell>
          <cell r="BB39">
            <v>3395264</v>
          </cell>
          <cell r="BC39">
            <v>2978169</v>
          </cell>
          <cell r="BD39">
            <v>2600625</v>
          </cell>
          <cell r="BE39">
            <v>2276773</v>
          </cell>
          <cell r="BF39">
            <v>1993023</v>
          </cell>
          <cell r="BG39">
            <v>1731498</v>
          </cell>
          <cell r="BH39">
            <v>1437397</v>
          </cell>
          <cell r="BI39">
            <v>1185300</v>
          </cell>
          <cell r="BJ39">
            <v>870698</v>
          </cell>
          <cell r="BK39">
            <v>604977</v>
          </cell>
          <cell r="BL39">
            <v>350222</v>
          </cell>
          <cell r="BM39">
            <v>101024</v>
          </cell>
          <cell r="BN39">
            <v>2291213</v>
          </cell>
          <cell r="BO39">
            <v>2708308</v>
          </cell>
          <cell r="BP39">
            <v>3085852</v>
          </cell>
          <cell r="BQ39">
            <v>3409704</v>
          </cell>
          <cell r="BR39">
            <v>3523165</v>
          </cell>
          <cell r="BS39">
            <v>3624367</v>
          </cell>
          <cell r="BT39">
            <v>3749295</v>
          </cell>
          <cell r="BU39">
            <v>3813888</v>
          </cell>
          <cell r="BV39">
            <v>3929220</v>
          </cell>
          <cell r="BW39">
            <v>3960614</v>
          </cell>
          <cell r="BX39">
            <v>3758570</v>
          </cell>
          <cell r="BY39">
            <v>3661178</v>
          </cell>
          <cell r="BZ39">
            <v>3395264</v>
          </cell>
          <cell r="CA39">
            <v>3073243</v>
          </cell>
          <cell r="CB39">
            <v>2792588</v>
          </cell>
          <cell r="CC39">
            <v>2544773</v>
          </cell>
          <cell r="CD39">
            <v>2337003</v>
          </cell>
          <cell r="CE39">
            <v>3577157</v>
          </cell>
          <cell r="CF39">
            <v>4787570</v>
          </cell>
          <cell r="CG39">
            <v>6037597</v>
          </cell>
          <cell r="CH39">
            <v>7218667</v>
          </cell>
          <cell r="CI39">
            <v>8454579</v>
          </cell>
          <cell r="CJ39">
            <v>8282579</v>
          </cell>
          <cell r="CK39">
            <v>8112308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2461865.52</v>
          </cell>
          <cell r="J40">
            <v>3247104</v>
          </cell>
          <cell r="K40">
            <v>5425690.2599999998</v>
          </cell>
          <cell r="L40">
            <v>6200516.8799999999</v>
          </cell>
          <cell r="M40">
            <v>6594985</v>
          </cell>
          <cell r="N40">
            <v>5679817.9799999986</v>
          </cell>
          <cell r="O40">
            <v>3762849.07</v>
          </cell>
          <cell r="P40">
            <v>2097445.5099999998</v>
          </cell>
          <cell r="Q40">
            <v>1729557.4600000002</v>
          </cell>
          <cell r="R40">
            <v>1793469.7499999998</v>
          </cell>
          <cell r="S40">
            <v>1793473.03</v>
          </cell>
          <cell r="T40">
            <v>1974657.21</v>
          </cell>
          <cell r="U40">
            <v>2180104.67</v>
          </cell>
          <cell r="V40">
            <v>2525293.06</v>
          </cell>
          <cell r="W40">
            <v>4069125.04</v>
          </cell>
          <cell r="X40">
            <v>4552619.4700000007</v>
          </cell>
          <cell r="Y40">
            <v>5459032.8300000001</v>
          </cell>
          <cell r="Z40">
            <v>4450558.3900000006</v>
          </cell>
          <cell r="AA40">
            <v>3401075.0700000003</v>
          </cell>
          <cell r="AB40">
            <v>2049302.2899999998</v>
          </cell>
          <cell r="AC40">
            <v>1545052.56</v>
          </cell>
          <cell r="AP40">
            <v>37199831.68</v>
          </cell>
          <cell r="AQ40">
            <v>37199831.68</v>
          </cell>
          <cell r="AR40">
            <v>37199831.68</v>
          </cell>
          <cell r="AS40">
            <v>37199831.68</v>
          </cell>
          <cell r="AT40">
            <v>34737966.159999996</v>
          </cell>
          <cell r="AU40">
            <v>31490862.159999996</v>
          </cell>
          <cell r="AV40">
            <v>26065171.899999999</v>
          </cell>
          <cell r="AW40">
            <v>19864655.02</v>
          </cell>
          <cell r="AX40">
            <v>13269670.02</v>
          </cell>
          <cell r="AY40">
            <v>7589852.04</v>
          </cell>
          <cell r="AZ40">
            <v>3827002.9699999997</v>
          </cell>
          <cell r="BA40">
            <v>1729557.4600000002</v>
          </cell>
          <cell r="BB40">
            <v>35793763.370000005</v>
          </cell>
          <cell r="BC40">
            <v>34000293.620000005</v>
          </cell>
          <cell r="BD40">
            <v>32206820.59</v>
          </cell>
          <cell r="BE40">
            <v>30232163.379999999</v>
          </cell>
          <cell r="BF40">
            <v>28052058.709999997</v>
          </cell>
          <cell r="BG40">
            <v>25526765.650000002</v>
          </cell>
          <cell r="BH40">
            <v>21457640.609999999</v>
          </cell>
          <cell r="BI40">
            <v>16905021.140000001</v>
          </cell>
          <cell r="BJ40">
            <v>11445988.310000001</v>
          </cell>
          <cell r="BK40">
            <v>6995429.9199999999</v>
          </cell>
          <cell r="BL40">
            <v>3594354.8499999996</v>
          </cell>
          <cell r="BM40">
            <v>1545052.56</v>
          </cell>
          <cell r="BN40">
            <v>37199831.68</v>
          </cell>
          <cell r="BO40">
            <v>38993301.43</v>
          </cell>
          <cell r="BP40">
            <v>40786774.460000001</v>
          </cell>
          <cell r="BQ40">
            <v>42761431.670000002</v>
          </cell>
          <cell r="BR40">
            <v>42479670.82</v>
          </cell>
          <cell r="BS40">
            <v>41757859.880000003</v>
          </cell>
          <cell r="BT40">
            <v>40401294.660000004</v>
          </cell>
          <cell r="BU40">
            <v>38753397.25</v>
          </cell>
          <cell r="BV40">
            <v>37617445.079999998</v>
          </cell>
          <cell r="BW40">
            <v>36388185.489999995</v>
          </cell>
          <cell r="BX40">
            <v>36026411.490000002</v>
          </cell>
          <cell r="BY40">
            <v>35978268.270000003</v>
          </cell>
          <cell r="BZ40">
            <v>35793763.370000005</v>
          </cell>
          <cell r="CA40">
            <v>35454812.430000007</v>
          </cell>
          <cell r="CB40">
            <v>35330900.75</v>
          </cell>
          <cell r="CC40">
            <v>35246992.649999999</v>
          </cell>
          <cell r="CD40">
            <v>35305425.549999997</v>
          </cell>
          <cell r="CE40">
            <v>37036148.450000003</v>
          </cell>
          <cell r="CF40">
            <v>37973887.719999999</v>
          </cell>
          <cell r="CG40">
            <v>39140854.100000001</v>
          </cell>
          <cell r="CH40">
            <v>39529131.650000006</v>
          </cell>
          <cell r="CI40">
            <v>40345338.660000004</v>
          </cell>
          <cell r="CJ40">
            <v>40250668.340000004</v>
          </cell>
          <cell r="CK40">
            <v>40140524.260000005</v>
          </cell>
        </row>
        <row r="41">
          <cell r="F41" t="e">
            <v>#DIV/0!</v>
          </cell>
          <cell r="G41" t="e">
            <v>#DIV/0!</v>
          </cell>
          <cell r="H41" t="e">
            <v>#DIV/0!</v>
          </cell>
          <cell r="I41">
            <v>0.12165213679574959</v>
          </cell>
          <cell r="J41">
            <v>0.15049999999999999</v>
          </cell>
          <cell r="K41">
            <v>0.19088880184943091</v>
          </cell>
          <cell r="L41">
            <v>0.21447703777329458</v>
          </cell>
          <cell r="M41">
            <v>0.14527727293474063</v>
          </cell>
          <cell r="N41">
            <v>9.605757070829718E-2</v>
          </cell>
          <cell r="O41">
            <v>5.7604832475022592E-2</v>
          </cell>
          <cell r="P41">
            <v>2.5741282526985629E-2</v>
          </cell>
          <cell r="Q41">
            <v>1.9595161739269118E-2</v>
          </cell>
          <cell r="R41">
            <v>3.0133708832886158E-2</v>
          </cell>
          <cell r="S41">
            <v>6.0495218213515375E-2</v>
          </cell>
          <cell r="T41">
            <v>7.7534244163846897E-2</v>
          </cell>
          <cell r="U41">
            <v>0.10301986417668293</v>
          </cell>
          <cell r="V41">
            <v>0.11776718041029194</v>
          </cell>
          <cell r="W41">
            <v>0.1657944758546305</v>
          </cell>
          <cell r="X41">
            <v>0.22537144502984841</v>
          </cell>
          <cell r="Y41">
            <v>0.14041406633770995</v>
          </cell>
          <cell r="Z41">
            <v>9.4110937207508349E-2</v>
          </cell>
          <cell r="AA41">
            <v>5.733909413774034E-2</v>
          </cell>
          <cell r="AB41">
            <v>3.0542922397737607E-2</v>
          </cell>
          <cell r="AC41">
            <v>1.8542194831269548E-2</v>
          </cell>
          <cell r="AP41" t="e">
            <v>#DIV/0!</v>
          </cell>
          <cell r="AQ41" t="e">
            <v>#DIV/0!</v>
          </cell>
          <cell r="AR41" t="e">
            <v>#DIV/0!</v>
          </cell>
          <cell r="AS41">
            <v>1.0217940968027903</v>
          </cell>
          <cell r="AT41">
            <v>0.9001419600070405</v>
          </cell>
          <cell r="AU41">
            <v>0.74964196000704064</v>
          </cell>
          <cell r="AV41">
            <v>0.55875315815760973</v>
          </cell>
          <cell r="AW41">
            <v>0.34427612038431515</v>
          </cell>
          <cell r="AX41">
            <v>0.19899884744957452</v>
          </cell>
          <cell r="AY41">
            <v>0.10294127674127734</v>
          </cell>
          <cell r="AZ41">
            <v>4.5336444266254744E-2</v>
          </cell>
          <cell r="BA41">
            <v>1.9595161739269118E-2</v>
          </cell>
          <cell r="BB41">
            <v>1.1210653515936679</v>
          </cell>
          <cell r="BC41">
            <v>1.0909316427607818</v>
          </cell>
          <cell r="BD41">
            <v>1.0304364245472664</v>
          </cell>
          <cell r="BE41">
            <v>0.95290218038341934</v>
          </cell>
          <cell r="BF41">
            <v>0.84988231620673649</v>
          </cell>
          <cell r="BG41">
            <v>0.73211513579644449</v>
          </cell>
          <cell r="BH41">
            <v>0.56632065994181413</v>
          </cell>
          <cell r="BI41">
            <v>0.34094921491196578</v>
          </cell>
          <cell r="BJ41">
            <v>0.20053514857425583</v>
          </cell>
          <cell r="BK41">
            <v>0.1064242113667475</v>
          </cell>
          <cell r="BL41">
            <v>4.9085117229007158E-2</v>
          </cell>
          <cell r="BM41">
            <v>1.8542194831269548E-2</v>
          </cell>
          <cell r="BN41"/>
          <cell r="BO41"/>
          <cell r="BP41"/>
          <cell r="BQ41"/>
          <cell r="BR41"/>
          <cell r="BS41"/>
          <cell r="BT41"/>
          <cell r="BU41"/>
          <cell r="BV41"/>
          <cell r="BW41"/>
          <cell r="BX41"/>
          <cell r="BY41"/>
          <cell r="BZ41"/>
          <cell r="CA41"/>
          <cell r="CB41"/>
          <cell r="CC41"/>
          <cell r="CD41"/>
          <cell r="CE41"/>
          <cell r="CF41"/>
          <cell r="CG41"/>
          <cell r="CH41"/>
          <cell r="CI41"/>
          <cell r="CJ41"/>
          <cell r="CK41"/>
        </row>
        <row r="42">
          <cell r="BB42"/>
          <cell r="BC42"/>
          <cell r="BD42"/>
          <cell r="BE42"/>
          <cell r="BF42"/>
          <cell r="BG42"/>
          <cell r="BH42"/>
          <cell r="BI42"/>
          <cell r="BJ42"/>
          <cell r="BK42"/>
          <cell r="BL42"/>
          <cell r="BM42"/>
          <cell r="BN42"/>
          <cell r="BO42"/>
          <cell r="BP42"/>
          <cell r="BQ42"/>
          <cell r="BR42"/>
          <cell r="BS42"/>
          <cell r="BT42"/>
          <cell r="BU42"/>
          <cell r="BV42"/>
          <cell r="BW42"/>
          <cell r="BX42"/>
          <cell r="BY42"/>
          <cell r="BZ42"/>
          <cell r="CA42"/>
          <cell r="CB42"/>
          <cell r="CC42"/>
          <cell r="CD42"/>
          <cell r="CE42"/>
          <cell r="CF42"/>
          <cell r="CG42"/>
          <cell r="CH42"/>
          <cell r="CI42"/>
          <cell r="CJ42"/>
          <cell r="CK42"/>
        </row>
        <row r="43">
          <cell r="BB43"/>
          <cell r="BC43"/>
          <cell r="BD43"/>
          <cell r="BE43"/>
          <cell r="BF43"/>
          <cell r="BG43"/>
          <cell r="BH43"/>
          <cell r="BI43"/>
          <cell r="BJ43"/>
          <cell r="BK43"/>
          <cell r="BL43"/>
          <cell r="BM43"/>
          <cell r="BN43"/>
          <cell r="BO43"/>
          <cell r="BP43"/>
          <cell r="BQ43"/>
          <cell r="BR43"/>
          <cell r="BS43"/>
          <cell r="BT43"/>
          <cell r="BU43"/>
          <cell r="BV43"/>
          <cell r="BW43"/>
          <cell r="BX43"/>
          <cell r="BY43"/>
          <cell r="BZ43"/>
          <cell r="CA43"/>
          <cell r="CB43"/>
          <cell r="CC43"/>
          <cell r="CD43"/>
          <cell r="CE43"/>
          <cell r="CF43"/>
          <cell r="CG43"/>
          <cell r="CH43"/>
          <cell r="CI43"/>
          <cell r="CJ43"/>
          <cell r="CK43"/>
        </row>
        <row r="44">
          <cell r="BB44"/>
          <cell r="BC44"/>
          <cell r="BD44"/>
          <cell r="BE44"/>
          <cell r="BF44"/>
          <cell r="BG44"/>
          <cell r="BH44"/>
          <cell r="BI44"/>
          <cell r="BJ44"/>
          <cell r="BK44"/>
          <cell r="BL44"/>
          <cell r="BM44"/>
          <cell r="BN44"/>
          <cell r="BO44"/>
          <cell r="BP44"/>
          <cell r="BQ44"/>
          <cell r="BR44"/>
          <cell r="BS44"/>
          <cell r="BT44"/>
          <cell r="BU44"/>
          <cell r="BV44"/>
          <cell r="BW44"/>
          <cell r="BX44"/>
          <cell r="BY44"/>
          <cell r="BZ44"/>
          <cell r="CA44"/>
          <cell r="CB44"/>
          <cell r="CC44"/>
          <cell r="CD44"/>
          <cell r="CE44"/>
          <cell r="CF44"/>
          <cell r="CG44"/>
          <cell r="CH44"/>
          <cell r="CI44"/>
          <cell r="CJ44"/>
          <cell r="CK44"/>
        </row>
        <row r="45">
          <cell r="BB45"/>
          <cell r="BC45"/>
          <cell r="BD45"/>
          <cell r="BE45"/>
          <cell r="BF45"/>
          <cell r="BG45"/>
          <cell r="BH45"/>
          <cell r="BI45"/>
          <cell r="BJ45"/>
          <cell r="BK45"/>
          <cell r="BL45"/>
          <cell r="BM45"/>
          <cell r="BN45"/>
          <cell r="BO45"/>
          <cell r="BP45"/>
          <cell r="BQ45"/>
          <cell r="BR45"/>
          <cell r="BS45"/>
          <cell r="BT45"/>
          <cell r="BU45"/>
          <cell r="BV45"/>
          <cell r="BW45"/>
          <cell r="BX45"/>
          <cell r="BY45"/>
          <cell r="BZ45"/>
          <cell r="CA45"/>
          <cell r="CB45"/>
          <cell r="CC45"/>
          <cell r="CD45"/>
          <cell r="CE45"/>
          <cell r="CF45"/>
          <cell r="CG45"/>
          <cell r="CH45"/>
          <cell r="CI45"/>
          <cell r="CJ45"/>
          <cell r="CK45"/>
        </row>
        <row r="46">
          <cell r="F46">
            <v>0</v>
          </cell>
          <cell r="G46"/>
          <cell r="H46"/>
          <cell r="I46">
            <v>24632.78</v>
          </cell>
          <cell r="J46">
            <v>22830</v>
          </cell>
          <cell r="K46">
            <v>25640</v>
          </cell>
          <cell r="L46">
            <v>-65444.22</v>
          </cell>
          <cell r="M46">
            <v>58318</v>
          </cell>
          <cell r="N46">
            <v>79966.58</v>
          </cell>
          <cell r="O46">
            <v>41619.72</v>
          </cell>
          <cell r="P46">
            <v>131594.14000000001</v>
          </cell>
          <cell r="Q46">
            <v>165016.9</v>
          </cell>
          <cell r="R46">
            <v>49890.19</v>
          </cell>
          <cell r="S46">
            <v>59180.88</v>
          </cell>
          <cell r="T46">
            <v>40087.26</v>
          </cell>
          <cell r="U46">
            <v>1786.67</v>
          </cell>
          <cell r="V46">
            <v>25098.080000000002</v>
          </cell>
          <cell r="W46">
            <v>27549.99</v>
          </cell>
          <cell r="X46">
            <v>-155421.17000000001</v>
          </cell>
          <cell r="Y46">
            <v>45664.06</v>
          </cell>
          <cell r="Z46">
            <v>71527.41</v>
          </cell>
          <cell r="AA46">
            <v>86320.85</v>
          </cell>
          <cell r="AB46">
            <v>111246.51</v>
          </cell>
          <cell r="AC46">
            <v>151936.79</v>
          </cell>
          <cell r="AP46">
            <v>484173.9</v>
          </cell>
          <cell r="AQ46">
            <v>484173.9</v>
          </cell>
          <cell r="AR46">
            <v>484173.9</v>
          </cell>
          <cell r="AS46">
            <v>484173.9</v>
          </cell>
          <cell r="AT46">
            <v>459541.12</v>
          </cell>
          <cell r="AU46">
            <v>436711.12</v>
          </cell>
          <cell r="AV46">
            <v>411071.12</v>
          </cell>
          <cell r="AW46">
            <v>476515.34000000008</v>
          </cell>
          <cell r="AX46">
            <v>418197.33999999997</v>
          </cell>
          <cell r="AY46">
            <v>338230.76</v>
          </cell>
          <cell r="AZ46">
            <v>296611.04000000004</v>
          </cell>
          <cell r="BA46">
            <v>165016.9</v>
          </cell>
          <cell r="BB46">
            <v>514867.52</v>
          </cell>
          <cell r="BC46">
            <v>464977.32999999996</v>
          </cell>
          <cell r="BD46">
            <v>405796.45000000007</v>
          </cell>
          <cell r="BE46">
            <v>365709.19</v>
          </cell>
          <cell r="BF46">
            <v>363922.52</v>
          </cell>
          <cell r="BG46">
            <v>338824.44</v>
          </cell>
          <cell r="BH46">
            <v>311274.44999999995</v>
          </cell>
          <cell r="BI46">
            <v>466695.62</v>
          </cell>
          <cell r="BJ46">
            <v>421031.56000000006</v>
          </cell>
          <cell r="BK46">
            <v>349504.15</v>
          </cell>
          <cell r="BL46">
            <v>263183.3</v>
          </cell>
          <cell r="BM46">
            <v>151936.79</v>
          </cell>
          <cell r="BN46">
            <v>484173.9</v>
          </cell>
          <cell r="BO46">
            <v>534064.09000000008</v>
          </cell>
          <cell r="BP46">
            <v>593244.97000000009</v>
          </cell>
          <cell r="BQ46">
            <v>633332.2300000001</v>
          </cell>
          <cell r="BR46">
            <v>610486.12</v>
          </cell>
          <cell r="BS46">
            <v>612754.19999999995</v>
          </cell>
          <cell r="BT46">
            <v>614664.18999999994</v>
          </cell>
          <cell r="BU46">
            <v>524687.24</v>
          </cell>
          <cell r="BV46">
            <v>512033.29999999987</v>
          </cell>
          <cell r="BW46">
            <v>503594.13</v>
          </cell>
          <cell r="BX46">
            <v>548295.26</v>
          </cell>
          <cell r="BY46">
            <v>527947.63</v>
          </cell>
          <cell r="BZ46">
            <v>514867.52</v>
          </cell>
          <cell r="CA46">
            <v>623946.97</v>
          </cell>
          <cell r="CB46">
            <v>641536.60000000009</v>
          </cell>
          <cell r="CC46">
            <v>643285.64000000013</v>
          </cell>
          <cell r="CD46">
            <v>551036.10000000009</v>
          </cell>
          <cell r="CE46">
            <v>556677.58000000007</v>
          </cell>
          <cell r="CF46">
            <v>561720.78</v>
          </cell>
          <cell r="CG46">
            <v>516062.07000000007</v>
          </cell>
          <cell r="CH46">
            <v>536968.15000000014</v>
          </cell>
          <cell r="CI46">
            <v>558106.18000000017</v>
          </cell>
          <cell r="CJ46">
            <v>584829.01</v>
          </cell>
          <cell r="CK46">
            <v>609697.4</v>
          </cell>
        </row>
        <row r="47">
          <cell r="F47">
            <v>0</v>
          </cell>
          <cell r="G47"/>
          <cell r="H47"/>
          <cell r="I47">
            <v>3220.32</v>
          </cell>
          <cell r="J47">
            <v>3012</v>
          </cell>
          <cell r="K47">
            <v>3379.58</v>
          </cell>
          <cell r="L47">
            <v>2996.43</v>
          </cell>
          <cell r="M47">
            <v>6423</v>
          </cell>
          <cell r="N47">
            <v>8417.85</v>
          </cell>
          <cell r="O47">
            <v>1333.98</v>
          </cell>
          <cell r="P47">
            <v>14105.98</v>
          </cell>
          <cell r="Q47">
            <v>17452.259999999998</v>
          </cell>
          <cell r="R47">
            <v>34200.47</v>
          </cell>
          <cell r="S47">
            <v>5714.78</v>
          </cell>
          <cell r="T47">
            <v>4206.25</v>
          </cell>
          <cell r="U47">
            <v>3227.29</v>
          </cell>
          <cell r="V47">
            <v>3051.81</v>
          </cell>
          <cell r="W47">
            <v>3292.46</v>
          </cell>
          <cell r="X47">
            <v>-19549.79</v>
          </cell>
          <cell r="Y47">
            <v>4699.38</v>
          </cell>
          <cell r="Z47">
            <v>7109.02</v>
          </cell>
          <cell r="AA47">
            <v>-5992.58</v>
          </cell>
          <cell r="AB47">
            <v>10400.469999999999</v>
          </cell>
          <cell r="AC47">
            <v>14450.25</v>
          </cell>
          <cell r="AP47">
            <v>60341.399999999994</v>
          </cell>
          <cell r="AQ47">
            <v>60341.399999999994</v>
          </cell>
          <cell r="AR47">
            <v>60341.399999999994</v>
          </cell>
          <cell r="AS47">
            <v>60341.399999999994</v>
          </cell>
          <cell r="AT47">
            <v>57121.08</v>
          </cell>
          <cell r="AU47">
            <v>54109.08</v>
          </cell>
          <cell r="AV47">
            <v>50729.5</v>
          </cell>
          <cell r="AW47">
            <v>47733.069999999992</v>
          </cell>
          <cell r="AX47">
            <v>41310.069999999992</v>
          </cell>
          <cell r="AY47">
            <v>32892.22</v>
          </cell>
          <cell r="AZ47">
            <v>31558.239999999998</v>
          </cell>
          <cell r="BA47">
            <v>17452.259999999998</v>
          </cell>
          <cell r="BB47">
            <v>64809.81</v>
          </cell>
          <cell r="BC47">
            <v>30609.34</v>
          </cell>
          <cell r="BD47">
            <v>24894.560000000001</v>
          </cell>
          <cell r="BE47">
            <v>20688.310000000001</v>
          </cell>
          <cell r="BF47">
            <v>17461.02</v>
          </cell>
          <cell r="BG47">
            <v>14409.21</v>
          </cell>
          <cell r="BH47">
            <v>11116.75</v>
          </cell>
          <cell r="BI47">
            <v>30666.54</v>
          </cell>
          <cell r="BJ47">
            <v>25967.16</v>
          </cell>
          <cell r="BK47">
            <v>18858.14</v>
          </cell>
          <cell r="BL47">
            <v>24850.720000000001</v>
          </cell>
          <cell r="BM47">
            <v>14450.25</v>
          </cell>
          <cell r="BN47">
            <v>60341.399999999994</v>
          </cell>
          <cell r="BO47">
            <v>94541.87</v>
          </cell>
          <cell r="BP47">
            <v>100256.65</v>
          </cell>
          <cell r="BQ47">
            <v>104462.9</v>
          </cell>
          <cell r="BR47">
            <v>104469.87</v>
          </cell>
          <cell r="BS47">
            <v>104509.68</v>
          </cell>
          <cell r="BT47">
            <v>104422.56</v>
          </cell>
          <cell r="BU47">
            <v>81876.34</v>
          </cell>
          <cell r="BV47">
            <v>80152.72</v>
          </cell>
          <cell r="BW47">
            <v>78843.89</v>
          </cell>
          <cell r="BX47">
            <v>71517.329999999987</v>
          </cell>
          <cell r="BY47">
            <v>67811.820000000007</v>
          </cell>
          <cell r="BZ47">
            <v>64809.81</v>
          </cell>
          <cell r="CA47">
            <v>47070.93</v>
          </cell>
          <cell r="CB47">
            <v>49726.61</v>
          </cell>
          <cell r="CC47">
            <v>51235.4</v>
          </cell>
          <cell r="CD47">
            <v>52909.89</v>
          </cell>
          <cell r="CE47">
            <v>54272.02</v>
          </cell>
          <cell r="CF47">
            <v>55645.130000000005</v>
          </cell>
          <cell r="CG47">
            <v>49446.040000000008</v>
          </cell>
          <cell r="CH47">
            <v>52857.490000000005</v>
          </cell>
          <cell r="CI47">
            <v>56260.75</v>
          </cell>
          <cell r="CJ47">
            <v>74899.03</v>
          </cell>
          <cell r="CK47">
            <v>79480.73</v>
          </cell>
        </row>
        <row r="48">
          <cell r="F48">
            <v>0</v>
          </cell>
          <cell r="G48"/>
          <cell r="H48"/>
          <cell r="I48">
            <v>922.87</v>
          </cell>
          <cell r="J48">
            <v>862</v>
          </cell>
          <cell r="K48">
            <v>873.68</v>
          </cell>
          <cell r="L48">
            <v>8692.84</v>
          </cell>
          <cell r="M48">
            <v>973</v>
          </cell>
          <cell r="N48">
            <v>1042.47</v>
          </cell>
          <cell r="O48">
            <v>1169.21</v>
          </cell>
          <cell r="P48">
            <v>1232.78</v>
          </cell>
          <cell r="Q48">
            <v>1370.61</v>
          </cell>
          <cell r="R48">
            <v>16152.89</v>
          </cell>
          <cell r="S48">
            <v>1044.8800000000001</v>
          </cell>
          <cell r="T48">
            <v>1091.8499999999999</v>
          </cell>
          <cell r="U48">
            <v>-8068.63</v>
          </cell>
          <cell r="V48">
            <v>866.54</v>
          </cell>
          <cell r="W48">
            <v>849.64</v>
          </cell>
          <cell r="X48">
            <v>357.71</v>
          </cell>
          <cell r="Y48">
            <v>901.95</v>
          </cell>
          <cell r="Z48">
            <v>980</v>
          </cell>
          <cell r="AA48">
            <v>103591.11</v>
          </cell>
          <cell r="AB48">
            <v>1141.5899999999999</v>
          </cell>
          <cell r="AC48">
            <v>1204.1099999999999</v>
          </cell>
          <cell r="AP48">
            <v>17139.46</v>
          </cell>
          <cell r="AQ48">
            <v>17139.46</v>
          </cell>
          <cell r="AR48">
            <v>17139.46</v>
          </cell>
          <cell r="AS48">
            <v>17139.46</v>
          </cell>
          <cell r="AT48">
            <v>16216.590000000002</v>
          </cell>
          <cell r="AU48">
            <v>15354.590000000002</v>
          </cell>
          <cell r="AV48">
            <v>14480.910000000002</v>
          </cell>
          <cell r="AW48">
            <v>5788.07</v>
          </cell>
          <cell r="AX48">
            <v>4815.07</v>
          </cell>
          <cell r="AY48">
            <v>3772.5999999999995</v>
          </cell>
          <cell r="AZ48">
            <v>2603.39</v>
          </cell>
          <cell r="BA48">
            <v>1370.61</v>
          </cell>
          <cell r="BB48">
            <v>120113.64</v>
          </cell>
          <cell r="BC48">
            <v>103960.75</v>
          </cell>
          <cell r="BD48">
            <v>102915.87</v>
          </cell>
          <cell r="BE48">
            <v>101824.02</v>
          </cell>
          <cell r="BF48">
            <v>109892.65</v>
          </cell>
          <cell r="BG48">
            <v>109026.11</v>
          </cell>
          <cell r="BH48">
            <v>108176.47</v>
          </cell>
          <cell r="BI48">
            <v>107818.76</v>
          </cell>
          <cell r="BJ48">
            <v>106916.81</v>
          </cell>
          <cell r="BK48">
            <v>105936.81</v>
          </cell>
          <cell r="BL48">
            <v>2345.6999999999998</v>
          </cell>
          <cell r="BM48">
            <v>1204.1099999999999</v>
          </cell>
          <cell r="BN48">
            <v>17139.46</v>
          </cell>
          <cell r="BO48">
            <v>33292.35</v>
          </cell>
          <cell r="BP48">
            <v>34337.229999999996</v>
          </cell>
          <cell r="BQ48">
            <v>35429.079999999994</v>
          </cell>
          <cell r="BR48">
            <v>26437.579999999998</v>
          </cell>
          <cell r="BS48">
            <v>26442.120000000006</v>
          </cell>
          <cell r="BT48">
            <v>26418.080000000005</v>
          </cell>
          <cell r="BU48">
            <v>18082.949999999997</v>
          </cell>
          <cell r="BV48">
            <v>18011.899999999998</v>
          </cell>
          <cell r="BW48">
            <v>17949.429999999997</v>
          </cell>
          <cell r="BX48">
            <v>120371.33</v>
          </cell>
          <cell r="BY48">
            <v>120280.14</v>
          </cell>
          <cell r="BZ48">
            <v>120113.64</v>
          </cell>
          <cell r="CA48">
            <v>104613.36</v>
          </cell>
          <cell r="CB48">
            <v>104168.73</v>
          </cell>
          <cell r="CC48">
            <v>103685.44</v>
          </cell>
          <cell r="CD48">
            <v>104316.09</v>
          </cell>
          <cell r="CE48">
            <v>103965.14</v>
          </cell>
          <cell r="CF48">
            <v>103625.21</v>
          </cell>
          <cell r="CG48">
            <v>103681.62</v>
          </cell>
          <cell r="CH48">
            <v>103333.44</v>
          </cell>
          <cell r="CI48">
            <v>102954.98</v>
          </cell>
          <cell r="CJ48">
            <v>-12.279999999999632</v>
          </cell>
          <cell r="CK48">
            <v>-499.80999999999995</v>
          </cell>
        </row>
        <row r="49">
          <cell r="F49">
            <v>0</v>
          </cell>
          <cell r="G49"/>
          <cell r="H49"/>
          <cell r="I49">
            <v>801.12</v>
          </cell>
          <cell r="J49">
            <v>830</v>
          </cell>
          <cell r="K49">
            <v>828.06</v>
          </cell>
          <cell r="L49">
            <v>662.37</v>
          </cell>
          <cell r="M49">
            <v>1038</v>
          </cell>
          <cell r="N49">
            <v>1023.79</v>
          </cell>
          <cell r="O49">
            <v>-9741.4</v>
          </cell>
          <cell r="P49">
            <v>1186.31</v>
          </cell>
          <cell r="Q49">
            <v>1410.9</v>
          </cell>
          <cell r="R49">
            <v>1203.53</v>
          </cell>
          <cell r="S49">
            <v>1016.65</v>
          </cell>
          <cell r="T49">
            <v>982.24</v>
          </cell>
          <cell r="U49">
            <v>845.72</v>
          </cell>
          <cell r="V49">
            <v>820.17</v>
          </cell>
          <cell r="W49">
            <v>774.24</v>
          </cell>
          <cell r="X49">
            <v>-32.68</v>
          </cell>
          <cell r="Y49">
            <v>862.38</v>
          </cell>
          <cell r="Z49">
            <v>888.08</v>
          </cell>
          <cell r="AA49">
            <v>1141.1300000000001</v>
          </cell>
          <cell r="AB49">
            <v>1173.1199999999999</v>
          </cell>
          <cell r="AC49">
            <v>1204.4100000000001</v>
          </cell>
          <cell r="AP49">
            <v>-1960.8500000000004</v>
          </cell>
          <cell r="AQ49">
            <v>-1960.8500000000004</v>
          </cell>
          <cell r="AR49">
            <v>-1960.8500000000004</v>
          </cell>
          <cell r="AS49">
            <v>-1960.8500000000004</v>
          </cell>
          <cell r="AT49">
            <v>-2761.9700000000007</v>
          </cell>
          <cell r="AU49">
            <v>-3591.9700000000007</v>
          </cell>
          <cell r="AV49">
            <v>-4420.0300000000007</v>
          </cell>
          <cell r="AW49">
            <v>-5082.3999999999996</v>
          </cell>
          <cell r="AX49">
            <v>-6120.4000000000015</v>
          </cell>
          <cell r="AY49">
            <v>-7144.1900000000005</v>
          </cell>
          <cell r="AZ49">
            <v>2597.21</v>
          </cell>
          <cell r="BA49">
            <v>1410.9</v>
          </cell>
          <cell r="BB49">
            <v>10878.989999999998</v>
          </cell>
          <cell r="BC49">
            <v>9675.4599999999991</v>
          </cell>
          <cell r="BD49">
            <v>8658.81</v>
          </cell>
          <cell r="BE49">
            <v>7676.5700000000006</v>
          </cell>
          <cell r="BF49">
            <v>6830.8499999999995</v>
          </cell>
          <cell r="BG49">
            <v>6010.68</v>
          </cell>
          <cell r="BH49">
            <v>5236.4400000000005</v>
          </cell>
          <cell r="BI49">
            <v>5269.12</v>
          </cell>
          <cell r="BJ49">
            <v>4406.74</v>
          </cell>
          <cell r="BK49">
            <v>3518.66</v>
          </cell>
          <cell r="BL49">
            <v>2377.5299999999997</v>
          </cell>
          <cell r="BM49">
            <v>1204.4100000000001</v>
          </cell>
          <cell r="BN49">
            <v>-1960.8500000000004</v>
          </cell>
          <cell r="BO49">
            <v>-757.32000000000039</v>
          </cell>
          <cell r="BP49">
            <v>259.32999999999959</v>
          </cell>
          <cell r="BQ49">
            <v>1241.5699999999997</v>
          </cell>
          <cell r="BR49">
            <v>1286.1699999999992</v>
          </cell>
          <cell r="BS49">
            <v>1276.3399999999997</v>
          </cell>
          <cell r="BT49">
            <v>1222.5199999999991</v>
          </cell>
          <cell r="BU49">
            <v>527.47000000000025</v>
          </cell>
          <cell r="BV49">
            <v>351.84999999999894</v>
          </cell>
          <cell r="BW49">
            <v>216.13999999999896</v>
          </cell>
          <cell r="BX49">
            <v>11098.669999999998</v>
          </cell>
          <cell r="BY49">
            <v>11085.48</v>
          </cell>
          <cell r="BZ49">
            <v>10878.989999999998</v>
          </cell>
          <cell r="CA49">
            <v>10777.509999999998</v>
          </cell>
          <cell r="CB49">
            <v>10767.13</v>
          </cell>
          <cell r="CC49">
            <v>10765.95</v>
          </cell>
          <cell r="CD49">
            <v>6800.28</v>
          </cell>
          <cell r="CE49">
            <v>6814.96</v>
          </cell>
          <cell r="CF49">
            <v>6861.21</v>
          </cell>
          <cell r="CG49">
            <v>-497.55999999999949</v>
          </cell>
          <cell r="CH49">
            <v>-381.76000000000056</v>
          </cell>
          <cell r="CI49">
            <v>-116.72000000000071</v>
          </cell>
          <cell r="CJ49">
            <v>25.160000000000082</v>
          </cell>
          <cell r="CK49">
            <v>91.540000000000191</v>
          </cell>
        </row>
        <row r="50">
          <cell r="F50">
            <v>0</v>
          </cell>
          <cell r="G50"/>
          <cell r="H50"/>
          <cell r="I50">
            <v>4402</v>
          </cell>
          <cell r="J50">
            <v>-60</v>
          </cell>
          <cell r="K50">
            <v>-808</v>
          </cell>
          <cell r="L50">
            <v>-8217</v>
          </cell>
          <cell r="M50">
            <v>-19728</v>
          </cell>
          <cell r="N50">
            <v>-13060.85</v>
          </cell>
          <cell r="O50">
            <v>-10013.49</v>
          </cell>
          <cell r="P50">
            <v>-25167.9</v>
          </cell>
          <cell r="Q50">
            <v>-10597.45</v>
          </cell>
          <cell r="R50">
            <v>35441.08</v>
          </cell>
          <cell r="S50">
            <v>31188.65</v>
          </cell>
          <cell r="T50">
            <v>19386</v>
          </cell>
          <cell r="U50">
            <v>4590</v>
          </cell>
          <cell r="V50">
            <v>-150</v>
          </cell>
          <cell r="W50">
            <v>-2303</v>
          </cell>
          <cell r="X50">
            <v>-7157</v>
          </cell>
          <cell r="Y50">
            <v>-9537.68</v>
          </cell>
          <cell r="Z50">
            <v>-18186.23</v>
          </cell>
          <cell r="AA50">
            <v>-4457.55</v>
          </cell>
          <cell r="AB50">
            <v>-9211.36</v>
          </cell>
          <cell r="AC50">
            <v>-20235.650000000001</v>
          </cell>
          <cell r="AP50">
            <v>-83250.689999999988</v>
          </cell>
          <cell r="AQ50">
            <v>-83250.689999999988</v>
          </cell>
          <cell r="AR50">
            <v>-83250.689999999988</v>
          </cell>
          <cell r="AS50">
            <v>-83250.689999999988</v>
          </cell>
          <cell r="AT50">
            <v>-87652.689999999988</v>
          </cell>
          <cell r="AU50">
            <v>-87592.689999999988</v>
          </cell>
          <cell r="AV50">
            <v>-86784.689999999988</v>
          </cell>
          <cell r="AW50">
            <v>-78567.689999999988</v>
          </cell>
          <cell r="AX50">
            <v>-58839.69</v>
          </cell>
          <cell r="AY50">
            <v>-45778.84</v>
          </cell>
          <cell r="AZ50">
            <v>-35765.350000000006</v>
          </cell>
          <cell r="BA50">
            <v>-10597.45</v>
          </cell>
          <cell r="BB50">
            <v>19367.260000000017</v>
          </cell>
          <cell r="BC50">
            <v>-16073.82</v>
          </cell>
          <cell r="BD50">
            <v>-47262.47</v>
          </cell>
          <cell r="BE50">
            <v>-66648.47</v>
          </cell>
          <cell r="BF50">
            <v>-71238.47</v>
          </cell>
          <cell r="BG50">
            <v>-71088.47</v>
          </cell>
          <cell r="BH50">
            <v>-68785.47</v>
          </cell>
          <cell r="BI50">
            <v>-61628.47</v>
          </cell>
          <cell r="BJ50">
            <v>-52090.79</v>
          </cell>
          <cell r="BK50">
            <v>-33904.559999999998</v>
          </cell>
          <cell r="BL50">
            <v>-29447.010000000002</v>
          </cell>
          <cell r="BM50">
            <v>-20235.650000000001</v>
          </cell>
          <cell r="BN50">
            <v>-83250.689999999988</v>
          </cell>
          <cell r="BO50">
            <v>-47809.609999999986</v>
          </cell>
          <cell r="BP50">
            <v>-16620.959999999985</v>
          </cell>
          <cell r="BQ50">
            <v>2765.0400000000154</v>
          </cell>
          <cell r="BR50">
            <v>2953.0400000000154</v>
          </cell>
          <cell r="BS50">
            <v>2863.0400000000154</v>
          </cell>
          <cell r="BT50">
            <v>1368.0400000000154</v>
          </cell>
          <cell r="BU50">
            <v>2428.0400000000154</v>
          </cell>
          <cell r="BV50">
            <v>12618.36</v>
          </cell>
          <cell r="BW50">
            <v>7492.9800000000068</v>
          </cell>
          <cell r="BX50">
            <v>13048.919999999998</v>
          </cell>
          <cell r="BY50">
            <v>29005.459999999992</v>
          </cell>
          <cell r="BZ50">
            <v>19367.260000000017</v>
          </cell>
          <cell r="CA50">
            <v>-9330.9599999999991</v>
          </cell>
          <cell r="CB50">
            <v>1235</v>
          </cell>
          <cell r="CC50">
            <v>-5064</v>
          </cell>
          <cell r="CD50">
            <v>-3719</v>
          </cell>
          <cell r="CE50">
            <v>-2600</v>
          </cell>
          <cell r="CF50">
            <v>-1608</v>
          </cell>
          <cell r="CG50">
            <v>-4433</v>
          </cell>
          <cell r="CH50">
            <v>-401.86999999999989</v>
          </cell>
          <cell r="CI50">
            <v>10883.770000000004</v>
          </cell>
          <cell r="CJ50">
            <v>3927.58</v>
          </cell>
          <cell r="CK50">
            <v>-7382.08</v>
          </cell>
        </row>
        <row r="51">
          <cell r="F51">
            <v>0</v>
          </cell>
          <cell r="G51"/>
          <cell r="H51"/>
          <cell r="I51" t="str">
            <v>N/A</v>
          </cell>
          <cell r="J51" t="str">
            <v xml:space="preserve"> N/A </v>
          </cell>
          <cell r="K51" t="str">
            <v>N/A</v>
          </cell>
          <cell r="L51" t="str">
            <v>N/A</v>
          </cell>
          <cell r="M51" t="str">
            <v>N/A</v>
          </cell>
          <cell r="N51" t="str">
            <v>N/A</v>
          </cell>
          <cell r="O51" t="str">
            <v>N/A</v>
          </cell>
          <cell r="P51" t="str">
            <v>N/A</v>
          </cell>
          <cell r="Q51" t="str">
            <v>N/A</v>
          </cell>
          <cell r="R51"/>
          <cell r="S51"/>
          <cell r="T51"/>
          <cell r="U51"/>
          <cell r="V51"/>
          <cell r="W51"/>
          <cell r="X51"/>
          <cell r="Y51"/>
          <cell r="Z51"/>
          <cell r="AA51">
            <v>0</v>
          </cell>
          <cell r="AB51">
            <v>0</v>
          </cell>
          <cell r="AC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</row>
        <row r="52">
          <cell r="F52">
            <v>0</v>
          </cell>
          <cell r="G52"/>
          <cell r="H52"/>
          <cell r="I52">
            <v>-20000</v>
          </cell>
          <cell r="J52" t="str">
            <v xml:space="preserve">                       -  </v>
          </cell>
          <cell r="K52">
            <v>0</v>
          </cell>
          <cell r="L52">
            <v>26500</v>
          </cell>
          <cell r="M52">
            <v>0</v>
          </cell>
          <cell r="N52">
            <v>0</v>
          </cell>
          <cell r="O52">
            <v>67000</v>
          </cell>
          <cell r="P52"/>
          <cell r="Q52"/>
          <cell r="R52">
            <v>473410</v>
          </cell>
          <cell r="S52"/>
          <cell r="T52"/>
          <cell r="U52">
            <v>28000</v>
          </cell>
          <cell r="V52"/>
          <cell r="W52"/>
          <cell r="X52"/>
          <cell r="Y52"/>
          <cell r="Z52"/>
          <cell r="AA52">
            <v>15000</v>
          </cell>
          <cell r="AB52">
            <v>0</v>
          </cell>
          <cell r="AC52">
            <v>0</v>
          </cell>
          <cell r="AP52">
            <v>73500</v>
          </cell>
          <cell r="AQ52">
            <v>73500</v>
          </cell>
          <cell r="AR52">
            <v>73500</v>
          </cell>
          <cell r="AS52">
            <v>73500</v>
          </cell>
          <cell r="AT52">
            <v>93500</v>
          </cell>
          <cell r="AU52">
            <v>93500</v>
          </cell>
          <cell r="AV52">
            <v>93500</v>
          </cell>
          <cell r="AW52">
            <v>67000</v>
          </cell>
          <cell r="AX52">
            <v>67000</v>
          </cell>
          <cell r="AY52">
            <v>67000</v>
          </cell>
          <cell r="AZ52">
            <v>0</v>
          </cell>
          <cell r="BA52">
            <v>0</v>
          </cell>
          <cell r="BB52">
            <v>516410</v>
          </cell>
          <cell r="BC52">
            <v>43000</v>
          </cell>
          <cell r="BD52">
            <v>43000</v>
          </cell>
          <cell r="BE52">
            <v>43000</v>
          </cell>
          <cell r="BF52">
            <v>15000</v>
          </cell>
          <cell r="BG52">
            <v>15000</v>
          </cell>
          <cell r="BH52">
            <v>15000</v>
          </cell>
          <cell r="BI52">
            <v>15000</v>
          </cell>
          <cell r="BJ52">
            <v>15000</v>
          </cell>
          <cell r="BK52">
            <v>15000</v>
          </cell>
          <cell r="BL52">
            <v>0</v>
          </cell>
          <cell r="BM52">
            <v>0</v>
          </cell>
          <cell r="BN52">
            <v>73500</v>
          </cell>
          <cell r="BO52">
            <v>546910</v>
          </cell>
          <cell r="BP52">
            <v>546910</v>
          </cell>
          <cell r="BQ52">
            <v>546910</v>
          </cell>
          <cell r="BR52">
            <v>594910</v>
          </cell>
          <cell r="BS52">
            <v>594910</v>
          </cell>
          <cell r="BT52">
            <v>594910</v>
          </cell>
          <cell r="BU52">
            <v>568410</v>
          </cell>
          <cell r="BV52">
            <v>568410</v>
          </cell>
          <cell r="BW52">
            <v>568410</v>
          </cell>
          <cell r="BX52">
            <v>516410</v>
          </cell>
          <cell r="BY52">
            <v>516410</v>
          </cell>
          <cell r="BZ52">
            <v>516410</v>
          </cell>
          <cell r="CA52">
            <v>43000</v>
          </cell>
          <cell r="CB52">
            <v>43000</v>
          </cell>
          <cell r="CC52">
            <v>43000</v>
          </cell>
          <cell r="CD52">
            <v>21000</v>
          </cell>
          <cell r="CE52">
            <v>21000</v>
          </cell>
          <cell r="CF52">
            <v>21000</v>
          </cell>
          <cell r="CG52">
            <v>41000</v>
          </cell>
          <cell r="CH52">
            <v>41000</v>
          </cell>
          <cell r="CI52">
            <v>41000</v>
          </cell>
          <cell r="CJ52">
            <v>46000</v>
          </cell>
          <cell r="CK52">
            <v>46000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13979.089999999997</v>
          </cell>
          <cell r="J53">
            <v>27474</v>
          </cell>
          <cell r="K53">
            <v>29913.320000000003</v>
          </cell>
          <cell r="L53">
            <v>-34809.579999999994</v>
          </cell>
          <cell r="M53">
            <v>47024</v>
          </cell>
          <cell r="N53">
            <v>77389.84</v>
          </cell>
          <cell r="O53">
            <v>91368.02</v>
          </cell>
          <cell r="P53">
            <v>122951.31000000003</v>
          </cell>
          <cell r="Q53">
            <v>174653.21999999997</v>
          </cell>
          <cell r="R53">
            <v>610298.16</v>
          </cell>
          <cell r="S53">
            <v>98145.84</v>
          </cell>
          <cell r="T53">
            <v>65753.600000000006</v>
          </cell>
          <cell r="U53">
            <v>30381.05</v>
          </cell>
          <cell r="V53">
            <v>29686.600000000002</v>
          </cell>
          <cell r="W53">
            <v>30163.33</v>
          </cell>
          <cell r="X53">
            <v>-181802.93000000002</v>
          </cell>
          <cell r="Y53">
            <v>42590.089999999989</v>
          </cell>
          <cell r="Z53">
            <v>62318.280000000013</v>
          </cell>
          <cell r="AA53">
            <v>195602.96000000002</v>
          </cell>
          <cell r="AB53">
            <v>114750.32999999999</v>
          </cell>
          <cell r="AC53">
            <v>148559.91</v>
          </cell>
          <cell r="AP53">
            <v>549943.22</v>
          </cell>
          <cell r="AQ53">
            <v>549943.22</v>
          </cell>
          <cell r="AR53">
            <v>549943.22</v>
          </cell>
          <cell r="AS53">
            <v>549943.22</v>
          </cell>
          <cell r="AT53">
            <v>535964.13</v>
          </cell>
          <cell r="AU53">
            <v>508490.13</v>
          </cell>
          <cell r="AV53">
            <v>478576.81000000006</v>
          </cell>
          <cell r="AW53">
            <v>513386.39</v>
          </cell>
          <cell r="AX53">
            <v>466362.39</v>
          </cell>
          <cell r="AY53">
            <v>388972.55</v>
          </cell>
          <cell r="AZ53">
            <v>297604.53000000003</v>
          </cell>
          <cell r="BA53">
            <v>174653.21999999997</v>
          </cell>
          <cell r="BB53">
            <v>1246447.22</v>
          </cell>
          <cell r="BC53">
            <v>636149.06000000006</v>
          </cell>
          <cell r="BD53">
            <v>538003.22</v>
          </cell>
          <cell r="BE53">
            <v>472249.62</v>
          </cell>
          <cell r="BF53">
            <v>441868.57000000007</v>
          </cell>
          <cell r="BG53">
            <v>412181.97</v>
          </cell>
          <cell r="BH53">
            <v>382018.64</v>
          </cell>
          <cell r="BI53">
            <v>563821.57000000007</v>
          </cell>
          <cell r="BJ53">
            <v>521231.4800000001</v>
          </cell>
          <cell r="BK53">
            <v>458913.20000000007</v>
          </cell>
          <cell r="BL53">
            <v>263310.24</v>
          </cell>
          <cell r="BM53">
            <v>148559.91</v>
          </cell>
          <cell r="BN53">
            <v>549943.22</v>
          </cell>
          <cell r="BO53">
            <v>1160241.3799999999</v>
          </cell>
          <cell r="BP53">
            <v>1258387.22</v>
          </cell>
          <cell r="BQ53">
            <v>1324140.82</v>
          </cell>
          <cell r="BR53">
            <v>1340542.7800000003</v>
          </cell>
          <cell r="BS53">
            <v>1342755.3800000004</v>
          </cell>
          <cell r="BT53">
            <v>1343005.3900000006</v>
          </cell>
          <cell r="BU53">
            <v>1196012.0400000005</v>
          </cell>
          <cell r="BV53">
            <v>1191578.1300000006</v>
          </cell>
          <cell r="BW53">
            <v>1176506.5700000005</v>
          </cell>
          <cell r="BX53">
            <v>1280741.5100000002</v>
          </cell>
          <cell r="BY53">
            <v>1272540.53</v>
          </cell>
          <cell r="BZ53">
            <v>1246447.22</v>
          </cell>
          <cell r="CA53">
            <v>820077.81</v>
          </cell>
          <cell r="CB53">
            <v>850434.07</v>
          </cell>
          <cell r="CC53">
            <v>846908.42999999993</v>
          </cell>
          <cell r="CD53">
            <v>732343.36</v>
          </cell>
          <cell r="CE53">
            <v>740129.69999999984</v>
          </cell>
          <cell r="CF53">
            <v>747244.32999999984</v>
          </cell>
          <cell r="CG53">
            <v>705259.16999999993</v>
          </cell>
          <cell r="CH53">
            <v>733375.44999999984</v>
          </cell>
          <cell r="CI53">
            <v>769088.95999999985</v>
          </cell>
          <cell r="CJ53">
            <v>709668.49999999977</v>
          </cell>
          <cell r="CK53">
            <v>727387.78</v>
          </cell>
        </row>
        <row r="54">
          <cell r="F54" t="e">
            <v>#DIV/0!</v>
          </cell>
          <cell r="G54" t="e">
            <v>#DIV/0!</v>
          </cell>
          <cell r="H54" t="e">
            <v>#DIV/0!</v>
          </cell>
          <cell r="I54">
            <v>1.0676861289794332E-3</v>
          </cell>
          <cell r="J54">
            <v>1E-3</v>
          </cell>
          <cell r="K54">
            <v>9.8086194344537106E-4</v>
          </cell>
          <cell r="L54">
            <v>-2.7942987474213685E-3</v>
          </cell>
          <cell r="M54">
            <v>1.0761728725801158E-3</v>
          </cell>
          <cell r="N54">
            <v>1.2091551940863355E-3</v>
          </cell>
          <cell r="O54">
            <v>2.8752936559968363E-4</v>
          </cell>
          <cell r="P54">
            <v>1.2530366550982767E-3</v>
          </cell>
          <cell r="Q54">
            <v>1.2924025338348351E-3</v>
          </cell>
          <cell r="R54">
            <v>1.1482744589552752E-3</v>
          </cell>
          <cell r="S54">
            <v>1.4403439469817948E-3</v>
          </cell>
          <cell r="T54">
            <v>1.2797155957269943E-3</v>
          </cell>
          <cell r="U54">
            <v>7.2664713592894255E-5</v>
          </cell>
          <cell r="V54">
            <v>1.0359913304709919E-3</v>
          </cell>
          <cell r="W54">
            <v>1.0405261310609179E-3</v>
          </cell>
          <cell r="X54">
            <v>-2.9746742411145825E-2</v>
          </cell>
          <cell r="Y54">
            <v>1.0780440515392993E-3</v>
          </cell>
          <cell r="Z54">
            <v>1.2221486159155472E-3</v>
          </cell>
          <cell r="AA54">
            <v>2.3440748917213177E-3</v>
          </cell>
          <cell r="AB54">
            <v>1.356186291304549E-3</v>
          </cell>
          <cell r="AC54">
            <v>1.3660244878275361E-3</v>
          </cell>
          <cell r="AP54" t="e">
            <v>#DIV/0!</v>
          </cell>
          <cell r="AQ54" t="e">
            <v>#DIV/0!</v>
          </cell>
          <cell r="AR54" t="e">
            <v>#DIV/0!</v>
          </cell>
          <cell r="AS54">
            <v>5.3725459462026833E-3</v>
          </cell>
          <cell r="AT54">
            <v>4.3048598172232486E-3</v>
          </cell>
          <cell r="AU54">
            <v>3.3048598172232494E-3</v>
          </cell>
          <cell r="AV54">
            <v>2.3239978737778786E-3</v>
          </cell>
          <cell r="AW54">
            <v>5.118296621199247E-3</v>
          </cell>
          <cell r="AX54">
            <v>4.042123748619131E-3</v>
          </cell>
          <cell r="AY54">
            <v>2.8329685545327955E-3</v>
          </cell>
          <cell r="AZ54">
            <v>2.5454391889331118E-3</v>
          </cell>
          <cell r="BA54">
            <v>1.2924025338348351E-3</v>
          </cell>
          <cell r="BB54">
            <v>-1.6362747896048708E-2</v>
          </cell>
          <cell r="BC54">
            <v>-1.7511022355003982E-2</v>
          </cell>
          <cell r="BD54">
            <v>-1.8951366301985777E-2</v>
          </cell>
          <cell r="BE54">
            <v>-2.0231081897712774E-2</v>
          </cell>
          <cell r="BF54">
            <v>-2.0303746611305667E-2</v>
          </cell>
          <cell r="BG54">
            <v>-2.1339737941776658E-2</v>
          </cell>
          <cell r="BH54">
            <v>-2.2380264072837577E-2</v>
          </cell>
          <cell r="BI54">
            <v>7.3664783383082487E-3</v>
          </cell>
          <cell r="BJ54">
            <v>6.2884342867689496E-3</v>
          </cell>
          <cell r="BK54">
            <v>5.0662856708534026E-3</v>
          </cell>
          <cell r="BL54">
            <v>2.7222107791320853E-3</v>
          </cell>
          <cell r="BM54">
            <v>1.3660244878275361E-3</v>
          </cell>
          <cell r="BN54" t="e">
            <v>#DIV/0!</v>
          </cell>
          <cell r="BO54" t="e">
            <v>#DIV/0!</v>
          </cell>
          <cell r="BP54" t="e">
            <v>#DIV/0!</v>
          </cell>
          <cell r="BQ54">
            <v>3.1137494101546179E-2</v>
          </cell>
          <cell r="BR54">
            <v>2.5764948155343498E-2</v>
          </cell>
          <cell r="BS54">
            <v>2.1460088338120249E-2</v>
          </cell>
          <cell r="BT54">
            <v>1.8155228520897002E-2</v>
          </cell>
          <cell r="BU54">
            <v>1.583123064711912E-2</v>
          </cell>
          <cell r="BV54">
            <v>1.0712934025919874E-2</v>
          </cell>
          <cell r="BW54">
            <v>6.6708102773007424E-3</v>
          </cell>
          <cell r="BX54">
            <v>3.8378417227679469E-3</v>
          </cell>
          <cell r="BY54"/>
          <cell r="BZ54"/>
          <cell r="CA54"/>
          <cell r="CB54"/>
          <cell r="CC54"/>
          <cell r="CD54"/>
          <cell r="CE54"/>
          <cell r="CF54"/>
          <cell r="CG54"/>
          <cell r="CH54"/>
          <cell r="CI54"/>
          <cell r="CJ54"/>
          <cell r="CK54"/>
        </row>
        <row r="55">
          <cell r="BB55"/>
          <cell r="BC55"/>
          <cell r="BD55"/>
          <cell r="BE55"/>
          <cell r="BF55"/>
          <cell r="BG55"/>
          <cell r="BH55"/>
          <cell r="BI55"/>
          <cell r="BJ55"/>
          <cell r="BK55"/>
          <cell r="BL55"/>
          <cell r="BM55"/>
          <cell r="BN55"/>
          <cell r="BO55"/>
          <cell r="BP55"/>
          <cell r="BQ55"/>
          <cell r="BR55"/>
          <cell r="BS55"/>
          <cell r="BT55"/>
          <cell r="BU55"/>
          <cell r="BV55"/>
          <cell r="BW55"/>
          <cell r="BX55"/>
          <cell r="BY55"/>
          <cell r="BZ55"/>
          <cell r="CA55"/>
          <cell r="CB55"/>
          <cell r="CC55"/>
          <cell r="CD55"/>
          <cell r="CE55"/>
          <cell r="CF55"/>
          <cell r="CG55"/>
          <cell r="CH55"/>
          <cell r="CI55"/>
          <cell r="CJ55"/>
          <cell r="CK55"/>
        </row>
        <row r="56">
          <cell r="BB56"/>
          <cell r="BC56"/>
          <cell r="BD56"/>
          <cell r="BE56"/>
          <cell r="BF56"/>
          <cell r="BG56"/>
          <cell r="BH56"/>
          <cell r="BI56"/>
          <cell r="BJ56"/>
          <cell r="BK56"/>
          <cell r="BL56"/>
          <cell r="BM56"/>
          <cell r="BN56"/>
          <cell r="BO56"/>
          <cell r="BP56"/>
          <cell r="BQ56"/>
          <cell r="BR56"/>
          <cell r="BS56"/>
          <cell r="BT56"/>
          <cell r="BU56"/>
          <cell r="BV56"/>
          <cell r="BW56"/>
          <cell r="BX56"/>
          <cell r="BY56"/>
          <cell r="BZ56"/>
          <cell r="CA56"/>
          <cell r="CB56"/>
          <cell r="CC56"/>
          <cell r="CD56"/>
          <cell r="CE56"/>
          <cell r="CF56"/>
          <cell r="CG56"/>
          <cell r="CH56"/>
          <cell r="CI56"/>
          <cell r="CJ56"/>
          <cell r="CK56"/>
        </row>
        <row r="57">
          <cell r="BB57"/>
          <cell r="BC57"/>
          <cell r="BD57"/>
          <cell r="BE57"/>
          <cell r="BF57"/>
          <cell r="BG57"/>
          <cell r="BH57"/>
          <cell r="BI57"/>
          <cell r="BJ57"/>
          <cell r="BK57"/>
          <cell r="BL57"/>
          <cell r="BM57"/>
          <cell r="BN57"/>
          <cell r="BO57"/>
          <cell r="BP57"/>
          <cell r="BQ57"/>
          <cell r="BR57"/>
          <cell r="BS57"/>
          <cell r="BT57"/>
          <cell r="BU57"/>
          <cell r="BV57"/>
          <cell r="BW57"/>
          <cell r="BX57"/>
          <cell r="BY57"/>
          <cell r="BZ57"/>
          <cell r="CA57"/>
          <cell r="CB57"/>
          <cell r="CC57"/>
          <cell r="CD57"/>
          <cell r="CE57"/>
          <cell r="CF57"/>
          <cell r="CG57"/>
          <cell r="CH57"/>
          <cell r="CI57"/>
          <cell r="CJ57"/>
          <cell r="CK57"/>
        </row>
        <row r="58">
          <cell r="BB58"/>
          <cell r="BC58"/>
          <cell r="BD58"/>
          <cell r="BE58"/>
          <cell r="BF58"/>
          <cell r="BG58"/>
          <cell r="BH58"/>
          <cell r="BI58"/>
          <cell r="BJ58"/>
          <cell r="BK58"/>
          <cell r="BL58"/>
          <cell r="BM58"/>
          <cell r="BN58"/>
          <cell r="BO58"/>
          <cell r="BP58"/>
          <cell r="BQ58"/>
          <cell r="BR58"/>
          <cell r="BS58"/>
          <cell r="BT58"/>
          <cell r="BU58"/>
          <cell r="BV58"/>
          <cell r="BW58"/>
          <cell r="BX58"/>
          <cell r="BY58"/>
          <cell r="BZ58"/>
          <cell r="CA58"/>
          <cell r="CB58"/>
          <cell r="CC58"/>
          <cell r="CD58"/>
          <cell r="CE58"/>
          <cell r="CF58"/>
          <cell r="CG58"/>
          <cell r="CH58"/>
          <cell r="CI58"/>
          <cell r="CJ58"/>
          <cell r="CK58"/>
        </row>
        <row r="59">
          <cell r="F59">
            <v>0</v>
          </cell>
          <cell r="G59"/>
          <cell r="H59"/>
          <cell r="I59">
            <v>49828.849999999948</v>
          </cell>
          <cell r="J59">
            <v>156507</v>
          </cell>
          <cell r="K59">
            <v>211134.10000000009</v>
          </cell>
          <cell r="L59">
            <v>246638.50999999998</v>
          </cell>
          <cell r="M59">
            <v>224993</v>
          </cell>
          <cell r="N59">
            <v>62096.470000000016</v>
          </cell>
          <cell r="O59">
            <v>11344.74</v>
          </cell>
          <cell r="P59">
            <v>-12827.84</v>
          </cell>
          <cell r="Q59">
            <v>-46350.02</v>
          </cell>
          <cell r="R59">
            <v>-62919.5</v>
          </cell>
          <cell r="S59">
            <v>-52354.58</v>
          </cell>
          <cell r="T59">
            <v>-93389.61</v>
          </cell>
          <cell r="U59">
            <v>25894.21</v>
          </cell>
          <cell r="V59">
            <v>106650.38</v>
          </cell>
          <cell r="W59">
            <v>194960.13</v>
          </cell>
          <cell r="X59">
            <v>208917.31</v>
          </cell>
          <cell r="Y59">
            <v>196692.6</v>
          </cell>
          <cell r="Z59">
            <v>87260.78</v>
          </cell>
          <cell r="AA59">
            <v>10391.65</v>
          </cell>
          <cell r="AB59">
            <v>-9056.4599999999991</v>
          </cell>
          <cell r="AC59">
            <v>-29976.04</v>
          </cell>
          <cell r="AP59">
            <v>903364.81</v>
          </cell>
          <cell r="AQ59">
            <v>903364.81</v>
          </cell>
          <cell r="AR59">
            <v>903364.81</v>
          </cell>
          <cell r="AS59">
            <v>903364.81</v>
          </cell>
          <cell r="AT59">
            <v>853535.96000000008</v>
          </cell>
          <cell r="AU59">
            <v>697028.96000000008</v>
          </cell>
          <cell r="AV59">
            <v>485894.86</v>
          </cell>
          <cell r="AW59">
            <v>239256.35</v>
          </cell>
          <cell r="AX59">
            <v>14263.350000000028</v>
          </cell>
          <cell r="AY59">
            <v>-47833.119999999995</v>
          </cell>
          <cell r="AZ59">
            <v>-59177.86</v>
          </cell>
          <cell r="BA59">
            <v>-46350.02</v>
          </cell>
          <cell r="BB59">
            <v>583070.87</v>
          </cell>
          <cell r="BC59">
            <v>645990.37</v>
          </cell>
          <cell r="BD59">
            <v>698344.95000000007</v>
          </cell>
          <cell r="BE59">
            <v>791734.56</v>
          </cell>
          <cell r="BF59">
            <v>765840.35000000009</v>
          </cell>
          <cell r="BG59">
            <v>659189.97000000009</v>
          </cell>
          <cell r="BH59">
            <v>464229.84000000008</v>
          </cell>
          <cell r="BI59">
            <v>255312.53</v>
          </cell>
          <cell r="BJ59">
            <v>58619.93</v>
          </cell>
          <cell r="BK59">
            <v>-28640.85</v>
          </cell>
          <cell r="BL59">
            <v>-39032.5</v>
          </cell>
          <cell r="BM59">
            <v>-29976.04</v>
          </cell>
          <cell r="BN59">
            <v>903364.81</v>
          </cell>
          <cell r="BO59">
            <v>840445.31</v>
          </cell>
          <cell r="BP59">
            <v>788090.7300000001</v>
          </cell>
          <cell r="BQ59">
            <v>694701.12000000011</v>
          </cell>
          <cell r="BR59">
            <v>670766.4800000001</v>
          </cell>
          <cell r="BS59">
            <v>620909.8600000001</v>
          </cell>
          <cell r="BT59">
            <v>604735.89</v>
          </cell>
          <cell r="BU59">
            <v>567014.68999999994</v>
          </cell>
          <cell r="BV59">
            <v>538714.29</v>
          </cell>
          <cell r="BW59">
            <v>563878.6</v>
          </cell>
          <cell r="BX59">
            <v>562925.51</v>
          </cell>
          <cell r="BY59">
            <v>566696.89000000013</v>
          </cell>
          <cell r="BZ59">
            <v>583070.87</v>
          </cell>
          <cell r="CA59">
            <v>593076.62</v>
          </cell>
          <cell r="CB59">
            <v>556991.1100000001</v>
          </cell>
          <cell r="CC59">
            <v>606517.46000000008</v>
          </cell>
          <cell r="CD59">
            <v>630035.83000000007</v>
          </cell>
          <cell r="CE59">
            <v>647220.55000000016</v>
          </cell>
          <cell r="CF59">
            <v>643086.5900000002</v>
          </cell>
          <cell r="CG59">
            <v>641799.15</v>
          </cell>
          <cell r="CH59">
            <v>659126.35</v>
          </cell>
          <cell r="CI59">
            <v>690805.84000000008</v>
          </cell>
          <cell r="CJ59">
            <v>706464.12</v>
          </cell>
          <cell r="CK59">
            <v>701874.76000000013</v>
          </cell>
        </row>
        <row r="60">
          <cell r="F60">
            <v>0</v>
          </cell>
          <cell r="G60"/>
          <cell r="H60"/>
          <cell r="I60">
            <v>-440.24999999999955</v>
          </cell>
          <cell r="J60">
            <v>8107</v>
          </cell>
          <cell r="K60">
            <v>17515.010000000002</v>
          </cell>
          <cell r="L60">
            <v>24301.170000000006</v>
          </cell>
          <cell r="M60">
            <v>40034</v>
          </cell>
          <cell r="N60">
            <v>13806.730000000001</v>
          </cell>
          <cell r="O60">
            <v>4704.03</v>
          </cell>
          <cell r="P60">
            <v>-863.99</v>
          </cell>
          <cell r="Q60">
            <v>-2383.8000000000002</v>
          </cell>
          <cell r="R60">
            <v>-1519.75</v>
          </cell>
          <cell r="S60">
            <v>-4417</v>
          </cell>
          <cell r="T60">
            <v>-3545.16</v>
          </cell>
          <cell r="U60">
            <v>19278.23</v>
          </cell>
          <cell r="V60">
            <v>4847.53</v>
          </cell>
          <cell r="W60">
            <v>18078.22</v>
          </cell>
          <cell r="X60">
            <v>23285.98</v>
          </cell>
          <cell r="Y60">
            <v>29163.97</v>
          </cell>
          <cell r="Z60">
            <v>11052.85</v>
          </cell>
          <cell r="AA60">
            <v>1365.67</v>
          </cell>
          <cell r="AB60">
            <v>-1863.57</v>
          </cell>
          <cell r="AC60">
            <v>-3799.3</v>
          </cell>
          <cell r="AP60">
            <v>104779.9</v>
          </cell>
          <cell r="AQ60">
            <v>104779.9</v>
          </cell>
          <cell r="AR60">
            <v>104779.9</v>
          </cell>
          <cell r="AS60">
            <v>104779.9</v>
          </cell>
          <cell r="AT60">
            <v>105220.15</v>
          </cell>
          <cell r="AU60">
            <v>97113.15</v>
          </cell>
          <cell r="AV60">
            <v>79598.14</v>
          </cell>
          <cell r="AW60">
            <v>55296.97</v>
          </cell>
          <cell r="AX60">
            <v>15262.970000000001</v>
          </cell>
          <cell r="AY60">
            <v>1456.2399999999998</v>
          </cell>
          <cell r="AZ60">
            <v>-3247.79</v>
          </cell>
          <cell r="BA60">
            <v>-2383.8000000000002</v>
          </cell>
          <cell r="BB60">
            <v>91927.67</v>
          </cell>
          <cell r="BC60">
            <v>93447.42</v>
          </cell>
          <cell r="BD60">
            <v>97864.42</v>
          </cell>
          <cell r="BE60">
            <v>101409.57999999999</v>
          </cell>
          <cell r="BF60">
            <v>82131.349999999991</v>
          </cell>
          <cell r="BG60">
            <v>77283.819999999992</v>
          </cell>
          <cell r="BH60">
            <v>59205.599999999991</v>
          </cell>
          <cell r="BI60">
            <v>35919.619999999995</v>
          </cell>
          <cell r="BJ60">
            <v>6755.6500000000005</v>
          </cell>
          <cell r="BK60">
            <v>-4297.2</v>
          </cell>
          <cell r="BL60">
            <v>-5662.87</v>
          </cell>
          <cell r="BM60">
            <v>-3799.3</v>
          </cell>
          <cell r="BN60">
            <v>104779.9</v>
          </cell>
          <cell r="BO60">
            <v>103260.15</v>
          </cell>
          <cell r="BP60">
            <v>98843.15</v>
          </cell>
          <cell r="BQ60">
            <v>95297.989999999991</v>
          </cell>
          <cell r="BR60">
            <v>115016.46999999999</v>
          </cell>
          <cell r="BS60">
            <v>111756.99999999999</v>
          </cell>
          <cell r="BT60">
            <v>112320.20999999999</v>
          </cell>
          <cell r="BU60">
            <v>111305.01999999999</v>
          </cell>
          <cell r="BV60">
            <v>100434.99</v>
          </cell>
          <cell r="BW60">
            <v>97681.11</v>
          </cell>
          <cell r="BX60">
            <v>94342.75</v>
          </cell>
          <cell r="BY60">
            <v>93343.17</v>
          </cell>
          <cell r="BZ60">
            <v>91927.67</v>
          </cell>
          <cell r="CA60">
            <v>90667.56</v>
          </cell>
          <cell r="CB60">
            <v>87527.28</v>
          </cell>
          <cell r="CC60">
            <v>93699.059999999983</v>
          </cell>
          <cell r="CD60">
            <v>86324.439999999988</v>
          </cell>
          <cell r="CE60">
            <v>93265.37999999999</v>
          </cell>
          <cell r="CF60">
            <v>81148.499999999985</v>
          </cell>
          <cell r="CG60">
            <v>42338.069999999992</v>
          </cell>
          <cell r="CH60">
            <v>45892.899999999994</v>
          </cell>
          <cell r="CI60">
            <v>47879.179999999993</v>
          </cell>
          <cell r="CJ60">
            <v>70051.099999999991</v>
          </cell>
          <cell r="CK60">
            <v>67865.58</v>
          </cell>
        </row>
        <row r="61">
          <cell r="F61">
            <v>0</v>
          </cell>
          <cell r="G61"/>
          <cell r="H61"/>
          <cell r="I61">
            <v>-0.24000000000000909</v>
          </cell>
          <cell r="J61">
            <v>22435</v>
          </cell>
          <cell r="K61">
            <v>-1751.9100000000003</v>
          </cell>
          <cell r="L61">
            <v>2612.1999999999998</v>
          </cell>
          <cell r="M61">
            <v>325</v>
          </cell>
          <cell r="N61">
            <v>344.6700000000003</v>
          </cell>
          <cell r="O61">
            <v>1623.71</v>
          </cell>
          <cell r="P61">
            <v>-0.9</v>
          </cell>
          <cell r="Q61">
            <v>-1.29</v>
          </cell>
          <cell r="R61">
            <v>-0.22</v>
          </cell>
          <cell r="S61">
            <v>-0.89</v>
          </cell>
          <cell r="T61">
            <v>1538.23</v>
          </cell>
          <cell r="U61">
            <v>21.95</v>
          </cell>
          <cell r="V61">
            <v>-9.7899999999999991</v>
          </cell>
          <cell r="W61">
            <v>1451.39</v>
          </cell>
          <cell r="X61">
            <v>-61.14</v>
          </cell>
          <cell r="Y61">
            <v>-1317.35</v>
          </cell>
          <cell r="Z61">
            <v>122012.04</v>
          </cell>
          <cell r="AA61">
            <v>120.43</v>
          </cell>
          <cell r="AB61">
            <v>-0.21</v>
          </cell>
          <cell r="AC61">
            <v>0</v>
          </cell>
          <cell r="AP61">
            <v>25586.239999999998</v>
          </cell>
          <cell r="AQ61">
            <v>25586.239999999998</v>
          </cell>
          <cell r="AR61">
            <v>25586.239999999998</v>
          </cell>
          <cell r="AS61">
            <v>25586.239999999998</v>
          </cell>
          <cell r="AT61">
            <v>25586.48</v>
          </cell>
          <cell r="AU61">
            <v>3151.48</v>
          </cell>
          <cell r="AV61">
            <v>4903.3900000000003</v>
          </cell>
          <cell r="AW61">
            <v>2291.19</v>
          </cell>
          <cell r="AX61">
            <v>1966.1900000000003</v>
          </cell>
          <cell r="AY61">
            <v>1621.52</v>
          </cell>
          <cell r="AZ61">
            <v>-2.19</v>
          </cell>
          <cell r="BA61">
            <v>-1.29</v>
          </cell>
          <cell r="BB61">
            <v>123754.43999999999</v>
          </cell>
          <cell r="BC61">
            <v>123754.65999999997</v>
          </cell>
          <cell r="BD61">
            <v>123755.54999999997</v>
          </cell>
          <cell r="BE61">
            <v>122217.31999999998</v>
          </cell>
          <cell r="BF61">
            <v>122195.36999999998</v>
          </cell>
          <cell r="BG61">
            <v>122205.15999999997</v>
          </cell>
          <cell r="BH61">
            <v>120753.76999999997</v>
          </cell>
          <cell r="BI61">
            <v>120814.90999999997</v>
          </cell>
          <cell r="BJ61">
            <v>122132.25999999998</v>
          </cell>
          <cell r="BK61">
            <v>120.22000000000001</v>
          </cell>
          <cell r="BL61">
            <v>-0.21</v>
          </cell>
          <cell r="BM61">
            <v>0</v>
          </cell>
          <cell r="BN61">
            <v>25586.239999999998</v>
          </cell>
          <cell r="BO61">
            <v>25586.019999999997</v>
          </cell>
          <cell r="BP61">
            <v>25585.129999999997</v>
          </cell>
          <cell r="BQ61">
            <v>27123.359999999997</v>
          </cell>
          <cell r="BR61">
            <v>27145.55</v>
          </cell>
          <cell r="BS61">
            <v>4700.76</v>
          </cell>
          <cell r="BT61">
            <v>7904.06</v>
          </cell>
          <cell r="BU61">
            <v>5230.72</v>
          </cell>
          <cell r="BV61">
            <v>3588.3700000000003</v>
          </cell>
          <cell r="BW61">
            <v>125255.73999999999</v>
          </cell>
          <cell r="BX61">
            <v>123752.45999999999</v>
          </cell>
          <cell r="BY61">
            <v>123753.14999999998</v>
          </cell>
          <cell r="BZ61">
            <v>123754.43999999999</v>
          </cell>
          <cell r="CA61">
            <v>123651.18999999997</v>
          </cell>
          <cell r="CB61">
            <v>123652.07999999997</v>
          </cell>
          <cell r="CC61">
            <v>122113.63999999997</v>
          </cell>
          <cell r="CD61">
            <v>124957.34999999998</v>
          </cell>
          <cell r="CE61">
            <v>124967.13999999997</v>
          </cell>
          <cell r="CF61">
            <v>111965.08999999997</v>
          </cell>
          <cell r="CG61">
            <v>112026.22999999997</v>
          </cell>
          <cell r="CH61">
            <v>113333.50999999997</v>
          </cell>
          <cell r="CI61">
            <v>-8678.5299999999988</v>
          </cell>
          <cell r="CJ61">
            <v>2304.6400000000012</v>
          </cell>
          <cell r="CK61">
            <v>2920.3900000000003</v>
          </cell>
        </row>
        <row r="62">
          <cell r="F62">
            <v>0</v>
          </cell>
          <cell r="G62"/>
          <cell r="H62"/>
          <cell r="I62">
            <v>0</v>
          </cell>
          <cell r="J62" t="str">
            <v xml:space="preserve">                       -  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/>
          <cell r="AA62">
            <v>0</v>
          </cell>
          <cell r="AB62">
            <v>0</v>
          </cell>
          <cell r="AC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</row>
        <row r="63">
          <cell r="F63">
            <v>0</v>
          </cell>
          <cell r="G63"/>
          <cell r="H63"/>
          <cell r="I63">
            <v>0</v>
          </cell>
          <cell r="J63" t="str">
            <v xml:space="preserve">                       -  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>
            <v>0</v>
          </cell>
          <cell r="AB63">
            <v>0</v>
          </cell>
          <cell r="AC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</row>
        <row r="64">
          <cell r="F64">
            <v>0</v>
          </cell>
          <cell r="G64"/>
          <cell r="H64"/>
          <cell r="I64" t="str">
            <v>N/A</v>
          </cell>
          <cell r="J64" t="str">
            <v xml:space="preserve"> N/A </v>
          </cell>
          <cell r="K64" t="str">
            <v>N/A</v>
          </cell>
          <cell r="L64" t="str">
            <v>N/A</v>
          </cell>
          <cell r="M64" t="str">
            <v>N/A</v>
          </cell>
          <cell r="N64" t="str">
            <v>N/A</v>
          </cell>
          <cell r="O64" t="str">
            <v>N/A</v>
          </cell>
          <cell r="P64" t="str">
            <v>N/A</v>
          </cell>
          <cell r="Q64" t="str">
            <v>N/A</v>
          </cell>
          <cell r="R64"/>
          <cell r="S64"/>
          <cell r="T64"/>
          <cell r="U64"/>
          <cell r="V64"/>
          <cell r="W64"/>
          <cell r="X64"/>
          <cell r="Y64"/>
          <cell r="Z64"/>
          <cell r="AA64">
            <v>0</v>
          </cell>
          <cell r="AB64">
            <v>0</v>
          </cell>
          <cell r="AC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</row>
        <row r="65">
          <cell r="F65">
            <v>0</v>
          </cell>
          <cell r="G65"/>
          <cell r="H65"/>
          <cell r="I65">
            <v>1470.3199999999997</v>
          </cell>
          <cell r="J65">
            <v>24</v>
          </cell>
          <cell r="K65">
            <v>-8177.3</v>
          </cell>
          <cell r="L65">
            <v>-12251.809999999998</v>
          </cell>
          <cell r="M65">
            <v>-5020</v>
          </cell>
          <cell r="N65">
            <v>315097.67</v>
          </cell>
          <cell r="O65">
            <v>38248.129999999997</v>
          </cell>
          <cell r="P65">
            <v>3557.99</v>
          </cell>
          <cell r="Q65">
            <v>14120.34</v>
          </cell>
          <cell r="R65">
            <v>-174.62</v>
          </cell>
          <cell r="S65">
            <v>-9499.93</v>
          </cell>
          <cell r="T65">
            <v>-870.85</v>
          </cell>
          <cell r="U65">
            <v>486.23</v>
          </cell>
          <cell r="V65">
            <v>-1568.74</v>
          </cell>
          <cell r="W65">
            <v>1230.33</v>
          </cell>
          <cell r="X65">
            <v>18200.25</v>
          </cell>
          <cell r="Y65">
            <v>22697.81</v>
          </cell>
          <cell r="Z65">
            <v>11356.17</v>
          </cell>
          <cell r="AA65">
            <v>104126.85</v>
          </cell>
          <cell r="AB65">
            <v>-84562.8</v>
          </cell>
          <cell r="AC65">
            <v>-33722.9</v>
          </cell>
          <cell r="AP65">
            <v>347069.34</v>
          </cell>
          <cell r="AQ65">
            <v>347069.34</v>
          </cell>
          <cell r="AR65">
            <v>347069.34</v>
          </cell>
          <cell r="AS65">
            <v>347069.34</v>
          </cell>
          <cell r="AT65">
            <v>345599.02</v>
          </cell>
          <cell r="AU65">
            <v>345575.02</v>
          </cell>
          <cell r="AV65">
            <v>353752.32000000001</v>
          </cell>
          <cell r="AW65">
            <v>366004.13</v>
          </cell>
          <cell r="AX65">
            <v>371024.13</v>
          </cell>
          <cell r="AY65">
            <v>55926.459999999992</v>
          </cell>
          <cell r="AZ65">
            <v>17678.330000000002</v>
          </cell>
          <cell r="BA65">
            <v>14120.34</v>
          </cell>
          <cell r="BB65">
            <v>27697.799999999996</v>
          </cell>
          <cell r="BC65">
            <v>27872.419999999991</v>
          </cell>
          <cell r="BD65">
            <v>37372.349999999984</v>
          </cell>
          <cell r="BE65">
            <v>38243.200000000019</v>
          </cell>
          <cell r="BF65">
            <v>37756.970000000008</v>
          </cell>
          <cell r="BG65">
            <v>39325.71</v>
          </cell>
          <cell r="BH65">
            <v>38095.380000000012</v>
          </cell>
          <cell r="BI65">
            <v>19895.130000000012</v>
          </cell>
          <cell r="BJ65">
            <v>-2802.6800000000003</v>
          </cell>
          <cell r="BK65">
            <v>-14158.849999999999</v>
          </cell>
          <cell r="BL65">
            <v>-118285.70000000001</v>
          </cell>
          <cell r="BM65">
            <v>-33722.9</v>
          </cell>
          <cell r="BN65">
            <v>347069.34</v>
          </cell>
          <cell r="BO65">
            <v>346894.72000000003</v>
          </cell>
          <cell r="BP65">
            <v>337394.79000000004</v>
          </cell>
          <cell r="BQ65">
            <v>336523.94000000006</v>
          </cell>
          <cell r="BR65">
            <v>335539.85000000003</v>
          </cell>
          <cell r="BS65">
            <v>333947.11000000004</v>
          </cell>
          <cell r="BT65">
            <v>343354.74000000005</v>
          </cell>
          <cell r="BU65">
            <v>373806.80000000005</v>
          </cell>
          <cell r="BV65">
            <v>401524.61000000004</v>
          </cell>
          <cell r="BW65">
            <v>97783.11</v>
          </cell>
          <cell r="BX65">
            <v>163661.83000000002</v>
          </cell>
          <cell r="BY65">
            <v>75541.039999999994</v>
          </cell>
          <cell r="BZ65">
            <v>27697.799999999996</v>
          </cell>
          <cell r="CA65">
            <v>31171.399999999991</v>
          </cell>
          <cell r="CB65">
            <v>41508.279999999984</v>
          </cell>
          <cell r="CC65">
            <v>43558.300000000017</v>
          </cell>
          <cell r="CD65">
            <v>61144.200000000012</v>
          </cell>
          <cell r="CE65">
            <v>67402.850000000006</v>
          </cell>
          <cell r="CF65">
            <v>63930.270000000019</v>
          </cell>
          <cell r="CG65">
            <v>48257.870000000017</v>
          </cell>
          <cell r="CH65">
            <v>27467.83</v>
          </cell>
          <cell r="CI65">
            <v>26064.070000000003</v>
          </cell>
          <cell r="CJ65">
            <v>-72709.209999999992</v>
          </cell>
          <cell r="CK65">
            <v>26141.339999999997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50858.679999999949</v>
          </cell>
          <cell r="J66">
            <v>187073</v>
          </cell>
          <cell r="K66">
            <v>218719.90000000011</v>
          </cell>
          <cell r="L66">
            <v>261300.07</v>
          </cell>
          <cell r="M66">
            <v>260332</v>
          </cell>
          <cell r="N66">
            <v>391345.54</v>
          </cell>
          <cell r="O66">
            <v>55920.61</v>
          </cell>
          <cell r="P66">
            <v>-10134.74</v>
          </cell>
          <cell r="Q66">
            <v>-34614.770000000004</v>
          </cell>
          <cell r="R66">
            <v>-64614.090000000004</v>
          </cell>
          <cell r="S66">
            <v>-66272.399999999994</v>
          </cell>
          <cell r="T66">
            <v>-96267.390000000014</v>
          </cell>
          <cell r="U66">
            <v>45680.62</v>
          </cell>
          <cell r="V66">
            <v>109919.38</v>
          </cell>
          <cell r="W66">
            <v>215720.07</v>
          </cell>
          <cell r="X66">
            <v>250342.39999999999</v>
          </cell>
          <cell r="Y66">
            <v>247237.03</v>
          </cell>
          <cell r="Z66">
            <v>231681.84</v>
          </cell>
          <cell r="AA66">
            <v>116004.6</v>
          </cell>
          <cell r="AB66">
            <v>-95483.040000000008</v>
          </cell>
          <cell r="AC66">
            <v>-67498.240000000005</v>
          </cell>
          <cell r="AP66">
            <v>1380800.2900000003</v>
          </cell>
          <cell r="AQ66">
            <v>1380800.2900000003</v>
          </cell>
          <cell r="AR66">
            <v>1380800.2900000003</v>
          </cell>
          <cell r="AS66">
            <v>1380800.2900000003</v>
          </cell>
          <cell r="AT66">
            <v>1329941.6100000003</v>
          </cell>
          <cell r="AU66">
            <v>1142868.6100000001</v>
          </cell>
          <cell r="AV66">
            <v>924148.71</v>
          </cell>
          <cell r="AW66">
            <v>662848.64</v>
          </cell>
          <cell r="AX66">
            <v>402516.63999999996</v>
          </cell>
          <cell r="AY66">
            <v>11171.099999999999</v>
          </cell>
          <cell r="AZ66">
            <v>-44749.51</v>
          </cell>
          <cell r="BA66">
            <v>-34614.770000000004</v>
          </cell>
          <cell r="BB66">
            <v>826450.77999999991</v>
          </cell>
          <cell r="BC66">
            <v>891064.86999999988</v>
          </cell>
          <cell r="BD66">
            <v>957337.27</v>
          </cell>
          <cell r="BE66">
            <v>1053604.6600000001</v>
          </cell>
          <cell r="BF66">
            <v>1007924.04</v>
          </cell>
          <cell r="BG66">
            <v>898004.65999999992</v>
          </cell>
          <cell r="BH66">
            <v>682284.59</v>
          </cell>
          <cell r="BI66">
            <v>431942.18999999994</v>
          </cell>
          <cell r="BJ66">
            <v>184705.15999999997</v>
          </cell>
          <cell r="BK66">
            <v>-46976.680000000008</v>
          </cell>
          <cell r="BL66">
            <v>-162981.28000000003</v>
          </cell>
          <cell r="BM66">
            <v>-67498.240000000005</v>
          </cell>
          <cell r="BN66">
            <v>1380800.2900000003</v>
          </cell>
          <cell r="BO66">
            <v>1316186.2000000002</v>
          </cell>
          <cell r="BP66">
            <v>1249913.8000000003</v>
          </cell>
          <cell r="BQ66">
            <v>1153646.4100000001</v>
          </cell>
          <cell r="BR66">
            <v>1148468.3500000006</v>
          </cell>
          <cell r="BS66">
            <v>1071314.73</v>
          </cell>
          <cell r="BT66">
            <v>1068314.8999999999</v>
          </cell>
          <cell r="BU66">
            <v>1057357.23</v>
          </cell>
          <cell r="BV66">
            <v>1044262.2599999999</v>
          </cell>
          <cell r="BW66">
            <v>884598.55999999994</v>
          </cell>
          <cell r="BX66">
            <v>944682.54999999993</v>
          </cell>
          <cell r="BY66">
            <v>859334.24999999988</v>
          </cell>
          <cell r="BZ66">
            <v>826450.77999999991</v>
          </cell>
          <cell r="CA66">
            <v>838566.7699999999</v>
          </cell>
          <cell r="CB66">
            <v>809678.75</v>
          </cell>
          <cell r="CC66">
            <v>865888.46000000008</v>
          </cell>
          <cell r="CD66">
            <v>902461.82</v>
          </cell>
          <cell r="CE66">
            <v>932855.91999999981</v>
          </cell>
          <cell r="CF66">
            <v>900130.45</v>
          </cell>
          <cell r="CG66">
            <v>844421.32</v>
          </cell>
          <cell r="CH66">
            <v>845820.59</v>
          </cell>
          <cell r="CI66">
            <v>756070.56</v>
          </cell>
          <cell r="CJ66">
            <v>706110.64999999991</v>
          </cell>
          <cell r="CK66">
            <v>798802.07</v>
          </cell>
        </row>
        <row r="67">
          <cell r="F67" t="e">
            <v>#DIV/0!</v>
          </cell>
          <cell r="G67" t="e">
            <v>#DIV/0!</v>
          </cell>
          <cell r="H67" t="e">
            <v>#DIV/0!</v>
          </cell>
          <cell r="I67">
            <v>1.6863088116004926E-3</v>
          </cell>
          <cell r="J67">
            <v>6.4999999999999997E-3</v>
          </cell>
          <cell r="K67">
            <v>7.330756422725712E-3</v>
          </cell>
          <cell r="L67">
            <v>1.0256838680505673E-2</v>
          </cell>
          <cell r="M67">
            <v>4.8216499043745109E-3</v>
          </cell>
          <cell r="N67">
            <v>1.0659965627041051E-3</v>
          </cell>
          <cell r="O67">
            <v>1.9538946284667678E-4</v>
          </cell>
          <cell r="P67">
            <v>-1.216850974382376E-4</v>
          </cell>
          <cell r="Q67">
            <v>-3.4499027049606266E-4</v>
          </cell>
          <cell r="R67">
            <v>-6.5089659210708719E-4</v>
          </cell>
          <cell r="S67">
            <v>-1.091194504932352E-3</v>
          </cell>
          <cell r="T67">
            <v>-2.4194969130167791E-3</v>
          </cell>
          <cell r="U67">
            <v>1.5094625246183403E-3</v>
          </cell>
          <cell r="V67">
            <v>3.8784542963869713E-3</v>
          </cell>
          <cell r="W67">
            <v>7.054754906689783E-3</v>
          </cell>
          <cell r="X67">
            <v>2.2096452514891108E-2</v>
          </cell>
          <cell r="Y67">
            <v>4.9381120859878103E-3</v>
          </cell>
          <cell r="Z67">
            <v>3.5419977223775582E-3</v>
          </cell>
          <cell r="AA67">
            <v>1.4869736023467498E-4</v>
          </cell>
          <cell r="AB67">
            <v>-1.2096461330179732E-4</v>
          </cell>
          <cell r="AC67">
            <v>-2.7871421508243109E-4</v>
          </cell>
          <cell r="AP67" t="e">
            <v>#DIV/0!</v>
          </cell>
          <cell r="AQ67" t="e">
            <v>#DIV/0!</v>
          </cell>
          <cell r="AR67" t="e">
            <v>#DIV/0!</v>
          </cell>
          <cell r="AS67">
            <v>3.1390264476822874E-2</v>
          </cell>
          <cell r="AT67">
            <v>2.9703955665222378E-2</v>
          </cell>
          <cell r="AU67">
            <v>2.3203955665222379E-2</v>
          </cell>
          <cell r="AV67">
            <v>1.5873199242496666E-2</v>
          </cell>
          <cell r="AW67">
            <v>5.6163605619909919E-3</v>
          </cell>
          <cell r="AX67">
            <v>7.9471065761648157E-4</v>
          </cell>
          <cell r="AY67">
            <v>-2.7128590508762346E-4</v>
          </cell>
          <cell r="AZ67">
            <v>-4.6667536793430027E-4</v>
          </cell>
          <cell r="BA67">
            <v>-3.4499027049606266E-4</v>
          </cell>
          <cell r="BB67">
            <v>3.8606664572745794E-2</v>
          </cell>
          <cell r="BC67">
            <v>3.9257561164852885E-2</v>
          </cell>
          <cell r="BD67">
            <v>4.0348755669785234E-2</v>
          </cell>
          <cell r="BE67">
            <v>4.2768252582802015E-2</v>
          </cell>
          <cell r="BF67">
            <v>4.125879005818367E-2</v>
          </cell>
          <cell r="BG67">
            <v>3.7380335761796703E-2</v>
          </cell>
          <cell r="BH67">
            <v>3.0325580855106928E-2</v>
          </cell>
          <cell r="BI67">
            <v>8.2291283402158161E-3</v>
          </cell>
          <cell r="BJ67">
            <v>3.2910162542280049E-3</v>
          </cell>
          <cell r="BK67">
            <v>-2.5098146814955341E-4</v>
          </cell>
          <cell r="BL67">
            <v>-3.9967882838422839E-4</v>
          </cell>
          <cell r="BM67">
            <v>-2.7871421508243109E-4</v>
          </cell>
          <cell r="BN67"/>
          <cell r="BO67"/>
          <cell r="BP67"/>
          <cell r="BQ67"/>
          <cell r="BR67"/>
          <cell r="BS67"/>
          <cell r="BT67"/>
          <cell r="BU67"/>
          <cell r="BV67"/>
          <cell r="BW67"/>
          <cell r="BX67"/>
          <cell r="BY67"/>
          <cell r="BZ67"/>
          <cell r="CA67"/>
          <cell r="CB67"/>
          <cell r="CC67"/>
          <cell r="CD67"/>
          <cell r="CE67"/>
          <cell r="CF67"/>
          <cell r="CG67"/>
          <cell r="CH67"/>
          <cell r="CI67"/>
          <cell r="CJ67"/>
          <cell r="CK67"/>
        </row>
        <row r="68">
          <cell r="G68">
            <v>0</v>
          </cell>
          <cell r="H68">
            <v>0</v>
          </cell>
          <cell r="S68">
            <v>-56772.469999999994</v>
          </cell>
          <cell r="T68">
            <v>-95396.540000000008</v>
          </cell>
          <cell r="BB68"/>
          <cell r="BC68"/>
          <cell r="BD68"/>
          <cell r="BE68"/>
          <cell r="BF68"/>
          <cell r="BG68"/>
          <cell r="BH68"/>
          <cell r="BI68"/>
          <cell r="BJ68"/>
          <cell r="BK68"/>
          <cell r="BL68"/>
          <cell r="BM68"/>
          <cell r="BN68"/>
          <cell r="BO68"/>
          <cell r="BP68"/>
          <cell r="BQ68"/>
          <cell r="BR68"/>
          <cell r="BS68"/>
          <cell r="BT68"/>
          <cell r="BU68"/>
          <cell r="BV68"/>
          <cell r="BW68"/>
          <cell r="BX68"/>
          <cell r="BY68"/>
          <cell r="BZ68"/>
          <cell r="CA68"/>
          <cell r="CB68"/>
          <cell r="CC68"/>
          <cell r="CD68"/>
          <cell r="CE68"/>
          <cell r="CF68"/>
          <cell r="CG68"/>
          <cell r="CH68"/>
          <cell r="CI68"/>
          <cell r="CJ68"/>
          <cell r="CK68"/>
        </row>
        <row r="69">
          <cell r="BB69"/>
          <cell r="BC69"/>
          <cell r="BD69"/>
          <cell r="BE69"/>
          <cell r="BF69"/>
          <cell r="BG69"/>
          <cell r="BH69"/>
          <cell r="BI69"/>
          <cell r="BJ69"/>
          <cell r="BK69"/>
          <cell r="BL69"/>
          <cell r="BM69"/>
          <cell r="BN69"/>
          <cell r="BO69"/>
          <cell r="BP69"/>
          <cell r="BQ69"/>
          <cell r="BR69"/>
          <cell r="BS69"/>
          <cell r="BT69"/>
          <cell r="BU69"/>
          <cell r="BV69"/>
          <cell r="BW69"/>
          <cell r="BX69"/>
          <cell r="BY69"/>
          <cell r="BZ69"/>
          <cell r="CA69"/>
          <cell r="CB69"/>
          <cell r="CC69"/>
          <cell r="CD69"/>
          <cell r="CE69"/>
          <cell r="CF69"/>
          <cell r="CG69"/>
          <cell r="CH69"/>
          <cell r="CI69"/>
          <cell r="CJ69"/>
          <cell r="CK69"/>
        </row>
        <row r="70">
          <cell r="BB70"/>
          <cell r="BC70"/>
          <cell r="BD70"/>
          <cell r="BE70"/>
          <cell r="BF70"/>
          <cell r="BG70"/>
          <cell r="BH70"/>
          <cell r="BI70"/>
          <cell r="BJ70"/>
          <cell r="BK70"/>
          <cell r="BL70"/>
          <cell r="BM70"/>
          <cell r="BN70"/>
          <cell r="BO70"/>
          <cell r="BP70"/>
          <cell r="BQ70"/>
          <cell r="BR70"/>
          <cell r="BS70"/>
          <cell r="BT70"/>
          <cell r="BU70"/>
          <cell r="BV70"/>
          <cell r="BW70"/>
          <cell r="BX70"/>
          <cell r="BY70"/>
          <cell r="BZ70"/>
          <cell r="CA70"/>
          <cell r="CB70"/>
          <cell r="CC70"/>
          <cell r="CD70"/>
          <cell r="CE70"/>
          <cell r="CF70"/>
          <cell r="CG70"/>
          <cell r="CH70"/>
          <cell r="CI70"/>
          <cell r="CJ70"/>
          <cell r="CK70"/>
        </row>
        <row r="71">
          <cell r="BB71"/>
          <cell r="BC71"/>
          <cell r="BD71"/>
          <cell r="BE71"/>
          <cell r="BF71"/>
          <cell r="BG71"/>
          <cell r="BH71"/>
          <cell r="BI71"/>
          <cell r="BJ71"/>
          <cell r="BK71"/>
          <cell r="BL71"/>
          <cell r="BM71"/>
          <cell r="BN71"/>
          <cell r="BO71"/>
          <cell r="BP71"/>
          <cell r="BQ71"/>
          <cell r="BR71"/>
          <cell r="BS71"/>
          <cell r="BT71"/>
          <cell r="BU71"/>
          <cell r="BV71"/>
          <cell r="BW71"/>
          <cell r="BX71"/>
          <cell r="BY71"/>
          <cell r="BZ71"/>
          <cell r="CA71"/>
          <cell r="CB71"/>
          <cell r="CC71"/>
          <cell r="CD71"/>
          <cell r="CE71"/>
          <cell r="CF71"/>
          <cell r="CG71"/>
          <cell r="CH71"/>
          <cell r="CI71"/>
          <cell r="CJ71"/>
          <cell r="CK71"/>
        </row>
        <row r="72">
          <cell r="F72">
            <v>0</v>
          </cell>
          <cell r="G72"/>
          <cell r="H72"/>
          <cell r="I72">
            <v>93066.48</v>
          </cell>
          <cell r="J72">
            <v>118263</v>
          </cell>
          <cell r="K72">
            <v>251939.59</v>
          </cell>
          <cell r="L72">
            <v>437433.69</v>
          </cell>
          <cell r="M72">
            <v>749516</v>
          </cell>
          <cell r="N72">
            <v>916191.11</v>
          </cell>
          <cell r="O72">
            <v>898321</v>
          </cell>
          <cell r="P72">
            <v>868046.02</v>
          </cell>
          <cell r="Q72">
            <v>723624.04</v>
          </cell>
          <cell r="R72">
            <v>512257.12</v>
          </cell>
          <cell r="S72">
            <v>399447.43</v>
          </cell>
          <cell r="T72">
            <v>287911.96999999997</v>
          </cell>
          <cell r="U72">
            <v>154435.1</v>
          </cell>
          <cell r="V72">
            <v>178542.64</v>
          </cell>
          <cell r="W72">
            <v>260094.94</v>
          </cell>
          <cell r="X72">
            <v>427505.08</v>
          </cell>
          <cell r="Y72">
            <v>791843.56</v>
          </cell>
          <cell r="Z72">
            <v>942872.1</v>
          </cell>
          <cell r="AA72">
            <v>958605.47</v>
          </cell>
          <cell r="AB72">
            <v>882676.27</v>
          </cell>
          <cell r="AC72">
            <v>762373.3</v>
          </cell>
          <cell r="AP72">
            <v>5056400.9300000006</v>
          </cell>
          <cell r="AQ72">
            <v>5056400.9300000006</v>
          </cell>
          <cell r="AR72">
            <v>5056400.9300000006</v>
          </cell>
          <cell r="AS72">
            <v>5056400.9300000006</v>
          </cell>
          <cell r="AT72">
            <v>4963334.45</v>
          </cell>
          <cell r="AU72">
            <v>4845071.45</v>
          </cell>
          <cell r="AV72">
            <v>4593131.8599999994</v>
          </cell>
          <cell r="AW72">
            <v>4155698.17</v>
          </cell>
          <cell r="AX72">
            <v>3406182.17</v>
          </cell>
          <cell r="AY72">
            <v>2489991.06</v>
          </cell>
          <cell r="AZ72">
            <v>1591670.06</v>
          </cell>
          <cell r="BA72">
            <v>723624.04</v>
          </cell>
          <cell r="BB72">
            <v>6558564.9799999995</v>
          </cell>
          <cell r="BC72">
            <v>6046307.8600000003</v>
          </cell>
          <cell r="BD72">
            <v>5646860.4300000006</v>
          </cell>
          <cell r="BE72">
            <v>5358948.46</v>
          </cell>
          <cell r="BF72">
            <v>5204513.3600000003</v>
          </cell>
          <cell r="BG72">
            <v>5025970.72</v>
          </cell>
          <cell r="BH72">
            <v>4765875.78</v>
          </cell>
          <cell r="BI72">
            <v>4338370.7</v>
          </cell>
          <cell r="BJ72">
            <v>3546527.1399999997</v>
          </cell>
          <cell r="BK72">
            <v>2603655.04</v>
          </cell>
          <cell r="BL72">
            <v>1645049.57</v>
          </cell>
          <cell r="BM72">
            <v>762373.3</v>
          </cell>
          <cell r="BN72">
            <v>5056400.9300000006</v>
          </cell>
          <cell r="BO72">
            <v>5568658.0500000007</v>
          </cell>
          <cell r="BP72">
            <v>5968105.4800000004</v>
          </cell>
          <cell r="BQ72">
            <v>6256017.4500000002</v>
          </cell>
          <cell r="BR72">
            <v>6317386.0699999994</v>
          </cell>
          <cell r="BS72">
            <v>6377665.709999999</v>
          </cell>
          <cell r="BT72">
            <v>6385821.0599999987</v>
          </cell>
          <cell r="BU72">
            <v>6375892.4499999993</v>
          </cell>
          <cell r="BV72">
            <v>6418220.0099999998</v>
          </cell>
          <cell r="BW72">
            <v>6444901</v>
          </cell>
          <cell r="BX72">
            <v>6505185.4699999997</v>
          </cell>
          <cell r="BY72">
            <v>6519815.7200000007</v>
          </cell>
          <cell r="BZ72">
            <v>6558564.9799999995</v>
          </cell>
          <cell r="CA72">
            <v>6626768.3300000001</v>
          </cell>
          <cell r="CB72">
            <v>6595897.9800000004</v>
          </cell>
          <cell r="CC72">
            <v>6511352.4900000002</v>
          </cell>
          <cell r="CD72">
            <v>6474584.3100000005</v>
          </cell>
          <cell r="CE72">
            <v>6553584.04</v>
          </cell>
          <cell r="CF72">
            <v>6644127.0100000007</v>
          </cell>
          <cell r="CG72">
            <v>6725492.8200000003</v>
          </cell>
          <cell r="CH72">
            <v>6851229.8999999994</v>
          </cell>
          <cell r="CI72">
            <v>6973388.0999999987</v>
          </cell>
          <cell r="CJ72">
            <v>7106087.7599999998</v>
          </cell>
          <cell r="CK72">
            <v>7227722.8700000001</v>
          </cell>
        </row>
        <row r="73">
          <cell r="F73">
            <v>0</v>
          </cell>
          <cell r="G73"/>
          <cell r="H73"/>
          <cell r="I73">
            <v>26033.66</v>
          </cell>
          <cell r="J73">
            <v>22373</v>
          </cell>
          <cell r="K73">
            <v>27468.02</v>
          </cell>
          <cell r="L73">
            <v>41603.449999999997</v>
          </cell>
          <cell r="M73">
            <v>62908</v>
          </cell>
          <cell r="N73">
            <v>96518.65</v>
          </cell>
          <cell r="O73">
            <v>101907.53</v>
          </cell>
          <cell r="P73">
            <v>105277.58</v>
          </cell>
          <cell r="Q73">
            <v>90307.61</v>
          </cell>
          <cell r="R73">
            <v>70471.55</v>
          </cell>
          <cell r="S73">
            <v>34751.33</v>
          </cell>
          <cell r="T73">
            <v>24619.55</v>
          </cell>
          <cell r="U73">
            <v>16868.14</v>
          </cell>
          <cell r="V73">
            <v>32919.08</v>
          </cell>
          <cell r="W73">
            <v>34714.800000000003</v>
          </cell>
          <cell r="X73">
            <v>49500.56</v>
          </cell>
          <cell r="Y73">
            <v>92336.33</v>
          </cell>
          <cell r="Z73">
            <v>116800.92</v>
          </cell>
          <cell r="AA73">
            <v>120744.75</v>
          </cell>
          <cell r="AB73">
            <v>128103</v>
          </cell>
          <cell r="AC73">
            <v>115838.96</v>
          </cell>
          <cell r="AP73">
            <v>574397.50000000012</v>
          </cell>
          <cell r="AQ73">
            <v>574397.50000000012</v>
          </cell>
          <cell r="AR73">
            <v>574397.50000000012</v>
          </cell>
          <cell r="AS73">
            <v>574397.50000000012</v>
          </cell>
          <cell r="AT73">
            <v>548363.84000000008</v>
          </cell>
          <cell r="AU73">
            <v>525990.84000000008</v>
          </cell>
          <cell r="AV73">
            <v>498522.82</v>
          </cell>
          <cell r="AW73">
            <v>456919.37</v>
          </cell>
          <cell r="AX73">
            <v>394011.37</v>
          </cell>
          <cell r="AY73">
            <v>297492.71999999997</v>
          </cell>
          <cell r="AZ73">
            <v>195585.19</v>
          </cell>
          <cell r="BA73">
            <v>90307.61</v>
          </cell>
          <cell r="BB73">
            <v>837668.97</v>
          </cell>
          <cell r="BC73">
            <v>767197.41999999993</v>
          </cell>
          <cell r="BD73">
            <v>732446.09</v>
          </cell>
          <cell r="BE73">
            <v>707826.54</v>
          </cell>
          <cell r="BF73">
            <v>690958.39999999991</v>
          </cell>
          <cell r="BG73">
            <v>658039.31999999995</v>
          </cell>
          <cell r="BH73">
            <v>623324.52</v>
          </cell>
          <cell r="BI73">
            <v>573823.96</v>
          </cell>
          <cell r="BJ73">
            <v>481487.63</v>
          </cell>
          <cell r="BK73">
            <v>364686.71</v>
          </cell>
          <cell r="BL73">
            <v>243941.96000000002</v>
          </cell>
          <cell r="BM73">
            <v>115838.96</v>
          </cell>
          <cell r="BN73">
            <v>574397.50000000012</v>
          </cell>
          <cell r="BO73">
            <v>644869.05000000016</v>
          </cell>
          <cell r="BP73">
            <v>679620.38000000012</v>
          </cell>
          <cell r="BQ73">
            <v>704239.93000000017</v>
          </cell>
          <cell r="BR73">
            <v>695074.41000000015</v>
          </cell>
          <cell r="BS73">
            <v>705620.49000000011</v>
          </cell>
          <cell r="BT73">
            <v>712867.27</v>
          </cell>
          <cell r="BU73">
            <v>720764.38000000012</v>
          </cell>
          <cell r="BV73">
            <v>750192.70999999985</v>
          </cell>
          <cell r="BW73">
            <v>770474.98</v>
          </cell>
          <cell r="BX73">
            <v>789312.20000000007</v>
          </cell>
          <cell r="BY73">
            <v>812137.62</v>
          </cell>
          <cell r="BZ73">
            <v>837668.97</v>
          </cell>
          <cell r="CA73">
            <v>864786.83</v>
          </cell>
          <cell r="CB73">
            <v>908383.46</v>
          </cell>
          <cell r="CC73">
            <v>946184.13</v>
          </cell>
          <cell r="CD73">
            <v>988647.78999999992</v>
          </cell>
          <cell r="CE73">
            <v>1022062.34</v>
          </cell>
          <cell r="CF73">
            <v>1061055.7</v>
          </cell>
          <cell r="CG73">
            <v>1086559.07</v>
          </cell>
          <cell r="CH73">
            <v>1079451.1000000001</v>
          </cell>
          <cell r="CI73">
            <v>1072486.51</v>
          </cell>
          <cell r="CJ73">
            <v>1064104.94</v>
          </cell>
          <cell r="CK73">
            <v>1059257.01</v>
          </cell>
        </row>
        <row r="74">
          <cell r="F74">
            <v>0</v>
          </cell>
          <cell r="G74"/>
          <cell r="H74"/>
          <cell r="I74">
            <v>4734.49</v>
          </cell>
          <cell r="J74">
            <v>3811</v>
          </cell>
          <cell r="K74">
            <v>25384.38</v>
          </cell>
          <cell r="L74">
            <v>22758.79</v>
          </cell>
          <cell r="M74">
            <v>16678</v>
          </cell>
          <cell r="N74">
            <v>16030.07</v>
          </cell>
          <cell r="O74">
            <v>15332.27</v>
          </cell>
          <cell r="P74">
            <v>15786.77</v>
          </cell>
          <cell r="Q74">
            <v>14553.09</v>
          </cell>
          <cell r="R74">
            <v>13181.19</v>
          </cell>
          <cell r="S74">
            <v>-2971.92</v>
          </cell>
          <cell r="T74">
            <v>-4017.7</v>
          </cell>
          <cell r="U74">
            <v>-3571.32</v>
          </cell>
          <cell r="V74">
            <v>4519.26</v>
          </cell>
          <cell r="W74">
            <v>3642.93</v>
          </cell>
          <cell r="X74">
            <v>4244.68</v>
          </cell>
          <cell r="Y74">
            <v>3825.83</v>
          </cell>
          <cell r="Z74">
            <v>1606.53</v>
          </cell>
          <cell r="AA74">
            <v>122638.57</v>
          </cell>
          <cell r="AB74">
            <v>19167.89</v>
          </cell>
          <cell r="AC74">
            <v>18026.09</v>
          </cell>
          <cell r="AP74">
            <v>135068.86000000002</v>
          </cell>
          <cell r="AQ74">
            <v>135068.86000000002</v>
          </cell>
          <cell r="AR74">
            <v>135068.86000000002</v>
          </cell>
          <cell r="AS74">
            <v>135068.86000000002</v>
          </cell>
          <cell r="AT74">
            <v>130334.37</v>
          </cell>
          <cell r="AU74">
            <v>126523.37</v>
          </cell>
          <cell r="AV74">
            <v>101138.99</v>
          </cell>
          <cell r="AW74">
            <v>78380.2</v>
          </cell>
          <cell r="AX74">
            <v>61702.2</v>
          </cell>
          <cell r="AY74">
            <v>45672.130000000005</v>
          </cell>
          <cell r="AZ74">
            <v>30339.86</v>
          </cell>
          <cell r="BA74">
            <v>14553.09</v>
          </cell>
          <cell r="BB74">
            <v>180292.03</v>
          </cell>
          <cell r="BC74">
            <v>167110.84</v>
          </cell>
          <cell r="BD74">
            <v>170082.75999999998</v>
          </cell>
          <cell r="BE74">
            <v>174100.46</v>
          </cell>
          <cell r="BF74">
            <v>177671.78</v>
          </cell>
          <cell r="BG74">
            <v>173152.52</v>
          </cell>
          <cell r="BH74">
            <v>169509.59</v>
          </cell>
          <cell r="BI74">
            <v>165264.91</v>
          </cell>
          <cell r="BJ74">
            <v>161439.07999999999</v>
          </cell>
          <cell r="BK74">
            <v>159832.55000000002</v>
          </cell>
          <cell r="BL74">
            <v>37193.979999999996</v>
          </cell>
          <cell r="BM74">
            <v>18026.09</v>
          </cell>
          <cell r="BN74">
            <v>135068.86000000002</v>
          </cell>
          <cell r="BO74">
            <v>148250.05000000002</v>
          </cell>
          <cell r="BP74">
            <v>145278.13</v>
          </cell>
          <cell r="BQ74">
            <v>141260.43</v>
          </cell>
          <cell r="BR74">
            <v>132954.61999999997</v>
          </cell>
          <cell r="BS74">
            <v>133662.87999999998</v>
          </cell>
          <cell r="BT74">
            <v>111921.43</v>
          </cell>
          <cell r="BU74">
            <v>93407.319999999978</v>
          </cell>
          <cell r="BV74">
            <v>80555.150000000009</v>
          </cell>
          <cell r="BW74">
            <v>66131.610000000015</v>
          </cell>
          <cell r="BX74">
            <v>173437.91000000003</v>
          </cell>
          <cell r="BY74">
            <v>176819.03000000003</v>
          </cell>
          <cell r="BZ74">
            <v>180292.03</v>
          </cell>
          <cell r="CA74">
            <v>183932.82</v>
          </cell>
          <cell r="CB74">
            <v>202970.63999999998</v>
          </cell>
          <cell r="CC74">
            <v>222453.99</v>
          </cell>
          <cell r="CD74">
            <v>240882.19</v>
          </cell>
          <cell r="CE74">
            <v>261523.44999999998</v>
          </cell>
          <cell r="CF74">
            <v>282525.45</v>
          </cell>
          <cell r="CG74">
            <v>290865.33</v>
          </cell>
          <cell r="CH74">
            <v>299209.94</v>
          </cell>
          <cell r="CI74">
            <v>309210.01</v>
          </cell>
          <cell r="CJ74">
            <v>197576.5</v>
          </cell>
          <cell r="CK74">
            <v>199893.42</v>
          </cell>
        </row>
        <row r="75">
          <cell r="F75">
            <v>0</v>
          </cell>
          <cell r="G75"/>
          <cell r="H75"/>
          <cell r="I75">
            <v>22682.02</v>
          </cell>
          <cell r="J75">
            <v>21881</v>
          </cell>
          <cell r="K75">
            <v>21050.59</v>
          </cell>
          <cell r="L75">
            <v>20222.53</v>
          </cell>
          <cell r="M75">
            <v>19560</v>
          </cell>
          <cell r="N75">
            <v>18522.39</v>
          </cell>
          <cell r="O75">
            <v>17498.599999999999</v>
          </cell>
          <cell r="P75">
            <v>27240</v>
          </cell>
          <cell r="Q75">
            <v>26053.69</v>
          </cell>
          <cell r="R75">
            <v>24642.7</v>
          </cell>
          <cell r="S75">
            <v>23439.17</v>
          </cell>
          <cell r="T75">
            <v>22422.52</v>
          </cell>
          <cell r="U75">
            <v>21440.28</v>
          </cell>
          <cell r="V75">
            <v>20594.560000000001</v>
          </cell>
          <cell r="W75">
            <v>19774.39</v>
          </cell>
          <cell r="X75">
            <v>19000.150000000001</v>
          </cell>
          <cell r="Y75">
            <v>19032.830000000002</v>
          </cell>
          <cell r="Z75">
            <v>18170.45</v>
          </cell>
          <cell r="AA75">
            <v>17282.37</v>
          </cell>
          <cell r="AB75">
            <v>16141.24</v>
          </cell>
          <cell r="AC75">
            <v>14968.12</v>
          </cell>
          <cell r="AP75">
            <v>194710.82</v>
          </cell>
          <cell r="AQ75">
            <v>194710.82</v>
          </cell>
          <cell r="AR75">
            <v>194710.82</v>
          </cell>
          <cell r="AS75">
            <v>194710.82</v>
          </cell>
          <cell r="AT75">
            <v>172028.79999999999</v>
          </cell>
          <cell r="AU75">
            <v>150147.79999999999</v>
          </cell>
          <cell r="AV75">
            <v>129097.20999999999</v>
          </cell>
          <cell r="AW75">
            <v>108874.68</v>
          </cell>
          <cell r="AX75">
            <v>89314.68</v>
          </cell>
          <cell r="AY75">
            <v>70792.289999999994</v>
          </cell>
          <cell r="AZ75">
            <v>53293.69</v>
          </cell>
          <cell r="BA75">
            <v>26053.69</v>
          </cell>
          <cell r="BB75">
            <v>236908.77999999997</v>
          </cell>
          <cell r="BC75">
            <v>212266.08000000002</v>
          </cell>
          <cell r="BD75">
            <v>188826.90999999997</v>
          </cell>
          <cell r="BE75">
            <v>166404.38999999998</v>
          </cell>
          <cell r="BF75">
            <v>144964.10999999999</v>
          </cell>
          <cell r="BG75">
            <v>124369.55</v>
          </cell>
          <cell r="BH75">
            <v>104595.16</v>
          </cell>
          <cell r="BI75">
            <v>85595.01</v>
          </cell>
          <cell r="BJ75">
            <v>66562.179999999993</v>
          </cell>
          <cell r="BK75">
            <v>48391.73</v>
          </cell>
          <cell r="BL75">
            <v>31109.360000000001</v>
          </cell>
          <cell r="BM75">
            <v>14968.12</v>
          </cell>
          <cell r="BN75">
            <v>194710.82</v>
          </cell>
          <cell r="BO75">
            <v>219353.52000000002</v>
          </cell>
          <cell r="BP75">
            <v>242792.69</v>
          </cell>
          <cell r="BQ75">
            <v>265215.21000000002</v>
          </cell>
          <cell r="BR75">
            <v>263973.46999999997</v>
          </cell>
          <cell r="BS75">
            <v>262687.02999999997</v>
          </cell>
          <cell r="BT75">
            <v>261410.83000000002</v>
          </cell>
          <cell r="BU75">
            <v>260188.44999999998</v>
          </cell>
          <cell r="BV75">
            <v>259661.27999999997</v>
          </cell>
          <cell r="BW75">
            <v>259309.33999999997</v>
          </cell>
          <cell r="BX75">
            <v>259093.11</v>
          </cell>
          <cell r="BY75">
            <v>247994.34999999998</v>
          </cell>
          <cell r="BZ75">
            <v>236908.77999999997</v>
          </cell>
          <cell r="CA75">
            <v>226029.79</v>
          </cell>
          <cell r="CB75">
            <v>215252.27999999997</v>
          </cell>
          <cell r="CC75">
            <v>204485.14999999997</v>
          </cell>
          <cell r="CD75">
            <v>193719.19999999998</v>
          </cell>
          <cell r="CE75">
            <v>186918.91999999998</v>
          </cell>
          <cell r="CF75">
            <v>180103.95999999996</v>
          </cell>
          <cell r="CG75">
            <v>173242.75</v>
          </cell>
          <cell r="CH75">
            <v>173740.31</v>
          </cell>
          <cell r="CI75">
            <v>174122.06999999998</v>
          </cell>
          <cell r="CJ75">
            <v>174238.78999999998</v>
          </cell>
          <cell r="CK75">
            <v>174213.63</v>
          </cell>
        </row>
        <row r="76">
          <cell r="F76">
            <v>0</v>
          </cell>
          <cell r="G76"/>
          <cell r="H76"/>
          <cell r="I76">
            <v>27156.83</v>
          </cell>
          <cell r="J76">
            <v>22755</v>
          </cell>
          <cell r="K76">
            <v>22814.83</v>
          </cell>
          <cell r="L76">
            <v>23622.83</v>
          </cell>
          <cell r="M76">
            <v>31840</v>
          </cell>
          <cell r="N76">
            <v>51567.87</v>
          </cell>
          <cell r="O76">
            <v>64628.72</v>
          </cell>
          <cell r="P76">
            <v>74642.210000000006</v>
          </cell>
          <cell r="Q76">
            <v>99810.11</v>
          </cell>
          <cell r="R76">
            <v>110407.56</v>
          </cell>
          <cell r="S76">
            <v>74966.48</v>
          </cell>
          <cell r="T76">
            <v>43777.83</v>
          </cell>
          <cell r="U76">
            <v>24391.83</v>
          </cell>
          <cell r="V76">
            <v>19801.830000000002</v>
          </cell>
          <cell r="W76">
            <v>19951.830000000002</v>
          </cell>
          <cell r="X76">
            <v>22254.83</v>
          </cell>
          <cell r="Y76">
            <v>29411.83</v>
          </cell>
          <cell r="Z76">
            <v>38949.51</v>
          </cell>
          <cell r="AA76">
            <v>57135.74</v>
          </cell>
          <cell r="AB76">
            <v>61593.29</v>
          </cell>
          <cell r="AC76">
            <v>70804.649999999994</v>
          </cell>
          <cell r="AP76">
            <v>418838.4</v>
          </cell>
          <cell r="AQ76">
            <v>418838.4</v>
          </cell>
          <cell r="AR76">
            <v>418838.4</v>
          </cell>
          <cell r="AS76">
            <v>418838.4</v>
          </cell>
          <cell r="AT76">
            <v>391681.57</v>
          </cell>
          <cell r="AU76">
            <v>368926.57</v>
          </cell>
          <cell r="AV76">
            <v>346111.74</v>
          </cell>
          <cell r="AW76">
            <v>322488.90999999997</v>
          </cell>
          <cell r="AX76">
            <v>290648.90999999997</v>
          </cell>
          <cell r="AY76">
            <v>239081.03999999998</v>
          </cell>
          <cell r="AZ76">
            <v>174452.32</v>
          </cell>
          <cell r="BA76">
            <v>99810.11</v>
          </cell>
          <cell r="BB76">
            <v>573447.21000000008</v>
          </cell>
          <cell r="BC76">
            <v>463039.65</v>
          </cell>
          <cell r="BD76">
            <v>388073.17000000004</v>
          </cell>
          <cell r="BE76">
            <v>344295.33999999997</v>
          </cell>
          <cell r="BF76">
            <v>319903.51</v>
          </cell>
          <cell r="BG76">
            <v>300101.68</v>
          </cell>
          <cell r="BH76">
            <v>280149.84999999998</v>
          </cell>
          <cell r="BI76">
            <v>257895.02</v>
          </cell>
          <cell r="BJ76">
            <v>228483.19</v>
          </cell>
          <cell r="BK76">
            <v>189533.68</v>
          </cell>
          <cell r="BL76">
            <v>132397.94</v>
          </cell>
          <cell r="BM76">
            <v>70804.649999999994</v>
          </cell>
          <cell r="BN76">
            <v>418838.4</v>
          </cell>
          <cell r="BO76">
            <v>529245.96</v>
          </cell>
          <cell r="BP76">
            <v>604212.43999999994</v>
          </cell>
          <cell r="BQ76">
            <v>647990.2699999999</v>
          </cell>
          <cell r="BR76">
            <v>645225.2699999999</v>
          </cell>
          <cell r="BS76">
            <v>642272.09999999986</v>
          </cell>
          <cell r="BT76">
            <v>639409.09999999986</v>
          </cell>
          <cell r="BU76">
            <v>638041.09999999974</v>
          </cell>
          <cell r="BV76">
            <v>635612.92999999982</v>
          </cell>
          <cell r="BW76">
            <v>622994.56999999995</v>
          </cell>
          <cell r="BX76">
            <v>615501.59000000008</v>
          </cell>
          <cell r="BY76">
            <v>602452.67000000016</v>
          </cell>
          <cell r="BZ76">
            <v>573447.21000000008</v>
          </cell>
          <cell r="CA76">
            <v>554079.95000000007</v>
          </cell>
          <cell r="CB76">
            <v>563410.91</v>
          </cell>
          <cell r="CC76">
            <v>562175.90999999992</v>
          </cell>
          <cell r="CD76">
            <v>567239.90999999992</v>
          </cell>
          <cell r="CE76">
            <v>570958.90999999992</v>
          </cell>
          <cell r="CF76">
            <v>573558.90999999992</v>
          </cell>
          <cell r="CG76">
            <v>575166.90999999992</v>
          </cell>
          <cell r="CH76">
            <v>579599.91</v>
          </cell>
          <cell r="CI76">
            <v>580001.78</v>
          </cell>
          <cell r="CJ76">
            <v>569118.01000000013</v>
          </cell>
          <cell r="CK76">
            <v>565190.43000000005</v>
          </cell>
        </row>
        <row r="77">
          <cell r="F77">
            <v>0</v>
          </cell>
          <cell r="G77"/>
          <cell r="H77"/>
          <cell r="I77" t="str">
            <v>N/A</v>
          </cell>
          <cell r="J77" t="str">
            <v xml:space="preserve"> N/A </v>
          </cell>
          <cell r="K77" t="str">
            <v>N/A</v>
          </cell>
          <cell r="L77" t="str">
            <v>N/A</v>
          </cell>
          <cell r="M77" t="str">
            <v>N/A</v>
          </cell>
          <cell r="N77" t="str">
            <v>N/A</v>
          </cell>
          <cell r="O77" t="str">
            <v>N/A</v>
          </cell>
          <cell r="P77" t="str">
            <v>N/A</v>
          </cell>
          <cell r="Q77" t="str">
            <v>N/A</v>
          </cell>
          <cell r="R77"/>
          <cell r="S77"/>
          <cell r="T77"/>
          <cell r="U77">
            <v>0</v>
          </cell>
          <cell r="V77"/>
          <cell r="W77"/>
          <cell r="X77"/>
          <cell r="Y77"/>
          <cell r="Z77"/>
          <cell r="AA77">
            <v>0</v>
          </cell>
          <cell r="AB77">
            <v>0</v>
          </cell>
          <cell r="AC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</row>
        <row r="78">
          <cell r="F78">
            <v>0</v>
          </cell>
          <cell r="G78"/>
          <cell r="H78"/>
          <cell r="I78">
            <v>285746.58</v>
          </cell>
          <cell r="J78">
            <v>307217</v>
          </cell>
          <cell r="K78">
            <v>307241.23</v>
          </cell>
          <cell r="L78">
            <v>299063.93</v>
          </cell>
          <cell r="M78">
            <v>260312</v>
          </cell>
          <cell r="N78">
            <v>255292.24</v>
          </cell>
          <cell r="O78">
            <v>570389.91</v>
          </cell>
          <cell r="P78">
            <v>541638.04</v>
          </cell>
          <cell r="Q78">
            <v>545196.03</v>
          </cell>
          <cell r="R78">
            <v>559316.37</v>
          </cell>
          <cell r="S78">
            <v>85731.75</v>
          </cell>
          <cell r="T78">
            <v>76231.820000000007</v>
          </cell>
          <cell r="U78">
            <v>75360.97</v>
          </cell>
          <cell r="V78">
            <v>47847.199999999997</v>
          </cell>
          <cell r="W78">
            <v>46278.46</v>
          </cell>
          <cell r="X78">
            <v>47508.79</v>
          </cell>
          <cell r="Y78">
            <v>65709.039999999994</v>
          </cell>
          <cell r="Z78">
            <v>88406.85</v>
          </cell>
          <cell r="AA78">
            <v>99763.02</v>
          </cell>
          <cell r="AB78">
            <v>188889.87</v>
          </cell>
          <cell r="AC78">
            <v>104327.07</v>
          </cell>
          <cell r="AP78">
            <v>3372096.96</v>
          </cell>
          <cell r="AQ78">
            <v>3372096.96</v>
          </cell>
          <cell r="AR78">
            <v>3372096.96</v>
          </cell>
          <cell r="AS78">
            <v>3372096.96</v>
          </cell>
          <cell r="AT78">
            <v>3086350.38</v>
          </cell>
          <cell r="AU78">
            <v>2779133.38</v>
          </cell>
          <cell r="AV78">
            <v>2471892.1500000004</v>
          </cell>
          <cell r="AW78">
            <v>2172828.2199999997</v>
          </cell>
          <cell r="AX78">
            <v>1912516.22</v>
          </cell>
          <cell r="AY78">
            <v>1657223.9800000002</v>
          </cell>
          <cell r="AZ78">
            <v>1086834.07</v>
          </cell>
          <cell r="BA78">
            <v>545196.03</v>
          </cell>
          <cell r="BB78">
            <v>1485371.2100000002</v>
          </cell>
          <cell r="BC78">
            <v>926054.84000000008</v>
          </cell>
          <cell r="BD78">
            <v>840323.09000000008</v>
          </cell>
          <cell r="BE78">
            <v>764091.27</v>
          </cell>
          <cell r="BF78">
            <v>688730.3</v>
          </cell>
          <cell r="BG78">
            <v>640883.10000000009</v>
          </cell>
          <cell r="BH78">
            <v>594604.64</v>
          </cell>
          <cell r="BI78">
            <v>547095.85000000009</v>
          </cell>
          <cell r="BJ78">
            <v>481386.81</v>
          </cell>
          <cell r="BK78">
            <v>392979.96</v>
          </cell>
          <cell r="BL78">
            <v>293216.94</v>
          </cell>
          <cell r="BM78">
            <v>104327.07</v>
          </cell>
          <cell r="BN78">
            <v>3372096.96</v>
          </cell>
          <cell r="BO78">
            <v>3931413.33</v>
          </cell>
          <cell r="BP78">
            <v>4017145.08</v>
          </cell>
          <cell r="BQ78">
            <v>4093376.9</v>
          </cell>
          <cell r="BR78">
            <v>3882991.29</v>
          </cell>
          <cell r="BS78">
            <v>3623621.49</v>
          </cell>
          <cell r="BT78">
            <v>3362658.7200000007</v>
          </cell>
          <cell r="BU78">
            <v>3111103.58</v>
          </cell>
          <cell r="BV78">
            <v>2916500.62</v>
          </cell>
          <cell r="BW78">
            <v>2749615.2300000004</v>
          </cell>
          <cell r="BX78">
            <v>2278988.34</v>
          </cell>
          <cell r="BY78">
            <v>1926240.17</v>
          </cell>
          <cell r="BZ78">
            <v>1485371.2100000002</v>
          </cell>
          <cell r="CA78">
            <v>996659.01000000013</v>
          </cell>
          <cell r="CB78">
            <v>984830.41000000015</v>
          </cell>
          <cell r="CC78">
            <v>983338.69000000006</v>
          </cell>
          <cell r="CD78">
            <v>983896.99000000011</v>
          </cell>
          <cell r="CE78">
            <v>1024041.1900000002</v>
          </cell>
          <cell r="CF78">
            <v>1070444.04</v>
          </cell>
          <cell r="CG78">
            <v>1113374.3100000003</v>
          </cell>
          <cell r="CH78">
            <v>1120632.18</v>
          </cell>
          <cell r="CI78">
            <v>1107100.0100000002</v>
          </cell>
          <cell r="CJ78">
            <v>1092164.0800000003</v>
          </cell>
          <cell r="CK78">
            <v>973454.87000000011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459420.06</v>
          </cell>
          <cell r="J79">
            <v>496300</v>
          </cell>
          <cell r="K79">
            <v>655898.64</v>
          </cell>
          <cell r="L79">
            <v>844705.22</v>
          </cell>
          <cell r="M79">
            <v>1140814</v>
          </cell>
          <cell r="N79">
            <v>1354122.33</v>
          </cell>
          <cell r="O79">
            <v>1668078.0300000003</v>
          </cell>
          <cell r="P79">
            <v>1632630.62</v>
          </cell>
          <cell r="Q79">
            <v>1499544.5699999998</v>
          </cell>
          <cell r="R79">
            <v>1290276.4899999998</v>
          </cell>
          <cell r="S79">
            <v>615364.24</v>
          </cell>
          <cell r="T79">
            <v>450945.99</v>
          </cell>
          <cell r="U79">
            <v>288925</v>
          </cell>
          <cell r="V79">
            <v>304224.57000000007</v>
          </cell>
          <cell r="W79">
            <v>384457.35000000003</v>
          </cell>
          <cell r="X79">
            <v>570014.09000000008</v>
          </cell>
          <cell r="Y79">
            <v>1002159.4199999999</v>
          </cell>
          <cell r="Z79">
            <v>1206806.3600000001</v>
          </cell>
          <cell r="AA79">
            <v>1376169.9200000002</v>
          </cell>
          <cell r="AB79">
            <v>1296571.56</v>
          </cell>
          <cell r="AC79">
            <v>1086338.19</v>
          </cell>
          <cell r="AP79">
            <v>9751513.4700000007</v>
          </cell>
          <cell r="AQ79">
            <v>9751513.4700000007</v>
          </cell>
          <cell r="AR79">
            <v>9751513.4700000007</v>
          </cell>
          <cell r="AS79">
            <v>9751513.4700000007</v>
          </cell>
          <cell r="AT79">
            <v>9292093.4100000001</v>
          </cell>
          <cell r="AU79">
            <v>8795793.4100000001</v>
          </cell>
          <cell r="AV79">
            <v>8139894.7699999996</v>
          </cell>
          <cell r="AW79">
            <v>7295189.5500000007</v>
          </cell>
          <cell r="AX79">
            <v>6154375.5500000007</v>
          </cell>
          <cell r="AY79">
            <v>4800253.2200000007</v>
          </cell>
          <cell r="AZ79">
            <v>3132175.19</v>
          </cell>
          <cell r="BA79">
            <v>1499544.5699999998</v>
          </cell>
          <cell r="BB79">
            <v>9872253.1799999997</v>
          </cell>
          <cell r="BC79">
            <v>8581976.6899999995</v>
          </cell>
          <cell r="BD79">
            <v>7966612.4499999993</v>
          </cell>
          <cell r="BE79">
            <v>7515666.459999999</v>
          </cell>
          <cell r="BF79">
            <v>7226741.459999999</v>
          </cell>
          <cell r="BG79">
            <v>6922516.8900000006</v>
          </cell>
          <cell r="BH79">
            <v>6538059.5399999991</v>
          </cell>
          <cell r="BI79">
            <v>5968045.4499999993</v>
          </cell>
          <cell r="BJ79">
            <v>4965886.03</v>
          </cell>
          <cell r="BK79">
            <v>3759079.6700000004</v>
          </cell>
          <cell r="BL79">
            <v>2382909.75</v>
          </cell>
          <cell r="BM79">
            <v>1086338.19</v>
          </cell>
          <cell r="BN79">
            <v>9751513.4700000007</v>
          </cell>
          <cell r="BO79">
            <v>11041789.960000001</v>
          </cell>
          <cell r="BP79">
            <v>11657154.200000001</v>
          </cell>
          <cell r="BQ79">
            <v>12108100.190000001</v>
          </cell>
          <cell r="BR79">
            <v>11937605.130000001</v>
          </cell>
          <cell r="BS79">
            <v>11745529.700000001</v>
          </cell>
          <cell r="BT79">
            <v>11474088.41</v>
          </cell>
          <cell r="BU79">
            <v>11199397.280000001</v>
          </cell>
          <cell r="BV79">
            <v>11060742.700000001</v>
          </cell>
          <cell r="BW79">
            <v>10913426.73</v>
          </cell>
          <cell r="BX79">
            <v>10621518.619999999</v>
          </cell>
          <cell r="BY79">
            <v>10285459.560000001</v>
          </cell>
          <cell r="BZ79">
            <v>9872253.1799999997</v>
          </cell>
          <cell r="CA79">
            <v>9452256.7300000004</v>
          </cell>
          <cell r="CB79">
            <v>9470745.6799999978</v>
          </cell>
          <cell r="CC79">
            <v>9429990.3599999994</v>
          </cell>
          <cell r="CD79">
            <v>9448970.3899999987</v>
          </cell>
          <cell r="CE79">
            <v>9619088.8499999996</v>
          </cell>
          <cell r="CF79">
            <v>9811815.0699999984</v>
          </cell>
          <cell r="CG79">
            <v>9964701.1900000013</v>
          </cell>
          <cell r="CH79">
            <v>10103863.340000002</v>
          </cell>
          <cell r="CI79">
            <v>10216308.480000002</v>
          </cell>
          <cell r="CJ79">
            <v>10203290.08</v>
          </cell>
          <cell r="CK79">
            <v>10199732.23</v>
          </cell>
        </row>
        <row r="80">
          <cell r="F80" t="e">
            <v>#DIV/0!</v>
          </cell>
          <cell r="G80" t="e">
            <v>#DIV/0!</v>
          </cell>
          <cell r="H80" t="e">
            <v>#DIV/0!</v>
          </cell>
          <cell r="I80">
            <v>7.240063847457825E-3</v>
          </cell>
          <cell r="J80">
            <v>7.7000000000000002E-3</v>
          </cell>
          <cell r="K80">
            <v>1.1463923797177349E-2</v>
          </cell>
          <cell r="L80">
            <v>1.8056716098122625E-2</v>
          </cell>
          <cell r="M80">
            <v>1.8694705295515132E-2</v>
          </cell>
          <cell r="N80">
            <v>1.7711388833586934E-2</v>
          </cell>
          <cell r="O80">
            <v>1.5814935057639017E-2</v>
          </cell>
          <cell r="P80">
            <v>1.2473345264915312E-2</v>
          </cell>
          <cell r="Q80">
            <v>9.6815625589398418E-3</v>
          </cell>
          <cell r="R80">
            <v>1.0426465324292261E-2</v>
          </cell>
          <cell r="S80">
            <v>1.5336232566161512E-2</v>
          </cell>
          <cell r="T80">
            <v>1.2994102904701038E-2</v>
          </cell>
          <cell r="U80">
            <v>8.939247100463437E-3</v>
          </cell>
          <cell r="V80">
            <v>1.1032713288271675E-2</v>
          </cell>
          <cell r="W80">
            <v>1.2966003280022098E-2</v>
          </cell>
          <cell r="X80">
            <v>2.4764242222238893E-2</v>
          </cell>
          <cell r="Y80">
            <v>2.3330317859722456E-2</v>
          </cell>
          <cell r="Z80">
            <v>2.2825911327644638E-2</v>
          </cell>
          <cell r="AA80">
            <v>2.0555824962332239E-2</v>
          </cell>
          <cell r="AB80">
            <v>1.5590963313847416E-2</v>
          </cell>
          <cell r="AC80">
            <v>1.0935400086488559E-2</v>
          </cell>
          <cell r="AP80" t="e">
            <v>#DIV/0!</v>
          </cell>
          <cell r="AQ80" t="e">
            <v>#DIV/0!</v>
          </cell>
          <cell r="AR80" t="e">
            <v>#DIV/0!</v>
          </cell>
          <cell r="AS80">
            <v>0.11883664075335404</v>
          </cell>
          <cell r="AT80">
            <v>0.11159657690589621</v>
          </cell>
          <cell r="AU80">
            <v>0.10389657690589621</v>
          </cell>
          <cell r="AV80">
            <v>9.2432653108718857E-2</v>
          </cell>
          <cell r="AW80">
            <v>7.4375937010596235E-2</v>
          </cell>
          <cell r="AX80">
            <v>5.5681231715081103E-2</v>
          </cell>
          <cell r="AY80">
            <v>3.7969842881494173E-2</v>
          </cell>
          <cell r="AZ80">
            <v>2.2154907823855152E-2</v>
          </cell>
          <cell r="BA80">
            <v>9.6815625589398418E-3</v>
          </cell>
        </row>
        <row r="82"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</row>
        <row r="83">
          <cell r="R83">
            <v>870280</v>
          </cell>
          <cell r="S83">
            <v>870280</v>
          </cell>
          <cell r="T83">
            <v>870280</v>
          </cell>
          <cell r="U83">
            <v>870280</v>
          </cell>
          <cell r="V83">
            <v>870280</v>
          </cell>
          <cell r="W83">
            <v>870280</v>
          </cell>
          <cell r="X83">
            <v>870280</v>
          </cell>
          <cell r="Y83">
            <v>870280</v>
          </cell>
          <cell r="Z83">
            <v>870280</v>
          </cell>
          <cell r="AA83">
            <v>870280</v>
          </cell>
          <cell r="AB83">
            <v>870280</v>
          </cell>
          <cell r="AC83">
            <v>870280</v>
          </cell>
        </row>
        <row r="84">
          <cell r="R84">
            <v>1246447.22</v>
          </cell>
          <cell r="S84">
            <v>636149.06000000006</v>
          </cell>
          <cell r="T84">
            <v>538003.22</v>
          </cell>
          <cell r="U84">
            <v>472249.62</v>
          </cell>
          <cell r="V84">
            <v>441868.57000000007</v>
          </cell>
          <cell r="W84">
            <v>412181.97</v>
          </cell>
          <cell r="X84">
            <v>382018.64</v>
          </cell>
          <cell r="Y84">
            <v>563821.57000000007</v>
          </cell>
          <cell r="Z84">
            <v>521231.4800000001</v>
          </cell>
          <cell r="AA84">
            <v>458913.20000000007</v>
          </cell>
          <cell r="AB84">
            <v>263310.24</v>
          </cell>
          <cell r="AC84">
            <v>148559.91</v>
          </cell>
        </row>
        <row r="85">
          <cell r="R85">
            <v>826450.77999999991</v>
          </cell>
          <cell r="S85">
            <v>891064.86999999988</v>
          </cell>
          <cell r="T85">
            <v>957337.27</v>
          </cell>
          <cell r="U85">
            <v>1053604.6600000001</v>
          </cell>
          <cell r="V85">
            <v>1007924.04</v>
          </cell>
          <cell r="W85">
            <v>898004.65999999992</v>
          </cell>
          <cell r="X85">
            <v>682284.59</v>
          </cell>
          <cell r="Y85">
            <v>431942.18999999994</v>
          </cell>
          <cell r="Z85">
            <v>184705.15999999997</v>
          </cell>
          <cell r="AA85">
            <v>-46976.680000000008</v>
          </cell>
          <cell r="AB85">
            <v>-162981.28000000003</v>
          </cell>
          <cell r="AC85">
            <v>-67498.240000000005</v>
          </cell>
        </row>
        <row r="86">
          <cell r="R86">
            <v>1290276.44</v>
          </cell>
          <cell r="S86">
            <v>615364.19000000018</v>
          </cell>
          <cell r="T86">
            <v>450945.94999999995</v>
          </cell>
          <cell r="U86">
            <v>288924.95999999996</v>
          </cell>
          <cell r="V86">
            <v>304224.53000000003</v>
          </cell>
          <cell r="W86">
            <v>384457.31000000006</v>
          </cell>
          <cell r="X86">
            <v>570014.05000000016</v>
          </cell>
          <cell r="Y86">
            <v>1002159.3800000001</v>
          </cell>
          <cell r="Z86">
            <v>1206806.32</v>
          </cell>
          <cell r="AA86">
            <v>1376169.8800000001</v>
          </cell>
          <cell r="AB86">
            <v>1296571.52</v>
          </cell>
          <cell r="AC86">
            <v>1086338.1500000001</v>
          </cell>
        </row>
        <row r="87">
          <cell r="R87">
            <v>4.9999999813735485E-2</v>
          </cell>
          <cell r="S87">
            <v>4.9999999813735485E-2</v>
          </cell>
          <cell r="T87">
            <v>4.0000000037252903E-2</v>
          </cell>
          <cell r="U87">
            <v>4.0000000037252903E-2</v>
          </cell>
          <cell r="V87">
            <v>4.0000000037252903E-2</v>
          </cell>
          <cell r="W87">
            <v>3.9999999979045242E-2</v>
          </cell>
          <cell r="X87">
            <v>3.9999999920837581E-2</v>
          </cell>
          <cell r="Y87">
            <v>3.9999999804422259E-2</v>
          </cell>
          <cell r="Z87">
            <v>4.0000000037252903E-2</v>
          </cell>
          <cell r="AA87">
            <v>4.0000000037252903E-2</v>
          </cell>
          <cell r="AB87">
            <v>4.0000000037252903E-2</v>
          </cell>
          <cell r="AC87">
            <v>3.9999999804422259E-2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Uncoll Analysis - A"/>
      <sheetName val="Input-Actg1"/>
      <sheetName val="B1 - Income Stmt"/>
      <sheetName val="B2 - Com Breakout"/>
      <sheetName val="C - AR Balance"/>
      <sheetName val="D1 - CIS Aging"/>
      <sheetName val="CM AR Nagings"/>
      <sheetName val="D2 - SAP Aging"/>
      <sheetName val="E - Rollforward"/>
      <sheetName val="F - JE 55 Uncoll"/>
      <sheetName val="G - CM Prov for Uncoll"/>
      <sheetName val="H - YTD Uncoll"/>
      <sheetName val="I - YTD Prov for Uncoll"/>
      <sheetName val="Current 12 Month Backup - K"/>
      <sheetName val="09-2017 Uncoll - L"/>
      <sheetName val="Treasury Indust"/>
    </sheetNames>
    <sheetDataSet>
      <sheetData sheetId="0"/>
      <sheetData sheetId="1">
        <row r="1">
          <cell r="B1">
            <v>4</v>
          </cell>
        </row>
        <row r="6">
          <cell r="F6">
            <v>1</v>
          </cell>
          <cell r="G6">
            <v>2</v>
          </cell>
          <cell r="H6">
            <v>3</v>
          </cell>
          <cell r="I6">
            <v>4</v>
          </cell>
          <cell r="J6">
            <v>5</v>
          </cell>
          <cell r="K6">
            <v>6</v>
          </cell>
          <cell r="L6">
            <v>7</v>
          </cell>
          <cell r="M6">
            <v>8</v>
          </cell>
          <cell r="N6">
            <v>9</v>
          </cell>
          <cell r="O6">
            <v>10</v>
          </cell>
          <cell r="P6">
            <v>11</v>
          </cell>
          <cell r="Q6">
            <v>12</v>
          </cell>
          <cell r="R6">
            <v>1</v>
          </cell>
          <cell r="S6">
            <v>2</v>
          </cell>
          <cell r="T6">
            <v>3</v>
          </cell>
          <cell r="U6">
            <v>4</v>
          </cell>
          <cell r="V6">
            <v>5</v>
          </cell>
          <cell r="W6">
            <v>6</v>
          </cell>
          <cell r="X6">
            <v>7</v>
          </cell>
          <cell r="Y6">
            <v>8</v>
          </cell>
          <cell r="Z6">
            <v>9</v>
          </cell>
          <cell r="AA6">
            <v>10</v>
          </cell>
          <cell r="AB6">
            <v>11</v>
          </cell>
          <cell r="AC6">
            <v>12</v>
          </cell>
          <cell r="AD6">
            <v>1</v>
          </cell>
          <cell r="AE6">
            <v>2</v>
          </cell>
          <cell r="AF6">
            <v>3</v>
          </cell>
          <cell r="AG6">
            <v>4</v>
          </cell>
          <cell r="AH6">
            <v>5</v>
          </cell>
          <cell r="AI6">
            <v>6</v>
          </cell>
          <cell r="AJ6">
            <v>7</v>
          </cell>
          <cell r="AK6">
            <v>8</v>
          </cell>
          <cell r="AL6">
            <v>9</v>
          </cell>
          <cell r="AM6">
            <v>10</v>
          </cell>
          <cell r="AN6">
            <v>11</v>
          </cell>
          <cell r="AO6">
            <v>12</v>
          </cell>
          <cell r="AP6">
            <v>1</v>
          </cell>
          <cell r="AQ6">
            <v>2</v>
          </cell>
          <cell r="AR6">
            <v>3</v>
          </cell>
          <cell r="AS6">
            <v>4</v>
          </cell>
          <cell r="AT6">
            <v>5</v>
          </cell>
          <cell r="AU6">
            <v>6</v>
          </cell>
          <cell r="AV6">
            <v>7</v>
          </cell>
          <cell r="AW6">
            <v>8</v>
          </cell>
          <cell r="AX6">
            <v>9</v>
          </cell>
          <cell r="AY6">
            <v>10</v>
          </cell>
          <cell r="AZ6">
            <v>11</v>
          </cell>
          <cell r="BA6">
            <v>12</v>
          </cell>
          <cell r="BB6">
            <v>1</v>
          </cell>
          <cell r="BC6">
            <v>2</v>
          </cell>
          <cell r="BD6">
            <v>3</v>
          </cell>
          <cell r="BE6">
            <v>4</v>
          </cell>
          <cell r="BF6">
            <v>5</v>
          </cell>
          <cell r="BG6">
            <v>6</v>
          </cell>
          <cell r="BH6">
            <v>7</v>
          </cell>
          <cell r="BI6">
            <v>8</v>
          </cell>
          <cell r="BJ6">
            <v>9</v>
          </cell>
          <cell r="BK6">
            <v>10</v>
          </cell>
          <cell r="BL6">
            <v>11</v>
          </cell>
          <cell r="BM6">
            <v>12</v>
          </cell>
        </row>
        <row r="7">
          <cell r="F7" t="str">
            <v>DEC, 2018</v>
          </cell>
          <cell r="G7" t="str">
            <v>NOV, 2018</v>
          </cell>
          <cell r="H7" t="str">
            <v>OCT, 2018</v>
          </cell>
          <cell r="I7" t="str">
            <v>SEP, 2018</v>
          </cell>
          <cell r="J7" t="str">
            <v>AUG, 2018</v>
          </cell>
          <cell r="K7" t="str">
            <v>JUL, 2018</v>
          </cell>
          <cell r="L7" t="str">
            <v>JUN, 2018</v>
          </cell>
          <cell r="M7" t="str">
            <v>MAY, 2018</v>
          </cell>
          <cell r="N7" t="str">
            <v>APR, 2018</v>
          </cell>
          <cell r="O7" t="str">
            <v>MAR, 2018</v>
          </cell>
          <cell r="P7" t="str">
            <v>FEB, 2018</v>
          </cell>
          <cell r="Q7" t="str">
            <v>JAN, 2018</v>
          </cell>
          <cell r="R7" t="str">
            <v>DEC, 2017</v>
          </cell>
          <cell r="S7" t="str">
            <v>NOV, 2017</v>
          </cell>
          <cell r="T7" t="str">
            <v>OCT, 2017</v>
          </cell>
          <cell r="U7" t="str">
            <v>SEP, 2017</v>
          </cell>
          <cell r="V7" t="str">
            <v>AUG, 2017</v>
          </cell>
          <cell r="W7" t="str">
            <v>JUL, 2017</v>
          </cell>
          <cell r="X7" t="str">
            <v>JUN, 2017</v>
          </cell>
          <cell r="Y7" t="str">
            <v>MAY, 2017</v>
          </cell>
          <cell r="Z7" t="str">
            <v>APR, 2017</v>
          </cell>
          <cell r="AA7" t="str">
            <v>MAR, 2017</v>
          </cell>
          <cell r="AB7" t="str">
            <v>FEB, 2017</v>
          </cell>
          <cell r="AC7" t="str">
            <v>JAN, 2017</v>
          </cell>
          <cell r="AD7" t="str">
            <v>DEC, 2018 YTD</v>
          </cell>
          <cell r="AE7" t="str">
            <v>NOV, 2018 YTD</v>
          </cell>
          <cell r="AF7" t="str">
            <v>OCT, 2018 YTD</v>
          </cell>
          <cell r="AG7" t="str">
            <v>SEP, 2018 YTD</v>
          </cell>
          <cell r="AH7" t="str">
            <v>AUG, 2018 YTD</v>
          </cell>
          <cell r="AI7" t="str">
            <v>JUL, 2018 YTD</v>
          </cell>
          <cell r="AJ7" t="str">
            <v>JUN, 2018 YTD</v>
          </cell>
          <cell r="AK7" t="str">
            <v>MAY, 2018 YTD</v>
          </cell>
          <cell r="AL7" t="str">
            <v>APR, 2018 YTD</v>
          </cell>
          <cell r="AM7" t="str">
            <v>MAR, 2018 YTD</v>
          </cell>
          <cell r="AN7" t="str">
            <v>FEB, 2018 YTD</v>
          </cell>
          <cell r="AO7" t="str">
            <v>JAN, 2018 YTD</v>
          </cell>
          <cell r="AP7" t="str">
            <v>DEC, 2017 YTD</v>
          </cell>
          <cell r="AQ7" t="str">
            <v>NOV, 2017 YTD</v>
          </cell>
          <cell r="AR7" t="str">
            <v>OCT, 2017 YTD</v>
          </cell>
          <cell r="AS7" t="str">
            <v>SEP, 2017 YTD</v>
          </cell>
          <cell r="AT7" t="str">
            <v>AUG, 2017 YTD</v>
          </cell>
          <cell r="AU7" t="str">
            <v>JUL, 2017 YTD</v>
          </cell>
          <cell r="AV7" t="str">
            <v>JUN, 2017 YTD</v>
          </cell>
          <cell r="AW7" t="str">
            <v>MAY, 2017 YTD</v>
          </cell>
          <cell r="AX7" t="str">
            <v>APR, 2017 YTD</v>
          </cell>
          <cell r="AY7" t="str">
            <v>MAR, 2017 YTD</v>
          </cell>
          <cell r="AZ7" t="str">
            <v>FEB, 2017 YTD</v>
          </cell>
          <cell r="BA7" t="str">
            <v>JAN, 2017 YTD</v>
          </cell>
          <cell r="BB7" t="str">
            <v>DEC 18 MTHS</v>
          </cell>
          <cell r="BC7" t="str">
            <v>NOV 18 MTHS</v>
          </cell>
          <cell r="BD7" t="str">
            <v>OCT 18 MTHS</v>
          </cell>
          <cell r="BE7" t="str">
            <v>SEP 18 MTHS</v>
          </cell>
          <cell r="BF7" t="str">
            <v>AUG 18 MTHS</v>
          </cell>
          <cell r="BG7" t="str">
            <v>JUL 18 MTHS</v>
          </cell>
          <cell r="BH7" t="str">
            <v>JUN 18 MTHS</v>
          </cell>
          <cell r="BI7" t="str">
            <v>MAY 18 MTHS</v>
          </cell>
          <cell r="BJ7" t="str">
            <v>APR 18 MTHS</v>
          </cell>
          <cell r="BK7" t="str">
            <v>MAR 18 MTHS</v>
          </cell>
          <cell r="BL7" t="str">
            <v>FEB 18 MTHS</v>
          </cell>
          <cell r="BM7" t="str">
            <v>JAN 18 MTHS</v>
          </cell>
        </row>
        <row r="8"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</row>
        <row r="10">
          <cell r="F10"/>
          <cell r="G10"/>
          <cell r="H10"/>
          <cell r="I10">
            <v>13887762</v>
          </cell>
          <cell r="J10">
            <v>12584773</v>
          </cell>
          <cell r="K10">
            <v>13461063</v>
          </cell>
          <cell r="L10">
            <v>11309137</v>
          </cell>
          <cell r="M10">
            <v>26102378</v>
          </cell>
          <cell r="N10">
            <v>42734376.270000003</v>
          </cell>
          <cell r="O10">
            <v>57221411.719999999</v>
          </cell>
          <cell r="P10">
            <v>56634290.640000001</v>
          </cell>
          <cell r="Q10">
            <v>71328081</v>
          </cell>
          <cell r="R10">
            <v>58924844</v>
          </cell>
          <cell r="S10">
            <v>36937934.68</v>
          </cell>
          <cell r="T10">
            <v>21573708</v>
          </cell>
          <cell r="U10">
            <v>13642619</v>
          </cell>
          <cell r="V10">
            <v>12659746</v>
          </cell>
          <cell r="W10">
            <v>14144117.310000001</v>
          </cell>
          <cell r="X10">
            <v>13050161.27</v>
          </cell>
          <cell r="Y10">
            <v>31217612</v>
          </cell>
          <cell r="Z10">
            <v>42678246.609999999</v>
          </cell>
          <cell r="AA10">
            <v>55246778</v>
          </cell>
          <cell r="AB10">
            <v>69824566</v>
          </cell>
          <cell r="AC10">
            <v>88862605</v>
          </cell>
          <cell r="AD10">
            <v>305263272.63</v>
          </cell>
          <cell r="AE10">
            <v>305263272.63</v>
          </cell>
          <cell r="AF10">
            <v>305263272.63</v>
          </cell>
          <cell r="AG10">
            <v>305263272.63</v>
          </cell>
          <cell r="AH10">
            <v>291375510.63</v>
          </cell>
          <cell r="AI10">
            <v>278790737.63</v>
          </cell>
          <cell r="AJ10">
            <v>265329674.63</v>
          </cell>
          <cell r="AK10">
            <v>254020537.63</v>
          </cell>
          <cell r="AL10">
            <v>227918159.63</v>
          </cell>
          <cell r="AM10">
            <v>185183783.36000001</v>
          </cell>
          <cell r="AN10">
            <v>127962371.64</v>
          </cell>
          <cell r="AO10">
            <v>71328081</v>
          </cell>
          <cell r="AP10">
            <v>458762937.87</v>
          </cell>
          <cell r="AQ10">
            <v>399838093.87</v>
          </cell>
          <cell r="AR10">
            <v>362900159.19</v>
          </cell>
          <cell r="AS10">
            <v>341326451.19</v>
          </cell>
          <cell r="AT10">
            <v>327683832.19</v>
          </cell>
          <cell r="AU10">
            <v>315024086.19</v>
          </cell>
          <cell r="AV10">
            <v>300879968.88</v>
          </cell>
          <cell r="AW10">
            <v>287829807.61000001</v>
          </cell>
          <cell r="AX10">
            <v>256612195.61000001</v>
          </cell>
          <cell r="AY10">
            <v>213933949</v>
          </cell>
          <cell r="AZ10">
            <v>158687171</v>
          </cell>
          <cell r="BA10">
            <v>88862605</v>
          </cell>
          <cell r="BB10">
            <v>305263272.63</v>
          </cell>
          <cell r="BC10">
            <v>364188116.63</v>
          </cell>
          <cell r="BD10">
            <v>401126051.31</v>
          </cell>
          <cell r="BE10">
            <v>422699759.31</v>
          </cell>
          <cell r="BF10">
            <v>422454616.31</v>
          </cell>
          <cell r="BG10">
            <v>422529589.31</v>
          </cell>
          <cell r="BH10">
            <v>423212643.62</v>
          </cell>
          <cell r="BI10">
            <v>424953667.88999999</v>
          </cell>
          <cell r="BJ10">
            <v>430068901.88999999</v>
          </cell>
          <cell r="BK10">
            <v>430012772.23000002</v>
          </cell>
          <cell r="BL10">
            <v>428038138.50999999</v>
          </cell>
          <cell r="BM10">
            <v>441228413.87</v>
          </cell>
        </row>
        <row r="11">
          <cell r="F11"/>
          <cell r="G11"/>
          <cell r="H11"/>
          <cell r="I11">
            <v>8257400.71</v>
          </cell>
          <cell r="J11">
            <v>7501306.1699999999</v>
          </cell>
          <cell r="K11">
            <v>8169046.1399999997</v>
          </cell>
          <cell r="L11">
            <v>6350279.5599999996</v>
          </cell>
          <cell r="M11">
            <v>13656370.380000001</v>
          </cell>
          <cell r="N11">
            <v>21068455.859999999</v>
          </cell>
          <cell r="O11">
            <v>28170799.039999999</v>
          </cell>
          <cell r="P11">
            <v>26150425.149999999</v>
          </cell>
          <cell r="Q11">
            <v>33831965</v>
          </cell>
          <cell r="R11">
            <v>27093248.949999999</v>
          </cell>
          <cell r="S11">
            <v>17216235.829999998</v>
          </cell>
          <cell r="T11">
            <v>11152092.800000001</v>
          </cell>
          <cell r="U11">
            <v>8259619.5599999996</v>
          </cell>
          <cell r="V11">
            <v>7755802</v>
          </cell>
          <cell r="W11">
            <v>8624672.25</v>
          </cell>
          <cell r="X11">
            <v>7260926.7300000004</v>
          </cell>
          <cell r="Y11">
            <v>15921979</v>
          </cell>
          <cell r="Z11">
            <v>20832694.57</v>
          </cell>
          <cell r="AA11">
            <v>27491550.809999999</v>
          </cell>
          <cell r="AB11">
            <v>34543653.030000001</v>
          </cell>
          <cell r="AC11">
            <v>43528109.810000002</v>
          </cell>
          <cell r="AD11">
            <v>153156048.00999999</v>
          </cell>
          <cell r="AE11">
            <v>153156048.00999999</v>
          </cell>
          <cell r="AF11">
            <v>153156048.00999999</v>
          </cell>
          <cell r="AG11">
            <v>153156048.00999999</v>
          </cell>
          <cell r="AH11">
            <v>144898647.30000001</v>
          </cell>
          <cell r="AI11">
            <v>137397341.13</v>
          </cell>
          <cell r="AJ11">
            <v>129228294.99000001</v>
          </cell>
          <cell r="AK11">
            <v>122878015.43000001</v>
          </cell>
          <cell r="AL11">
            <v>109221645.05</v>
          </cell>
          <cell r="AM11">
            <v>88153189.189999998</v>
          </cell>
          <cell r="AN11">
            <v>59982390.149999999</v>
          </cell>
          <cell r="AO11">
            <v>33831965</v>
          </cell>
          <cell r="AP11">
            <v>229680585.34</v>
          </cell>
          <cell r="AQ11">
            <v>202587336.39000002</v>
          </cell>
          <cell r="AR11">
            <v>185371100.56</v>
          </cell>
          <cell r="AS11">
            <v>174219007.75999999</v>
          </cell>
          <cell r="AT11">
            <v>165959388.19999999</v>
          </cell>
          <cell r="AU11">
            <v>158203586.19999999</v>
          </cell>
          <cell r="AV11">
            <v>149578913.94999999</v>
          </cell>
          <cell r="AW11">
            <v>142317987.22</v>
          </cell>
          <cell r="AX11">
            <v>126396008.22</v>
          </cell>
          <cell r="AY11">
            <v>105563313.65000001</v>
          </cell>
          <cell r="AZ11">
            <v>78071762.840000004</v>
          </cell>
          <cell r="BA11">
            <v>43528109.810000002</v>
          </cell>
          <cell r="BB11">
            <v>153156048.00999999</v>
          </cell>
          <cell r="BC11">
            <v>180249296.95999998</v>
          </cell>
          <cell r="BD11">
            <v>197465532.78999996</v>
          </cell>
          <cell r="BE11">
            <v>208617625.58999997</v>
          </cell>
          <cell r="BF11">
            <v>208619844.44</v>
          </cell>
          <cell r="BG11">
            <v>208874340.26999998</v>
          </cell>
          <cell r="BH11">
            <v>209329966.38</v>
          </cell>
          <cell r="BI11">
            <v>210240613.54999998</v>
          </cell>
          <cell r="BJ11">
            <v>212506222.16999999</v>
          </cell>
          <cell r="BK11">
            <v>212270460.88</v>
          </cell>
          <cell r="BL11">
            <v>211591212.64999998</v>
          </cell>
          <cell r="BM11">
            <v>219984440.53</v>
          </cell>
        </row>
        <row r="12">
          <cell r="F12"/>
          <cell r="G12"/>
          <cell r="H12"/>
          <cell r="I12">
            <v>1688854.87</v>
          </cell>
          <cell r="J12">
            <v>1341879.02</v>
          </cell>
          <cell r="K12">
            <v>1438472.33</v>
          </cell>
          <cell r="L12">
            <v>1042865.89</v>
          </cell>
          <cell r="M12">
            <v>1598360.52</v>
          </cell>
          <cell r="N12">
            <v>1896780.53</v>
          </cell>
          <cell r="O12">
            <v>2085806.87</v>
          </cell>
          <cell r="P12">
            <v>2036886.07</v>
          </cell>
          <cell r="Q12">
            <v>2265052</v>
          </cell>
          <cell r="R12">
            <v>2109249.37</v>
          </cell>
          <cell r="S12">
            <v>2018560.6</v>
          </cell>
          <cell r="T12">
            <v>2004941.63</v>
          </cell>
          <cell r="U12">
            <v>1695510.93</v>
          </cell>
          <cell r="V12">
            <v>1515712</v>
          </cell>
          <cell r="W12">
            <v>1532876.9</v>
          </cell>
          <cell r="X12">
            <v>1087301.6299999999</v>
          </cell>
          <cell r="Y12">
            <v>1746764</v>
          </cell>
          <cell r="Z12">
            <v>1917341.88</v>
          </cell>
          <cell r="AA12">
            <v>2174315.17</v>
          </cell>
          <cell r="AB12">
            <v>2371923.8199999998</v>
          </cell>
          <cell r="AC12">
            <v>2582918.37</v>
          </cell>
          <cell r="AD12">
            <v>15394958.100000001</v>
          </cell>
          <cell r="AE12">
            <v>15394958.100000001</v>
          </cell>
          <cell r="AF12">
            <v>15394958.100000001</v>
          </cell>
          <cell r="AG12">
            <v>15394958.100000001</v>
          </cell>
          <cell r="AH12">
            <v>13706103.23</v>
          </cell>
          <cell r="AI12">
            <v>12364224.210000001</v>
          </cell>
          <cell r="AJ12">
            <v>10925751.880000001</v>
          </cell>
          <cell r="AK12">
            <v>9882885.9900000002</v>
          </cell>
          <cell r="AL12">
            <v>8284525.4700000007</v>
          </cell>
          <cell r="AM12">
            <v>6387744.9400000004</v>
          </cell>
          <cell r="AN12">
            <v>4301938.07</v>
          </cell>
          <cell r="AO12">
            <v>2265052</v>
          </cell>
          <cell r="AP12">
            <v>22757416.300000001</v>
          </cell>
          <cell r="AQ12">
            <v>20648166.93</v>
          </cell>
          <cell r="AR12">
            <v>18629606.329999998</v>
          </cell>
          <cell r="AS12">
            <v>16624664.699999999</v>
          </cell>
          <cell r="AT12">
            <v>14929153.77</v>
          </cell>
          <cell r="AU12">
            <v>13413441.77</v>
          </cell>
          <cell r="AV12">
            <v>11880564.870000001</v>
          </cell>
          <cell r="AW12">
            <v>10793263.239999998</v>
          </cell>
          <cell r="AX12">
            <v>9046499.2399999984</v>
          </cell>
          <cell r="AY12">
            <v>7129157.3600000003</v>
          </cell>
          <cell r="AZ12">
            <v>4954842.1899999995</v>
          </cell>
          <cell r="BA12">
            <v>2582918.37</v>
          </cell>
          <cell r="BB12">
            <v>15394958.100000001</v>
          </cell>
          <cell r="BC12">
            <v>17504207.470000003</v>
          </cell>
          <cell r="BD12">
            <v>19522768.070000004</v>
          </cell>
          <cell r="BE12">
            <v>21527709.700000003</v>
          </cell>
          <cell r="BF12">
            <v>21534365.760000002</v>
          </cell>
          <cell r="BG12">
            <v>21708198.740000002</v>
          </cell>
          <cell r="BH12">
            <v>21802603.309999999</v>
          </cell>
          <cell r="BI12">
            <v>21847039.049999997</v>
          </cell>
          <cell r="BJ12">
            <v>21995442.529999997</v>
          </cell>
          <cell r="BK12">
            <v>22016003.879999995</v>
          </cell>
          <cell r="BL12">
            <v>22104512.18</v>
          </cell>
          <cell r="BM12">
            <v>22439549.93</v>
          </cell>
        </row>
        <row r="13">
          <cell r="F13"/>
          <cell r="G13"/>
          <cell r="H13"/>
          <cell r="I13">
            <v>1304756.68</v>
          </cell>
          <cell r="J13">
            <v>1249824.76</v>
          </cell>
          <cell r="K13">
            <v>1235125.3600000001</v>
          </cell>
          <cell r="L13">
            <v>610651.27</v>
          </cell>
          <cell r="M13">
            <v>1434045.14</v>
          </cell>
          <cell r="N13">
            <v>1791208.1</v>
          </cell>
          <cell r="O13">
            <v>2406121.0699999998</v>
          </cell>
          <cell r="P13">
            <v>2138845.67</v>
          </cell>
          <cell r="Q13">
            <v>2197956</v>
          </cell>
          <cell r="R13">
            <v>2231085.39</v>
          </cell>
          <cell r="S13">
            <v>2008197.6</v>
          </cell>
          <cell r="T13">
            <v>1787440.85</v>
          </cell>
          <cell r="U13">
            <v>1390844.79</v>
          </cell>
          <cell r="V13">
            <v>1377082</v>
          </cell>
          <cell r="W13">
            <v>1381965.92</v>
          </cell>
          <cell r="X13">
            <v>880894.78</v>
          </cell>
          <cell r="Y13">
            <v>1827669</v>
          </cell>
          <cell r="Z13">
            <v>1977934.08</v>
          </cell>
          <cell r="AA13">
            <v>2382286.52</v>
          </cell>
          <cell r="AB13">
            <v>2297781.37</v>
          </cell>
          <cell r="AC13">
            <v>2629946.11</v>
          </cell>
          <cell r="AD13">
            <v>14368534.050000001</v>
          </cell>
          <cell r="AE13">
            <v>14368534.050000001</v>
          </cell>
          <cell r="AF13">
            <v>14368534.050000001</v>
          </cell>
          <cell r="AG13">
            <v>14368534.050000001</v>
          </cell>
          <cell r="AH13">
            <v>13063777.370000001</v>
          </cell>
          <cell r="AI13">
            <v>11813952.609999999</v>
          </cell>
          <cell r="AJ13">
            <v>10578827.25</v>
          </cell>
          <cell r="AK13">
            <v>9968175.9800000004</v>
          </cell>
          <cell r="AL13">
            <v>8534130.8399999999</v>
          </cell>
          <cell r="AM13">
            <v>6742922.7400000002</v>
          </cell>
          <cell r="AN13">
            <v>4336801.67</v>
          </cell>
          <cell r="AO13">
            <v>2197956</v>
          </cell>
          <cell r="AP13">
            <v>22173128.41</v>
          </cell>
          <cell r="AQ13">
            <v>19942043.02</v>
          </cell>
          <cell r="AR13">
            <v>17933845.419999998</v>
          </cell>
          <cell r="AS13">
            <v>16146404.57</v>
          </cell>
          <cell r="AT13">
            <v>14755559.780000001</v>
          </cell>
          <cell r="AU13">
            <v>13378477.780000001</v>
          </cell>
          <cell r="AV13">
            <v>11996511.859999999</v>
          </cell>
          <cell r="AW13">
            <v>11115617.079999998</v>
          </cell>
          <cell r="AX13">
            <v>9287948.0800000001</v>
          </cell>
          <cell r="AY13">
            <v>7310014</v>
          </cell>
          <cell r="AZ13">
            <v>4927727.4800000004</v>
          </cell>
          <cell r="BA13">
            <v>2629946.11</v>
          </cell>
          <cell r="BB13">
            <v>14368534.050000001</v>
          </cell>
          <cell r="BC13">
            <v>16599619.440000001</v>
          </cell>
          <cell r="BD13">
            <v>18607817.040000003</v>
          </cell>
          <cell r="BE13">
            <v>20395257.890000004</v>
          </cell>
          <cell r="BF13">
            <v>20481346.000000004</v>
          </cell>
          <cell r="BG13">
            <v>20608603.239999998</v>
          </cell>
          <cell r="BH13">
            <v>20755443.799999997</v>
          </cell>
          <cell r="BI13">
            <v>21025687.310000002</v>
          </cell>
          <cell r="BJ13">
            <v>21419311.170000002</v>
          </cell>
          <cell r="BK13">
            <v>21606037.149999999</v>
          </cell>
          <cell r="BL13">
            <v>21582202.599999998</v>
          </cell>
          <cell r="BM13">
            <v>21741138.299999997</v>
          </cell>
        </row>
        <row r="14">
          <cell r="F14"/>
          <cell r="G14"/>
          <cell r="H14"/>
          <cell r="I14">
            <v>1521800</v>
          </cell>
          <cell r="J14">
            <v>1532107</v>
          </cell>
          <cell r="K14">
            <v>1528123</v>
          </cell>
          <cell r="L14">
            <v>1524631</v>
          </cell>
          <cell r="M14">
            <v>1383743</v>
          </cell>
          <cell r="N14">
            <v>2084744.79</v>
          </cell>
          <cell r="O14">
            <v>1833783.92</v>
          </cell>
          <cell r="P14">
            <v>1698444.31</v>
          </cell>
          <cell r="Q14">
            <v>1758477</v>
          </cell>
          <cell r="R14">
            <v>1819480</v>
          </cell>
          <cell r="S14">
            <v>1704271.36</v>
          </cell>
          <cell r="T14">
            <v>1722455</v>
          </cell>
          <cell r="U14">
            <v>1556207</v>
          </cell>
          <cell r="V14">
            <v>1562310</v>
          </cell>
          <cell r="W14">
            <v>1541514.42</v>
          </cell>
          <cell r="X14">
            <v>1578006.28</v>
          </cell>
          <cell r="Y14">
            <v>1661597</v>
          </cell>
          <cell r="Z14">
            <v>1696581.43</v>
          </cell>
          <cell r="AA14">
            <v>1779632.3</v>
          </cell>
          <cell r="AB14">
            <v>1756539</v>
          </cell>
          <cell r="AC14">
            <v>1972421</v>
          </cell>
          <cell r="AD14">
            <v>14865854.02</v>
          </cell>
          <cell r="AE14">
            <v>14865854.02</v>
          </cell>
          <cell r="AF14">
            <v>14865854.02</v>
          </cell>
          <cell r="AG14">
            <v>14865854.02</v>
          </cell>
          <cell r="AH14">
            <v>13344054.020000001</v>
          </cell>
          <cell r="AI14">
            <v>11811947.02</v>
          </cell>
          <cell r="AJ14">
            <v>10283824.02</v>
          </cell>
          <cell r="AK14">
            <v>8759193.0199999996</v>
          </cell>
          <cell r="AL14">
            <v>7375450.0199999996</v>
          </cell>
          <cell r="AM14">
            <v>5290705.2300000004</v>
          </cell>
          <cell r="AN14">
            <v>3456921.31</v>
          </cell>
          <cell r="AO14">
            <v>1758477</v>
          </cell>
          <cell r="AP14">
            <v>20351014.789999999</v>
          </cell>
          <cell r="AQ14">
            <v>18531534.789999999</v>
          </cell>
          <cell r="AR14">
            <v>16827263.43</v>
          </cell>
          <cell r="AS14">
            <v>15104808.430000002</v>
          </cell>
          <cell r="AT14">
            <v>13548601.43</v>
          </cell>
          <cell r="AU14">
            <v>11986291.43</v>
          </cell>
          <cell r="AV14">
            <v>10444777.01</v>
          </cell>
          <cell r="AW14">
            <v>8866770.7300000004</v>
          </cell>
          <cell r="AX14">
            <v>7205173.7300000004</v>
          </cell>
          <cell r="AY14">
            <v>5508592.2999999998</v>
          </cell>
          <cell r="AZ14">
            <v>3728960</v>
          </cell>
          <cell r="BA14">
            <v>1972421</v>
          </cell>
          <cell r="BB14">
            <v>14865854.02</v>
          </cell>
          <cell r="BC14">
            <v>16685334.02</v>
          </cell>
          <cell r="BD14">
            <v>18389605.379999999</v>
          </cell>
          <cell r="BE14">
            <v>20112060.379999999</v>
          </cell>
          <cell r="BF14">
            <v>20146467.380000003</v>
          </cell>
          <cell r="BG14">
            <v>20176670.379999999</v>
          </cell>
          <cell r="BH14">
            <v>20190061.799999997</v>
          </cell>
          <cell r="BI14">
            <v>20243437.079999998</v>
          </cell>
          <cell r="BJ14">
            <v>20521291.079999998</v>
          </cell>
          <cell r="BK14">
            <v>20133127.719999999</v>
          </cell>
          <cell r="BL14">
            <v>20078976.100000001</v>
          </cell>
          <cell r="BM14">
            <v>20137070.789999999</v>
          </cell>
        </row>
        <row r="15">
          <cell r="F15"/>
          <cell r="G15"/>
          <cell r="H15"/>
          <cell r="I15">
            <v>3067940</v>
          </cell>
          <cell r="J15">
            <v>276020</v>
          </cell>
          <cell r="K15">
            <v>-966625</v>
          </cell>
          <cell r="L15">
            <v>-2510314</v>
          </cell>
          <cell r="M15">
            <v>-11659301</v>
          </cell>
          <cell r="N15">
            <v>-10931802.109999999</v>
          </cell>
          <cell r="O15">
            <v>-8720125.25</v>
          </cell>
          <cell r="P15">
            <v>-974405.4</v>
          </cell>
          <cell r="Q15">
            <v>-14224667</v>
          </cell>
          <cell r="R15">
            <v>15394110</v>
          </cell>
          <cell r="S15">
            <v>17470281.640000001</v>
          </cell>
          <cell r="T15">
            <v>14572406</v>
          </cell>
          <cell r="U15">
            <v>2537130</v>
          </cell>
          <cell r="V15">
            <v>-34768</v>
          </cell>
          <cell r="W15">
            <v>-454430.71</v>
          </cell>
          <cell r="X15">
            <v>-4729240.3499999996</v>
          </cell>
          <cell r="Y15">
            <v>-11337862</v>
          </cell>
          <cell r="Z15">
            <v>-7524081.5300000003</v>
          </cell>
          <cell r="AA15">
            <v>-5697782.7999999998</v>
          </cell>
          <cell r="AB15">
            <v>-14403264</v>
          </cell>
          <cell r="AC15">
            <v>-6126765</v>
          </cell>
          <cell r="AD15">
            <v>-46643279.759999998</v>
          </cell>
          <cell r="AE15">
            <v>-46643279.759999998</v>
          </cell>
          <cell r="AF15">
            <v>-46643279.759999998</v>
          </cell>
          <cell r="AG15">
            <v>-46643279.759999998</v>
          </cell>
          <cell r="AH15">
            <v>-49711219.759999998</v>
          </cell>
          <cell r="AI15">
            <v>-49987239.759999998</v>
          </cell>
          <cell r="AJ15">
            <v>-49020614.759999998</v>
          </cell>
          <cell r="AK15">
            <v>-46510300.759999998</v>
          </cell>
          <cell r="AL15">
            <v>-34850999.759999998</v>
          </cell>
          <cell r="AM15">
            <v>-23919197.649999999</v>
          </cell>
          <cell r="AN15">
            <v>-15199072.4</v>
          </cell>
          <cell r="AO15">
            <v>-14224667</v>
          </cell>
          <cell r="AP15">
            <v>-334266.75000000373</v>
          </cell>
          <cell r="AQ15">
            <v>-15728376.750000004</v>
          </cell>
          <cell r="AR15">
            <v>-33198658.390000001</v>
          </cell>
          <cell r="AS15">
            <v>-47771064.390000001</v>
          </cell>
          <cell r="AT15">
            <v>-50308194.390000001</v>
          </cell>
          <cell r="AU15">
            <v>-50273426.390000001</v>
          </cell>
          <cell r="AV15">
            <v>-49818995.68</v>
          </cell>
          <cell r="AW15">
            <v>-45089755.329999998</v>
          </cell>
          <cell r="AX15">
            <v>-33751893.329999998</v>
          </cell>
          <cell r="AY15">
            <v>-26227811.800000001</v>
          </cell>
          <cell r="AZ15">
            <v>-20530029</v>
          </cell>
          <cell r="BA15">
            <v>-6126765</v>
          </cell>
          <cell r="BB15">
            <v>-46643279.759999998</v>
          </cell>
          <cell r="BC15">
            <v>-31249169.759999998</v>
          </cell>
          <cell r="BD15">
            <v>-13778888.119999997</v>
          </cell>
          <cell r="BE15">
            <v>793517.88000000268</v>
          </cell>
          <cell r="BF15">
            <v>262707.88000000268</v>
          </cell>
          <cell r="BG15">
            <v>-48080.119999997318</v>
          </cell>
          <cell r="BH15">
            <v>464114.17000000266</v>
          </cell>
          <cell r="BI15">
            <v>-1754812.1799999969</v>
          </cell>
          <cell r="BJ15">
            <v>-1433373.1799999978</v>
          </cell>
          <cell r="BK15">
            <v>1974347.3999999994</v>
          </cell>
          <cell r="BL15">
            <v>4996689.8499999987</v>
          </cell>
          <cell r="BM15">
            <v>-8432168.7500000037</v>
          </cell>
        </row>
        <row r="16">
          <cell r="F16"/>
          <cell r="G16"/>
          <cell r="H16"/>
          <cell r="I16">
            <v>2960168</v>
          </cell>
          <cell r="J16">
            <v>3348383</v>
          </cell>
          <cell r="K16">
            <v>3431191</v>
          </cell>
          <cell r="L16">
            <v>3261262</v>
          </cell>
          <cell r="M16">
            <v>2932877</v>
          </cell>
          <cell r="N16">
            <v>2306847.1799999997</v>
          </cell>
          <cell r="O16">
            <v>2197924.5</v>
          </cell>
          <cell r="P16">
            <v>2060878.22</v>
          </cell>
          <cell r="Q16">
            <v>2161824</v>
          </cell>
          <cell r="R16">
            <v>1934227</v>
          </cell>
          <cell r="S16">
            <v>1749457.71</v>
          </cell>
          <cell r="T16">
            <v>2853673</v>
          </cell>
          <cell r="U16">
            <v>2743049</v>
          </cell>
          <cell r="V16">
            <v>3693486</v>
          </cell>
          <cell r="W16">
            <v>3726256.7</v>
          </cell>
          <cell r="X16">
            <v>2812903.56</v>
          </cell>
          <cell r="Y16">
            <v>2657823</v>
          </cell>
          <cell r="Z16">
            <v>2424514.62</v>
          </cell>
          <cell r="AA16">
            <v>1372894</v>
          </cell>
          <cell r="AB16">
            <v>1731477</v>
          </cell>
          <cell r="AC16">
            <v>1689172</v>
          </cell>
          <cell r="AD16">
            <v>24661354.899999999</v>
          </cell>
          <cell r="AE16">
            <v>24661354.899999999</v>
          </cell>
          <cell r="AF16">
            <v>24661354.899999999</v>
          </cell>
          <cell r="AG16">
            <v>24661354.899999999</v>
          </cell>
          <cell r="AH16">
            <v>21701186.899999999</v>
          </cell>
          <cell r="AI16">
            <v>18352803.899999999</v>
          </cell>
          <cell r="AJ16">
            <v>14921612.9</v>
          </cell>
          <cell r="AK16">
            <v>11660350.9</v>
          </cell>
          <cell r="AL16">
            <v>8727473.8999999985</v>
          </cell>
          <cell r="AM16">
            <v>6420626.7199999997</v>
          </cell>
          <cell r="AN16">
            <v>4222702.22</v>
          </cell>
          <cell r="AO16">
            <v>2161824</v>
          </cell>
          <cell r="AP16">
            <v>28373462.59</v>
          </cell>
          <cell r="AQ16">
            <v>27454706.59</v>
          </cell>
          <cell r="AR16">
            <v>25705248.879999999</v>
          </cell>
          <cell r="AS16">
            <v>22851575.879999999</v>
          </cell>
          <cell r="AT16">
            <v>20108526.879999999</v>
          </cell>
          <cell r="AU16">
            <v>16415040.879999999</v>
          </cell>
          <cell r="AV16">
            <v>12688784.18</v>
          </cell>
          <cell r="AW16">
            <v>9875880.620000001</v>
          </cell>
          <cell r="AX16">
            <v>7218057.6200000001</v>
          </cell>
          <cell r="AY16">
            <v>4793543</v>
          </cell>
          <cell r="AZ16">
            <v>3420649</v>
          </cell>
          <cell r="BA16">
            <v>1689172</v>
          </cell>
          <cell r="BB16">
            <v>24661354.899999999</v>
          </cell>
          <cell r="BC16">
            <v>26595581.899999999</v>
          </cell>
          <cell r="BD16">
            <v>28345039.609999999</v>
          </cell>
          <cell r="BE16">
            <v>31198712.609999999</v>
          </cell>
          <cell r="BF16">
            <v>30981593.609999999</v>
          </cell>
          <cell r="BG16">
            <v>31326696.609999999</v>
          </cell>
          <cell r="BH16">
            <v>31621762.309999999</v>
          </cell>
          <cell r="BI16">
            <v>31173403.869999997</v>
          </cell>
          <cell r="BJ16">
            <v>30898349.869999997</v>
          </cell>
          <cell r="BK16">
            <v>31016017.309999999</v>
          </cell>
          <cell r="BL16">
            <v>30190986.809999999</v>
          </cell>
          <cell r="BM16">
            <v>29861585.59</v>
          </cell>
        </row>
        <row r="17">
          <cell r="F17"/>
          <cell r="G17"/>
          <cell r="H17"/>
          <cell r="I17">
            <v>32688682.260000002</v>
          </cell>
          <cell r="J17">
            <v>27834292.950000003</v>
          </cell>
          <cell r="K17">
            <v>28296395.829999998</v>
          </cell>
          <cell r="L17">
            <v>21588512.719999999</v>
          </cell>
          <cell r="M17">
            <v>35448473.040000007</v>
          </cell>
          <cell r="N17">
            <v>60950610.620000012</v>
          </cell>
          <cell r="O17">
            <v>85195721.86999999</v>
          </cell>
          <cell r="P17">
            <v>89745364.659999982</v>
          </cell>
          <cell r="Q17">
            <v>99318688</v>
          </cell>
          <cell r="R17">
            <v>108490773.71000001</v>
          </cell>
          <cell r="S17">
            <v>79104939.420000002</v>
          </cell>
          <cell r="T17">
            <v>55666717.280000001</v>
          </cell>
          <cell r="U17">
            <v>31824980.279999997</v>
          </cell>
          <cell r="V17">
            <v>28529370</v>
          </cell>
          <cell r="W17">
            <v>30496972.790000003</v>
          </cell>
          <cell r="X17">
            <v>21940953.900000002</v>
          </cell>
          <cell r="Y17">
            <v>43695582</v>
          </cell>
          <cell r="Z17">
            <v>64003231.660000004</v>
          </cell>
          <cell r="AA17">
            <v>84749674</v>
          </cell>
          <cell r="AB17">
            <v>98122676.219999999</v>
          </cell>
          <cell r="AC17">
            <v>135138407.29000002</v>
          </cell>
          <cell r="AD17">
            <v>481066741.94999999</v>
          </cell>
          <cell r="AE17">
            <v>481066741.94999999</v>
          </cell>
          <cell r="AF17">
            <v>481066741.94999999</v>
          </cell>
          <cell r="AG17">
            <v>481066741.94999999</v>
          </cell>
          <cell r="AH17">
            <v>448378059.69</v>
          </cell>
          <cell r="AI17">
            <v>420543766.73999995</v>
          </cell>
          <cell r="AJ17">
            <v>392247370.90999997</v>
          </cell>
          <cell r="AK17">
            <v>370658858.19</v>
          </cell>
          <cell r="AL17">
            <v>335210385.14999998</v>
          </cell>
          <cell r="AM17">
            <v>274259774.53000003</v>
          </cell>
          <cell r="AN17">
            <v>189064052.65999997</v>
          </cell>
          <cell r="AO17">
            <v>99318688</v>
          </cell>
          <cell r="AP17">
            <v>781764278.54999995</v>
          </cell>
          <cell r="AQ17">
            <v>673273504.83999991</v>
          </cell>
          <cell r="AR17">
            <v>594168565.41999996</v>
          </cell>
          <cell r="AS17">
            <v>538501848.13999999</v>
          </cell>
          <cell r="AT17">
            <v>506676867.8599999</v>
          </cell>
          <cell r="AU17">
            <v>478147497.85999995</v>
          </cell>
          <cell r="AV17">
            <v>447650525.06999999</v>
          </cell>
          <cell r="AW17">
            <v>425709571.17000008</v>
          </cell>
          <cell r="AX17">
            <v>382013989.17000008</v>
          </cell>
          <cell r="AY17">
            <v>318010757.50999999</v>
          </cell>
          <cell r="AZ17">
            <v>233261083.50999999</v>
          </cell>
          <cell r="BA17">
            <v>135138407.29000002</v>
          </cell>
          <cell r="BB17">
            <v>4453947923.6700001</v>
          </cell>
          <cell r="BC17">
            <v>3972881181.7199998</v>
          </cell>
          <cell r="BD17">
            <v>3491814439.77</v>
          </cell>
          <cell r="BE17">
            <v>3010747697.8200002</v>
          </cell>
          <cell r="BF17">
            <v>2529680955.8699999</v>
          </cell>
          <cell r="BG17">
            <v>2081302896.1799998</v>
          </cell>
          <cell r="BH17">
            <v>1660759129.4400001</v>
          </cell>
          <cell r="BI17">
            <v>1268511758.5299997</v>
          </cell>
          <cell r="BJ17">
            <v>897852900.34000003</v>
          </cell>
          <cell r="BK17">
            <v>562642515.19000006</v>
          </cell>
          <cell r="BL17">
            <v>288382740.65999997</v>
          </cell>
          <cell r="BM17">
            <v>99318688</v>
          </cell>
        </row>
        <row r="18">
          <cell r="AP18"/>
          <cell r="AQ18"/>
          <cell r="AR18"/>
          <cell r="AS18"/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</row>
        <row r="19">
          <cell r="AP19"/>
          <cell r="AQ19"/>
          <cell r="AR19"/>
          <cell r="AS19"/>
          <cell r="AT19"/>
          <cell r="AU19"/>
          <cell r="AV19"/>
          <cell r="AW19"/>
          <cell r="AX19"/>
          <cell r="AY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</row>
        <row r="20">
          <cell r="AP20"/>
          <cell r="AQ20"/>
          <cell r="AR20"/>
          <cell r="AS20"/>
          <cell r="AT20"/>
          <cell r="AU20"/>
          <cell r="AV20"/>
          <cell r="AW20"/>
          <cell r="AX20"/>
          <cell r="AY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</row>
        <row r="21"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</row>
        <row r="22"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</row>
        <row r="23">
          <cell r="F23"/>
          <cell r="G23"/>
          <cell r="H23"/>
          <cell r="I23">
            <v>9760020.8900000006</v>
          </cell>
          <cell r="J23">
            <v>8502101.8800000008</v>
          </cell>
          <cell r="K23">
            <v>11255682.09</v>
          </cell>
          <cell r="L23">
            <v>12646900.890000001</v>
          </cell>
          <cell r="M23">
            <v>20659531.260000002</v>
          </cell>
          <cell r="N23">
            <v>33630157.030000001</v>
          </cell>
          <cell r="O23">
            <v>38668218.799999997</v>
          </cell>
          <cell r="P23">
            <v>41380184.840000004</v>
          </cell>
          <cell r="Q23">
            <v>41635892</v>
          </cell>
          <cell r="R23">
            <v>34675635.630000003</v>
          </cell>
          <cell r="S23">
            <v>18735762.559999999</v>
          </cell>
          <cell r="T23">
            <v>12812177.85</v>
          </cell>
          <cell r="U23">
            <v>9785706.0099999998</v>
          </cell>
          <cell r="V23">
            <v>9682791</v>
          </cell>
          <cell r="W23">
            <v>14004207.18</v>
          </cell>
          <cell r="X23">
            <v>16590608.82</v>
          </cell>
          <cell r="Y23">
            <v>29198596</v>
          </cell>
          <cell r="Z23">
            <v>39785551.43</v>
          </cell>
          <cell r="AA23">
            <v>43955350.460000001</v>
          </cell>
          <cell r="AB23">
            <v>53140928.390000001</v>
          </cell>
          <cell r="AC23">
            <v>55171185.810000002</v>
          </cell>
          <cell r="AD23">
            <v>218138689.68000001</v>
          </cell>
          <cell r="AE23">
            <v>218138689.68000001</v>
          </cell>
          <cell r="AF23">
            <v>218138689.68000001</v>
          </cell>
          <cell r="AG23">
            <v>218138689.68000001</v>
          </cell>
          <cell r="AH23">
            <v>208378668.79000002</v>
          </cell>
          <cell r="AI23">
            <v>199876566.91000003</v>
          </cell>
          <cell r="AJ23">
            <v>188620884.81999999</v>
          </cell>
          <cell r="AK23">
            <v>175973983.93000001</v>
          </cell>
          <cell r="AL23">
            <v>155314452.67000002</v>
          </cell>
          <cell r="AM23">
            <v>121684295.64</v>
          </cell>
          <cell r="AN23">
            <v>83016076.840000004</v>
          </cell>
          <cell r="AO23">
            <v>41635892</v>
          </cell>
          <cell r="AP23">
            <v>337538501.13999999</v>
          </cell>
          <cell r="AQ23">
            <v>302862865.50999999</v>
          </cell>
          <cell r="AR23">
            <v>284127102.94999999</v>
          </cell>
          <cell r="AS23">
            <v>271314925.10000002</v>
          </cell>
          <cell r="AT23">
            <v>261529219.09000003</v>
          </cell>
          <cell r="AU23">
            <v>251846428.09000003</v>
          </cell>
          <cell r="AV23">
            <v>237842220.91000003</v>
          </cell>
          <cell r="AW23">
            <v>221251612.09000003</v>
          </cell>
          <cell r="AX23">
            <v>192053016.09</v>
          </cell>
          <cell r="AY23">
            <v>152267464.66</v>
          </cell>
          <cell r="AZ23">
            <v>108312114.2</v>
          </cell>
          <cell r="BA23">
            <v>55171185.810000002</v>
          </cell>
          <cell r="BB23">
            <v>218138689.68000001</v>
          </cell>
          <cell r="BC23">
            <v>252814325.31</v>
          </cell>
          <cell r="BD23">
            <v>271550087.87</v>
          </cell>
          <cell r="BE23">
            <v>284362265.72000003</v>
          </cell>
          <cell r="BF23">
            <v>284387950.84000003</v>
          </cell>
          <cell r="BG23">
            <v>285568639.96000004</v>
          </cell>
          <cell r="BH23">
            <v>288317165.05000001</v>
          </cell>
          <cell r="BI23">
            <v>292260872.97999996</v>
          </cell>
          <cell r="BJ23">
            <v>300799937.72000003</v>
          </cell>
          <cell r="BK23">
            <v>306955332.12</v>
          </cell>
          <cell r="BL23">
            <v>312242463.77999997</v>
          </cell>
          <cell r="BM23">
            <v>324003207.32999998</v>
          </cell>
        </row>
        <row r="24">
          <cell r="F24"/>
          <cell r="G24"/>
          <cell r="H24"/>
          <cell r="I24">
            <v>5453032.1200000001</v>
          </cell>
          <cell r="J24">
            <v>4136349.06</v>
          </cell>
          <cell r="K24">
            <v>4922995.07</v>
          </cell>
          <cell r="L24">
            <v>3961527.96</v>
          </cell>
          <cell r="M24">
            <v>6331453.29</v>
          </cell>
          <cell r="N24">
            <v>11476068.119999999</v>
          </cell>
          <cell r="O24">
            <v>14664166.15</v>
          </cell>
          <cell r="P24">
            <v>17123558.52</v>
          </cell>
          <cell r="Q24">
            <v>18464843</v>
          </cell>
          <cell r="R24">
            <v>16440426.09</v>
          </cell>
          <cell r="S24">
            <v>9140727.4000000004</v>
          </cell>
          <cell r="T24">
            <v>6373412.1399999997</v>
          </cell>
          <cell r="U24">
            <v>4756165.45</v>
          </cell>
          <cell r="V24">
            <v>3884605</v>
          </cell>
          <cell r="W24">
            <v>5084217.7300000004</v>
          </cell>
          <cell r="X24">
            <v>4031861.97</v>
          </cell>
          <cell r="Y24">
            <v>8136000</v>
          </cell>
          <cell r="Z24">
            <v>12550014.699999999</v>
          </cell>
          <cell r="AA24">
            <v>14759171.48</v>
          </cell>
          <cell r="AB24">
            <v>21433930.23</v>
          </cell>
          <cell r="AC24">
            <v>26036191.289999999</v>
          </cell>
          <cell r="AD24">
            <v>86533993.289999992</v>
          </cell>
          <cell r="AE24">
            <v>86533993.289999992</v>
          </cell>
          <cell r="AF24">
            <v>86533993.289999992</v>
          </cell>
          <cell r="AG24">
            <v>86533993.289999992</v>
          </cell>
          <cell r="AH24">
            <v>81080961.170000002</v>
          </cell>
          <cell r="AI24">
            <v>76944612.109999999</v>
          </cell>
          <cell r="AJ24">
            <v>72021617.039999992</v>
          </cell>
          <cell r="AK24">
            <v>68060089.079999998</v>
          </cell>
          <cell r="AL24">
            <v>61728635.789999999</v>
          </cell>
          <cell r="AM24">
            <v>50252567.670000002</v>
          </cell>
          <cell r="AN24">
            <v>35588401.519999996</v>
          </cell>
          <cell r="AO24">
            <v>18464843</v>
          </cell>
          <cell r="AP24">
            <v>132626723.48000002</v>
          </cell>
          <cell r="AQ24">
            <v>116186297.39000002</v>
          </cell>
          <cell r="AR24">
            <v>107045569.99000001</v>
          </cell>
          <cell r="AS24">
            <v>100672157.84999999</v>
          </cell>
          <cell r="AT24">
            <v>95915992.400000006</v>
          </cell>
          <cell r="AU24">
            <v>92031387.400000006</v>
          </cell>
          <cell r="AV24">
            <v>86947169.670000017</v>
          </cell>
          <cell r="AW24">
            <v>82915307.699999988</v>
          </cell>
          <cell r="AX24">
            <v>74779307.699999988</v>
          </cell>
          <cell r="AY24">
            <v>62229293</v>
          </cell>
          <cell r="AZ24">
            <v>47470121.519999996</v>
          </cell>
          <cell r="BA24">
            <v>26036191.289999999</v>
          </cell>
          <cell r="BB24">
            <v>86533993.289999992</v>
          </cell>
          <cell r="BC24">
            <v>102974419.38</v>
          </cell>
          <cell r="BD24">
            <v>112115146.78</v>
          </cell>
          <cell r="BE24">
            <v>118488558.92</v>
          </cell>
          <cell r="BF24">
            <v>117791692.25000001</v>
          </cell>
          <cell r="BG24">
            <v>117539948.19000001</v>
          </cell>
          <cell r="BH24">
            <v>117701170.85000001</v>
          </cell>
          <cell r="BI24">
            <v>117771504.86000001</v>
          </cell>
          <cell r="BJ24">
            <v>119576051.57000001</v>
          </cell>
          <cell r="BK24">
            <v>120649998.15000002</v>
          </cell>
          <cell r="BL24">
            <v>120745003.48</v>
          </cell>
          <cell r="BM24">
            <v>125055375.19000001</v>
          </cell>
        </row>
        <row r="25">
          <cell r="F25"/>
          <cell r="G25"/>
          <cell r="H25"/>
          <cell r="I25">
            <v>1917598.34</v>
          </cell>
          <cell r="J25">
            <v>1801368.92</v>
          </cell>
          <cell r="K25">
            <v>1911495.14</v>
          </cell>
          <cell r="L25">
            <v>1777535.51</v>
          </cell>
          <cell r="M25">
            <v>2159582.63</v>
          </cell>
          <cell r="N25">
            <v>2608416.61</v>
          </cell>
          <cell r="O25">
            <v>2721748.09</v>
          </cell>
          <cell r="P25">
            <v>2886543.15</v>
          </cell>
          <cell r="Q25">
            <v>2848367</v>
          </cell>
          <cell r="R25">
            <v>2873070.41</v>
          </cell>
          <cell r="S25">
            <v>2287462.67</v>
          </cell>
          <cell r="T25">
            <v>2328685.7400000002</v>
          </cell>
          <cell r="U25">
            <v>2230880.9500000002</v>
          </cell>
          <cell r="V25">
            <v>2008626</v>
          </cell>
          <cell r="W25">
            <v>2158261.2599999998</v>
          </cell>
          <cell r="X25">
            <v>1678978.31</v>
          </cell>
          <cell r="Y25">
            <v>2585115</v>
          </cell>
          <cell r="Z25">
            <v>2922885.6</v>
          </cell>
          <cell r="AA25">
            <v>3029779.59</v>
          </cell>
          <cell r="AB25">
            <v>3595605.86</v>
          </cell>
          <cell r="AC25">
            <v>3921144.39</v>
          </cell>
          <cell r="AD25">
            <v>20632655.389999997</v>
          </cell>
          <cell r="AE25">
            <v>20632655.389999997</v>
          </cell>
          <cell r="AF25">
            <v>20632655.389999997</v>
          </cell>
          <cell r="AG25">
            <v>20632655.389999997</v>
          </cell>
          <cell r="AH25">
            <v>18715057.049999997</v>
          </cell>
          <cell r="AI25">
            <v>16913688.129999999</v>
          </cell>
          <cell r="AJ25">
            <v>15002192.99</v>
          </cell>
          <cell r="AK25">
            <v>13224657.48</v>
          </cell>
          <cell r="AL25">
            <v>11065074.85</v>
          </cell>
          <cell r="AM25">
            <v>8456658.2400000002</v>
          </cell>
          <cell r="AN25">
            <v>5734910.1500000004</v>
          </cell>
          <cell r="AO25">
            <v>2848367</v>
          </cell>
          <cell r="AP25">
            <v>31620495.780000001</v>
          </cell>
          <cell r="AQ25">
            <v>28747425.370000001</v>
          </cell>
          <cell r="AR25">
            <v>26459962.699999999</v>
          </cell>
          <cell r="AS25">
            <v>24131276.960000001</v>
          </cell>
          <cell r="AT25">
            <v>21900396.010000002</v>
          </cell>
          <cell r="AU25">
            <v>19891770.009999998</v>
          </cell>
          <cell r="AV25">
            <v>17733508.75</v>
          </cell>
          <cell r="AW25">
            <v>16054530.439999999</v>
          </cell>
          <cell r="AX25">
            <v>13469415.439999999</v>
          </cell>
          <cell r="AY25">
            <v>10546529.84</v>
          </cell>
          <cell r="AZ25">
            <v>7516750.25</v>
          </cell>
          <cell r="BA25">
            <v>3921144.39</v>
          </cell>
          <cell r="BB25">
            <v>20632655.389999997</v>
          </cell>
          <cell r="BC25">
            <v>23505725.799999997</v>
          </cell>
          <cell r="BD25">
            <v>25793188.469999999</v>
          </cell>
          <cell r="BE25">
            <v>28121874.210000001</v>
          </cell>
          <cell r="BF25">
            <v>28435156.819999997</v>
          </cell>
          <cell r="BG25">
            <v>28642413.900000002</v>
          </cell>
          <cell r="BH25">
            <v>28889180.020000003</v>
          </cell>
          <cell r="BI25">
            <v>28790622.820000004</v>
          </cell>
          <cell r="BJ25">
            <v>29216155.190000001</v>
          </cell>
          <cell r="BK25">
            <v>29530624.180000003</v>
          </cell>
          <cell r="BL25">
            <v>29838655.68</v>
          </cell>
          <cell r="BM25">
            <v>30547718.390000001</v>
          </cell>
        </row>
        <row r="26">
          <cell r="F26"/>
          <cell r="G26"/>
          <cell r="H26"/>
          <cell r="I26">
            <v>1080020.55</v>
          </cell>
          <cell r="J26">
            <v>1103745.99</v>
          </cell>
          <cell r="K26">
            <v>1045444.04</v>
          </cell>
          <cell r="L26">
            <v>766957.79</v>
          </cell>
          <cell r="M26">
            <v>1075481.8</v>
          </cell>
          <cell r="N26">
            <v>1016794.59</v>
          </cell>
          <cell r="O26">
            <v>1184462.55</v>
          </cell>
          <cell r="P26">
            <v>1010453.85</v>
          </cell>
          <cell r="Q26">
            <v>1047446</v>
          </cell>
          <cell r="R26">
            <v>1058299.04</v>
          </cell>
          <cell r="S26">
            <v>1161177.82</v>
          </cell>
          <cell r="T26">
            <v>1257100.3999999999</v>
          </cell>
          <cell r="U26">
            <v>1218382.3500000001</v>
          </cell>
          <cell r="V26">
            <v>1218100</v>
          </cell>
          <cell r="W26">
            <v>1127574.56</v>
          </cell>
          <cell r="X26">
            <v>996994.28</v>
          </cell>
          <cell r="Y26">
            <v>1310669</v>
          </cell>
          <cell r="Z26">
            <v>1105443.76</v>
          </cell>
          <cell r="AA26">
            <v>1286168.3999999999</v>
          </cell>
          <cell r="AB26">
            <v>1155816.67</v>
          </cell>
          <cell r="AC26">
            <v>1153294.19</v>
          </cell>
          <cell r="AD26">
            <v>9330807.1600000001</v>
          </cell>
          <cell r="AE26">
            <v>9330807.1600000001</v>
          </cell>
          <cell r="AF26">
            <v>9330807.1600000001</v>
          </cell>
          <cell r="AG26">
            <v>9330807.1600000001</v>
          </cell>
          <cell r="AH26">
            <v>8250786.6099999994</v>
          </cell>
          <cell r="AI26">
            <v>7147040.6199999992</v>
          </cell>
          <cell r="AJ26">
            <v>6101596.5800000001</v>
          </cell>
          <cell r="AK26">
            <v>5334638.79</v>
          </cell>
          <cell r="AL26">
            <v>4259156.99</v>
          </cell>
          <cell r="AM26">
            <v>3242362.4</v>
          </cell>
          <cell r="AN26">
            <v>2057899.85</v>
          </cell>
          <cell r="AO26">
            <v>1047446</v>
          </cell>
          <cell r="AP26">
            <v>14049020.469999999</v>
          </cell>
          <cell r="AQ26">
            <v>12990721.430000002</v>
          </cell>
          <cell r="AR26">
            <v>11829543.609999999</v>
          </cell>
          <cell r="AS26">
            <v>10572443.209999999</v>
          </cell>
          <cell r="AT26">
            <v>9354060.8599999994</v>
          </cell>
          <cell r="AU26">
            <v>8135960.8599999994</v>
          </cell>
          <cell r="AV26">
            <v>7008386.2999999989</v>
          </cell>
          <cell r="AW26">
            <v>6011392.0199999996</v>
          </cell>
          <cell r="AX26">
            <v>4700723.0199999996</v>
          </cell>
          <cell r="AY26">
            <v>3595279.26</v>
          </cell>
          <cell r="AZ26">
            <v>2309110.86</v>
          </cell>
          <cell r="BA26">
            <v>1153294.19</v>
          </cell>
          <cell r="BB26">
            <v>9330807.1600000001</v>
          </cell>
          <cell r="BC26">
            <v>10389106.199999999</v>
          </cell>
          <cell r="BD26">
            <v>11550284.02</v>
          </cell>
          <cell r="BE26">
            <v>12807384.42</v>
          </cell>
          <cell r="BF26">
            <v>12945746.219999999</v>
          </cell>
          <cell r="BG26">
            <v>13060100.229999999</v>
          </cell>
          <cell r="BH26">
            <v>13142230.75</v>
          </cell>
          <cell r="BI26">
            <v>13372267.24</v>
          </cell>
          <cell r="BJ26">
            <v>13607454.439999999</v>
          </cell>
          <cell r="BK26">
            <v>13696103.609999999</v>
          </cell>
          <cell r="BL26">
            <v>13797809.459999999</v>
          </cell>
          <cell r="BM26">
            <v>13943172.279999999</v>
          </cell>
        </row>
        <row r="27">
          <cell r="F27"/>
          <cell r="G27"/>
          <cell r="H27"/>
          <cell r="I27">
            <v>3047768.42</v>
          </cell>
          <cell r="J27">
            <v>3317287.54</v>
          </cell>
          <cell r="K27">
            <v>3450311.8</v>
          </cell>
          <cell r="L27">
            <v>3477482.46</v>
          </cell>
          <cell r="M27">
            <v>4148714.83</v>
          </cell>
          <cell r="N27">
            <v>2531671.2400000002</v>
          </cell>
          <cell r="O27">
            <v>2133914.06</v>
          </cell>
          <cell r="P27">
            <v>1682384.41</v>
          </cell>
          <cell r="Q27">
            <v>1682724</v>
          </cell>
          <cell r="R27">
            <v>1559039.62</v>
          </cell>
          <cell r="S27">
            <v>1531444.44</v>
          </cell>
          <cell r="T27">
            <v>2367840.73</v>
          </cell>
          <cell r="U27">
            <v>1937936.18</v>
          </cell>
          <cell r="V27">
            <v>4254101</v>
          </cell>
          <cell r="W27">
            <v>5614900.2599999998</v>
          </cell>
          <cell r="X27">
            <v>5207577.22</v>
          </cell>
          <cell r="Y27">
            <v>3822808</v>
          </cell>
          <cell r="Z27">
            <v>2425917.5099999998</v>
          </cell>
          <cell r="AA27">
            <v>1559825.89</v>
          </cell>
          <cell r="AB27">
            <v>1360266.09</v>
          </cell>
          <cell r="AC27">
            <v>1292390.01</v>
          </cell>
          <cell r="AD27">
            <v>25472258.759999998</v>
          </cell>
          <cell r="AE27">
            <v>25472258.759999998</v>
          </cell>
          <cell r="AF27">
            <v>25472258.759999998</v>
          </cell>
          <cell r="AG27">
            <v>25472258.759999998</v>
          </cell>
          <cell r="AH27">
            <v>22424490.34</v>
          </cell>
          <cell r="AI27">
            <v>19107202.800000001</v>
          </cell>
          <cell r="AJ27">
            <v>15656891.000000002</v>
          </cell>
          <cell r="AK27">
            <v>12179408.540000001</v>
          </cell>
          <cell r="AL27">
            <v>8030693.7100000009</v>
          </cell>
          <cell r="AM27">
            <v>5499022.4699999997</v>
          </cell>
          <cell r="AN27">
            <v>3365108.41</v>
          </cell>
          <cell r="AO27">
            <v>1682724</v>
          </cell>
          <cell r="AP27">
            <v>32934046.949999996</v>
          </cell>
          <cell r="AQ27">
            <v>31375007.329999998</v>
          </cell>
          <cell r="AR27">
            <v>29843562.890000001</v>
          </cell>
          <cell r="AS27">
            <v>27475722.160000004</v>
          </cell>
          <cell r="AT27">
            <v>25537785.980000004</v>
          </cell>
          <cell r="AU27">
            <v>21283684.980000004</v>
          </cell>
          <cell r="AV27">
            <v>15668784.719999999</v>
          </cell>
          <cell r="AW27">
            <v>10461207.5</v>
          </cell>
          <cell r="AX27">
            <v>6638399.4999999991</v>
          </cell>
          <cell r="AY27">
            <v>4212481.99</v>
          </cell>
          <cell r="AZ27">
            <v>2652656.1</v>
          </cell>
          <cell r="BA27">
            <v>1292390.01</v>
          </cell>
          <cell r="BB27">
            <v>25472258.759999998</v>
          </cell>
          <cell r="BC27">
            <v>27031298.379999999</v>
          </cell>
          <cell r="BD27">
            <v>28562742.82</v>
          </cell>
          <cell r="BE27">
            <v>30930583.550000001</v>
          </cell>
          <cell r="BF27">
            <v>29820751.310000002</v>
          </cell>
          <cell r="BG27">
            <v>30757564.770000003</v>
          </cell>
          <cell r="BH27">
            <v>32922153.230000004</v>
          </cell>
          <cell r="BI27">
            <v>34652247.989999995</v>
          </cell>
          <cell r="BJ27">
            <v>34326341.159999996</v>
          </cell>
          <cell r="BK27">
            <v>34220587.429999992</v>
          </cell>
          <cell r="BL27">
            <v>33646499.259999998</v>
          </cell>
          <cell r="BM27">
            <v>33324380.940000001</v>
          </cell>
        </row>
        <row r="28">
          <cell r="F28"/>
          <cell r="G28"/>
          <cell r="H28"/>
          <cell r="I28">
            <v>10482895.4</v>
          </cell>
          <cell r="J28">
            <v>632271.48</v>
          </cell>
          <cell r="K28">
            <v>1129102.01</v>
          </cell>
          <cell r="L28">
            <v>370677.17</v>
          </cell>
          <cell r="M28">
            <v>308029.92</v>
          </cell>
          <cell r="N28">
            <v>384549.82</v>
          </cell>
          <cell r="O28">
            <v>537377.13</v>
          </cell>
          <cell r="P28">
            <v>680909.84</v>
          </cell>
          <cell r="Q28">
            <v>281352</v>
          </cell>
          <cell r="R28">
            <v>766670.17</v>
          </cell>
          <cell r="S28">
            <v>394230.26</v>
          </cell>
          <cell r="T28">
            <v>295243.62</v>
          </cell>
          <cell r="U28">
            <v>307856.95</v>
          </cell>
          <cell r="V28">
            <v>525140</v>
          </cell>
          <cell r="W28">
            <v>434142.04</v>
          </cell>
          <cell r="X28">
            <v>403912.81</v>
          </cell>
          <cell r="Y28">
            <v>342660</v>
          </cell>
          <cell r="Z28">
            <v>339498.08</v>
          </cell>
          <cell r="AA28">
            <v>731464.67</v>
          </cell>
          <cell r="AB28">
            <v>795232.38</v>
          </cell>
          <cell r="AC28">
            <v>690309.96</v>
          </cell>
          <cell r="AD28">
            <v>14807164.770000001</v>
          </cell>
          <cell r="AE28">
            <v>14807164.770000001</v>
          </cell>
          <cell r="AF28">
            <v>14807164.770000001</v>
          </cell>
          <cell r="AG28">
            <v>14807164.770000001</v>
          </cell>
          <cell r="AH28">
            <v>4324269.3699999992</v>
          </cell>
          <cell r="AI28">
            <v>3691997.8899999997</v>
          </cell>
          <cell r="AJ28">
            <v>2562895.88</v>
          </cell>
          <cell r="AK28">
            <v>2192218.71</v>
          </cell>
          <cell r="AL28">
            <v>1884188.79</v>
          </cell>
          <cell r="AM28">
            <v>1499638.97</v>
          </cell>
          <cell r="AN28">
            <v>962261.84</v>
          </cell>
          <cell r="AO28">
            <v>281352</v>
          </cell>
          <cell r="AP28">
            <v>6026360.9400000004</v>
          </cell>
          <cell r="AQ28">
            <v>5259690.7700000005</v>
          </cell>
          <cell r="AR28">
            <v>4865460.51</v>
          </cell>
          <cell r="AS28">
            <v>4570216.8899999997</v>
          </cell>
          <cell r="AT28">
            <v>4262359.9399999995</v>
          </cell>
          <cell r="AU28">
            <v>3737219.94</v>
          </cell>
          <cell r="AV28">
            <v>3303077.9</v>
          </cell>
          <cell r="AW28">
            <v>2899165.09</v>
          </cell>
          <cell r="AX28">
            <v>2556505.09</v>
          </cell>
          <cell r="AY28">
            <v>2217007.0099999998</v>
          </cell>
          <cell r="AZ28">
            <v>1485542.3399999999</v>
          </cell>
          <cell r="BA28">
            <v>690309.96</v>
          </cell>
          <cell r="BB28">
            <v>14807164.770000001</v>
          </cell>
          <cell r="BC28">
            <v>15573834.940000001</v>
          </cell>
          <cell r="BD28">
            <v>15968065.200000001</v>
          </cell>
          <cell r="BE28">
            <v>16263308.82</v>
          </cell>
          <cell r="BF28">
            <v>6088270.3699999992</v>
          </cell>
          <cell r="BG28">
            <v>5981138.8899999997</v>
          </cell>
          <cell r="BH28">
            <v>5286178.92</v>
          </cell>
          <cell r="BI28">
            <v>5319414.5599999996</v>
          </cell>
          <cell r="BJ28">
            <v>5354044.6399999997</v>
          </cell>
          <cell r="BK28">
            <v>5308992.9000000004</v>
          </cell>
          <cell r="BL28">
            <v>5503080.4400000004</v>
          </cell>
          <cell r="BM28">
            <v>5617402.9800000004</v>
          </cell>
        </row>
        <row r="29">
          <cell r="F29"/>
          <cell r="G29"/>
          <cell r="H29"/>
          <cell r="I29">
            <v>31741335.719999999</v>
          </cell>
          <cell r="J29">
            <v>19493124.870000001</v>
          </cell>
          <cell r="K29">
            <v>23715030.150000002</v>
          </cell>
          <cell r="L29">
            <v>23001081.780000005</v>
          </cell>
          <cell r="M29">
            <v>34682793.730000004</v>
          </cell>
          <cell r="N29">
            <v>51647657.410000004</v>
          </cell>
          <cell r="O29">
            <v>59909886.779999994</v>
          </cell>
          <cell r="P29">
            <v>64764034.609999999</v>
          </cell>
          <cell r="Q29">
            <v>65960624</v>
          </cell>
          <cell r="R29">
            <v>57373140.959999993</v>
          </cell>
          <cell r="S29">
            <v>33250805.150000006</v>
          </cell>
          <cell r="T29">
            <v>25434460.479999997</v>
          </cell>
          <cell r="U29">
            <v>20236927.890000001</v>
          </cell>
          <cell r="V29">
            <v>21573362</v>
          </cell>
          <cell r="W29">
            <v>28423303.030000001</v>
          </cell>
          <cell r="X29">
            <v>28909933.409999996</v>
          </cell>
          <cell r="Y29">
            <v>45395848</v>
          </cell>
          <cell r="Z29">
            <v>59129311.079999991</v>
          </cell>
          <cell r="AA29">
            <v>65321760.490000002</v>
          </cell>
          <cell r="AB29">
            <v>81481779.620000005</v>
          </cell>
          <cell r="AC29">
            <v>88264515.649999991</v>
          </cell>
          <cell r="AD29">
            <v>374915569.05000001</v>
          </cell>
          <cell r="AE29">
            <v>374915569.05000001</v>
          </cell>
          <cell r="AF29">
            <v>374915569.05000001</v>
          </cell>
          <cell r="AG29">
            <v>374915569.05000001</v>
          </cell>
          <cell r="AH29">
            <v>343174233.33000004</v>
          </cell>
          <cell r="AI29">
            <v>323681108.46000004</v>
          </cell>
          <cell r="AJ29">
            <v>299966078.30999994</v>
          </cell>
          <cell r="AK29">
            <v>276964996.52999997</v>
          </cell>
          <cell r="AL29">
            <v>242282202.80000001</v>
          </cell>
          <cell r="AM29">
            <v>190634545.39000002</v>
          </cell>
          <cell r="AN29">
            <v>130724658.61</v>
          </cell>
          <cell r="AO29">
            <v>65960624</v>
          </cell>
          <cell r="AP29">
            <v>554795148.76000011</v>
          </cell>
          <cell r="AQ29">
            <v>497422007.79999995</v>
          </cell>
          <cell r="AR29">
            <v>464171202.64999998</v>
          </cell>
          <cell r="AS29">
            <v>438736742.17000002</v>
          </cell>
          <cell r="AT29">
            <v>418499814.28000003</v>
          </cell>
          <cell r="AU29">
            <v>396926451.28000003</v>
          </cell>
          <cell r="AV29">
            <v>368503148.25</v>
          </cell>
          <cell r="AW29">
            <v>339593214.83999997</v>
          </cell>
          <cell r="AX29">
            <v>294197366.83999997</v>
          </cell>
          <cell r="AY29">
            <v>235068055.75999999</v>
          </cell>
          <cell r="AZ29">
            <v>169746295.27000001</v>
          </cell>
          <cell r="BA29">
            <v>88264515.649999991</v>
          </cell>
          <cell r="BB29">
            <v>3373050723.6300001</v>
          </cell>
          <cell r="BC29">
            <v>2998135154.5799999</v>
          </cell>
          <cell r="BD29">
            <v>2623219585.5300002</v>
          </cell>
          <cell r="BE29">
            <v>2248304016.48</v>
          </cell>
          <cell r="BF29">
            <v>1873388447.4300001</v>
          </cell>
          <cell r="BG29">
            <v>1530214214.0999999</v>
          </cell>
          <cell r="BH29">
            <v>1206533105.6399999</v>
          </cell>
          <cell r="BI29">
            <v>906567027.33000004</v>
          </cell>
          <cell r="BJ29">
            <v>629602030.80000007</v>
          </cell>
          <cell r="BK29">
            <v>387319828</v>
          </cell>
          <cell r="BL29">
            <v>196685282.61000001</v>
          </cell>
          <cell r="BM29">
            <v>65960624</v>
          </cell>
        </row>
        <row r="30"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</row>
        <row r="31">
          <cell r="AP31"/>
          <cell r="AQ31"/>
          <cell r="AR31"/>
          <cell r="AS31"/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</row>
        <row r="32">
          <cell r="AP32"/>
          <cell r="AQ32"/>
          <cell r="AR32"/>
          <cell r="AS32"/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</row>
        <row r="33">
          <cell r="AP33"/>
          <cell r="AQ33"/>
          <cell r="AR33"/>
          <cell r="AS33"/>
          <cell r="AT33"/>
          <cell r="AU33"/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/>
          <cell r="BG33"/>
          <cell r="BH33"/>
          <cell r="BI33"/>
          <cell r="BJ33"/>
          <cell r="BK33"/>
          <cell r="BL33"/>
          <cell r="BM33"/>
        </row>
        <row r="34">
          <cell r="F34"/>
          <cell r="G34"/>
          <cell r="H34"/>
          <cell r="I34">
            <v>1827792.9800000002</v>
          </cell>
          <cell r="J34">
            <v>2161396.96</v>
          </cell>
          <cell r="K34">
            <v>3423514.9100000011</v>
          </cell>
          <cell r="L34">
            <v>4323809.74</v>
          </cell>
          <cell r="M34">
            <v>3911952.34</v>
          </cell>
          <cell r="N34">
            <v>3316690.1800000011</v>
          </cell>
          <cell r="O34">
            <v>2337502.6</v>
          </cell>
          <cell r="P34">
            <v>1463252.5800000005</v>
          </cell>
          <cell r="Q34">
            <v>1194334</v>
          </cell>
          <cell r="R34">
            <v>1335207.47</v>
          </cell>
          <cell r="S34">
            <v>1347846.9100000001</v>
          </cell>
          <cell r="T34">
            <v>1730189.4999999998</v>
          </cell>
          <cell r="U34">
            <v>2184642.6100000003</v>
          </cell>
          <cell r="V34">
            <v>2979794</v>
          </cell>
          <cell r="W34">
            <v>5079960.82</v>
          </cell>
          <cell r="X34">
            <v>5855800.3799999999</v>
          </cell>
          <cell r="Y34">
            <v>6215774</v>
          </cell>
          <cell r="Z34">
            <v>5263529.9899999993</v>
          </cell>
          <cell r="AA34">
            <v>3143560.89</v>
          </cell>
          <cell r="AB34">
            <v>1634367.78</v>
          </cell>
          <cell r="AC34">
            <v>1264095.57</v>
          </cell>
          <cell r="AD34">
            <v>23960246.290000007</v>
          </cell>
          <cell r="AE34">
            <v>23960246.290000007</v>
          </cell>
          <cell r="AF34">
            <v>23960246.290000007</v>
          </cell>
          <cell r="AG34">
            <v>23960246.290000007</v>
          </cell>
          <cell r="AH34">
            <v>22132453.310000006</v>
          </cell>
          <cell r="AI34">
            <v>19971056.350000005</v>
          </cell>
          <cell r="AJ34">
            <v>16547541.440000001</v>
          </cell>
          <cell r="AK34">
            <v>12223731.700000001</v>
          </cell>
          <cell r="AL34">
            <v>8311779.3600000013</v>
          </cell>
          <cell r="AM34">
            <v>4995089.1800000006</v>
          </cell>
          <cell r="AN34">
            <v>2657586.5800000005</v>
          </cell>
          <cell r="AO34">
            <v>1194334</v>
          </cell>
          <cell r="AP34">
            <v>38034769.920000002</v>
          </cell>
          <cell r="AQ34">
            <v>36699562.449999996</v>
          </cell>
          <cell r="AR34">
            <v>35351715.539999999</v>
          </cell>
          <cell r="AS34">
            <v>33621526.039999999</v>
          </cell>
          <cell r="AT34">
            <v>31436883.43</v>
          </cell>
          <cell r="AU34">
            <v>28457089.43</v>
          </cell>
          <cell r="AV34">
            <v>23377128.609999999</v>
          </cell>
          <cell r="AW34">
            <v>17521328.229999997</v>
          </cell>
          <cell r="AX34">
            <v>11305554.229999999</v>
          </cell>
          <cell r="AY34">
            <v>6042024.2400000002</v>
          </cell>
          <cell r="AZ34">
            <v>2898463.35</v>
          </cell>
          <cell r="BA34">
            <v>1264095.57</v>
          </cell>
          <cell r="BB34">
            <v>23960246.290000007</v>
          </cell>
          <cell r="BC34">
            <v>25295453.760000005</v>
          </cell>
          <cell r="BD34">
            <v>26643300.670000006</v>
          </cell>
          <cell r="BE34">
            <v>28373490.170000006</v>
          </cell>
          <cell r="BF34">
            <v>28730339.800000004</v>
          </cell>
          <cell r="BG34">
            <v>29548736.840000004</v>
          </cell>
          <cell r="BH34">
            <v>31205182.75</v>
          </cell>
          <cell r="BI34">
            <v>32737173.390000001</v>
          </cell>
          <cell r="BJ34">
            <v>35040995.049999997</v>
          </cell>
          <cell r="BK34">
            <v>36987834.859999999</v>
          </cell>
          <cell r="BL34">
            <v>37793893.149999999</v>
          </cell>
          <cell r="BM34">
            <v>37965008.350000001</v>
          </cell>
        </row>
        <row r="35">
          <cell r="F35"/>
          <cell r="G35"/>
          <cell r="H35"/>
          <cell r="I35">
            <v>127272.19</v>
          </cell>
          <cell r="J35">
            <v>120989.83000000002</v>
          </cell>
          <cell r="K35">
            <v>128776.14</v>
          </cell>
          <cell r="L35">
            <v>131743.10000000003</v>
          </cell>
          <cell r="M35">
            <v>125568.31</v>
          </cell>
          <cell r="N35">
            <v>134051.65000000005</v>
          </cell>
          <cell r="O35">
            <v>152199.34000000005</v>
          </cell>
          <cell r="P35">
            <v>91728.650000000009</v>
          </cell>
          <cell r="Q35">
            <v>76634</v>
          </cell>
          <cell r="R35">
            <v>81360.210000000006</v>
          </cell>
          <cell r="S35">
            <v>78221.739999999991</v>
          </cell>
          <cell r="T35">
            <v>90227.14</v>
          </cell>
          <cell r="U35">
            <v>106911.75999999998</v>
          </cell>
          <cell r="V35">
            <v>106902</v>
          </cell>
          <cell r="W35">
            <v>153417.34000000003</v>
          </cell>
          <cell r="X35">
            <v>145517.44999999998</v>
          </cell>
          <cell r="Y35">
            <v>176153</v>
          </cell>
          <cell r="Z35">
            <v>179506.02</v>
          </cell>
          <cell r="AA35">
            <v>160676.84</v>
          </cell>
          <cell r="AB35">
            <v>115029.74</v>
          </cell>
          <cell r="AC35">
            <v>92359.79</v>
          </cell>
          <cell r="AD35">
            <v>1088963.2100000002</v>
          </cell>
          <cell r="AE35">
            <v>1088963.2100000002</v>
          </cell>
          <cell r="AF35">
            <v>1088963.2100000002</v>
          </cell>
          <cell r="AG35">
            <v>1088963.2100000002</v>
          </cell>
          <cell r="AH35">
            <v>961691.02000000025</v>
          </cell>
          <cell r="AI35">
            <v>840701.19000000018</v>
          </cell>
          <cell r="AJ35">
            <v>711925.05000000016</v>
          </cell>
          <cell r="AK35">
            <v>580181.95000000019</v>
          </cell>
          <cell r="AL35">
            <v>454613.64000000013</v>
          </cell>
          <cell r="AM35">
            <v>320561.99000000005</v>
          </cell>
          <cell r="AN35">
            <v>168362.65000000002</v>
          </cell>
          <cell r="AO35">
            <v>76634</v>
          </cell>
          <cell r="AP35">
            <v>1486283.03</v>
          </cell>
          <cell r="AQ35">
            <v>1404922.82</v>
          </cell>
          <cell r="AR35">
            <v>1326701.08</v>
          </cell>
          <cell r="AS35">
            <v>1236473.94</v>
          </cell>
          <cell r="AT35">
            <v>1129562.18</v>
          </cell>
          <cell r="AU35">
            <v>1022660.18</v>
          </cell>
          <cell r="AV35">
            <v>869242.84</v>
          </cell>
          <cell r="AW35">
            <v>723725.39</v>
          </cell>
          <cell r="AX35">
            <v>547572.39</v>
          </cell>
          <cell r="AY35">
            <v>368066.37</v>
          </cell>
          <cell r="AZ35">
            <v>207389.53</v>
          </cell>
          <cell r="BA35">
            <v>92359.79</v>
          </cell>
          <cell r="BB35">
            <v>1088963.2100000002</v>
          </cell>
          <cell r="BC35">
            <v>1170323.4200000002</v>
          </cell>
          <cell r="BD35">
            <v>1248545.1600000001</v>
          </cell>
          <cell r="BE35">
            <v>1338772.3</v>
          </cell>
          <cell r="BF35">
            <v>1318411.8700000001</v>
          </cell>
          <cell r="BG35">
            <v>1304324.04</v>
          </cell>
          <cell r="BH35">
            <v>1328965.2400000002</v>
          </cell>
          <cell r="BI35">
            <v>1342739.59</v>
          </cell>
          <cell r="BJ35">
            <v>1393324.28</v>
          </cell>
          <cell r="BK35">
            <v>1438778.6500000001</v>
          </cell>
          <cell r="BL35">
            <v>1447256.1500000001</v>
          </cell>
          <cell r="BM35">
            <v>1470557.24</v>
          </cell>
        </row>
        <row r="36">
          <cell r="F36"/>
          <cell r="G36"/>
          <cell r="H36"/>
          <cell r="I36">
            <v>15666.65</v>
          </cell>
          <cell r="J36">
            <v>51080.76</v>
          </cell>
          <cell r="K36">
            <v>51449.119999999995</v>
          </cell>
          <cell r="L36">
            <v>9572.6999999999989</v>
          </cell>
          <cell r="M36">
            <v>11069.619999999999</v>
          </cell>
          <cell r="N36">
            <v>11546.1</v>
          </cell>
          <cell r="O36">
            <v>9381.35</v>
          </cell>
          <cell r="P36">
            <v>6905.08</v>
          </cell>
          <cell r="Q36">
            <v>8171</v>
          </cell>
          <cell r="R36">
            <v>9130.630000000001</v>
          </cell>
          <cell r="S36">
            <v>9798.43</v>
          </cell>
          <cell r="T36">
            <v>145.19000000000003</v>
          </cell>
          <cell r="U36">
            <v>22.150000000000002</v>
          </cell>
          <cell r="V36">
            <v>85</v>
          </cell>
          <cell r="W36">
            <v>23139.100000000002</v>
          </cell>
          <cell r="X36">
            <v>11695.05</v>
          </cell>
          <cell r="Y36">
            <v>3788</v>
          </cell>
          <cell r="Z36">
            <v>2454.9700000000003</v>
          </cell>
          <cell r="AA36">
            <v>1812.34</v>
          </cell>
          <cell r="AB36">
            <v>1457.99</v>
          </cell>
          <cell r="AC36">
            <v>6164.1</v>
          </cell>
          <cell r="AD36">
            <v>174842.38</v>
          </cell>
          <cell r="AE36">
            <v>174842.38</v>
          </cell>
          <cell r="AF36">
            <v>174842.38</v>
          </cell>
          <cell r="AG36">
            <v>174842.38</v>
          </cell>
          <cell r="AH36">
            <v>159175.72999999998</v>
          </cell>
          <cell r="AI36">
            <v>108094.97</v>
          </cell>
          <cell r="AJ36">
            <v>56645.85</v>
          </cell>
          <cell r="AK36">
            <v>47073.15</v>
          </cell>
          <cell r="AL36">
            <v>36003.53</v>
          </cell>
          <cell r="AM36">
            <v>24457.43</v>
          </cell>
          <cell r="AN36">
            <v>15076.08</v>
          </cell>
          <cell r="AO36">
            <v>8171</v>
          </cell>
          <cell r="AP36">
            <v>69692.95</v>
          </cell>
          <cell r="AQ36">
            <v>60562.319999999992</v>
          </cell>
          <cell r="AR36">
            <v>50763.89</v>
          </cell>
          <cell r="AS36">
            <v>50618.7</v>
          </cell>
          <cell r="AT36">
            <v>50596.549999999996</v>
          </cell>
          <cell r="AU36">
            <v>50511.549999999996</v>
          </cell>
          <cell r="AV36">
            <v>27372.450000000004</v>
          </cell>
          <cell r="AW36">
            <v>15677.400000000001</v>
          </cell>
          <cell r="AX36">
            <v>11889.400000000001</v>
          </cell>
          <cell r="AY36">
            <v>9434.43</v>
          </cell>
          <cell r="AZ36">
            <v>7622.09</v>
          </cell>
          <cell r="BA36">
            <v>6164.1</v>
          </cell>
          <cell r="BB36">
            <v>174842.38</v>
          </cell>
          <cell r="BC36">
            <v>183973.01</v>
          </cell>
          <cell r="BD36">
            <v>193771.44</v>
          </cell>
          <cell r="BE36">
            <v>193916.63</v>
          </cell>
          <cell r="BF36">
            <v>178272.12999999998</v>
          </cell>
          <cell r="BG36">
            <v>127276.37</v>
          </cell>
          <cell r="BH36">
            <v>98966.35</v>
          </cell>
          <cell r="BI36">
            <v>101088.7</v>
          </cell>
          <cell r="BJ36">
            <v>93807.080000000016</v>
          </cell>
          <cell r="BK36">
            <v>84715.950000000012</v>
          </cell>
          <cell r="BL36">
            <v>77146.94</v>
          </cell>
          <cell r="BM36">
            <v>71699.850000000006</v>
          </cell>
        </row>
        <row r="37">
          <cell r="F37"/>
          <cell r="G37"/>
          <cell r="H37"/>
          <cell r="I37" t="str">
            <v>N/A</v>
          </cell>
          <cell r="J37" t="str">
            <v>N/A</v>
          </cell>
          <cell r="K37" t="str">
            <v>N/A</v>
          </cell>
          <cell r="L37" t="str">
            <v>N/A</v>
          </cell>
          <cell r="M37" t="str">
            <v>N/A</v>
          </cell>
          <cell r="N37" t="str">
            <v>N/A</v>
          </cell>
          <cell r="O37" t="str">
            <v>N/A</v>
          </cell>
          <cell r="P37" t="str">
            <v>N/A</v>
          </cell>
          <cell r="Q37" t="str">
            <v xml:space="preserve"> N/A </v>
          </cell>
          <cell r="R37" t="str">
            <v>N/A</v>
          </cell>
          <cell r="S37" t="str">
            <v>N/A</v>
          </cell>
          <cell r="T37" t="str">
            <v>N/A</v>
          </cell>
          <cell r="U37" t="str">
            <v>N/A</v>
          </cell>
          <cell r="V37" t="str">
            <v xml:space="preserve"> N/A </v>
          </cell>
          <cell r="W37" t="str">
            <v>N/A</v>
          </cell>
          <cell r="X37" t="str">
            <v>N/A</v>
          </cell>
          <cell r="Y37" t="str">
            <v>N/A</v>
          </cell>
          <cell r="Z37" t="str">
            <v>N/A</v>
          </cell>
          <cell r="AA37" t="str">
            <v>N/A</v>
          </cell>
          <cell r="AB37" t="str">
            <v>N/A</v>
          </cell>
          <cell r="AC37" t="str">
            <v>N/A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</row>
        <row r="38">
          <cell r="F38"/>
          <cell r="G38"/>
          <cell r="H38"/>
          <cell r="I38" t="str">
            <v>N/A</v>
          </cell>
          <cell r="J38" t="str">
            <v>N/A</v>
          </cell>
          <cell r="K38" t="str">
            <v>N/A</v>
          </cell>
          <cell r="L38" t="str">
            <v>N/A</v>
          </cell>
          <cell r="M38" t="str">
            <v>N/A</v>
          </cell>
          <cell r="N38" t="str">
            <v>N/A</v>
          </cell>
          <cell r="O38" t="str">
            <v>N/A</v>
          </cell>
          <cell r="P38" t="str">
            <v>N/A</v>
          </cell>
          <cell r="Q38" t="str">
            <v xml:space="preserve"> N/A </v>
          </cell>
          <cell r="R38" t="str">
            <v>N/A</v>
          </cell>
          <cell r="S38" t="str">
            <v>N/A</v>
          </cell>
          <cell r="T38" t="str">
            <v>N/A</v>
          </cell>
          <cell r="U38" t="str">
            <v>N/A</v>
          </cell>
          <cell r="V38" t="str">
            <v xml:space="preserve"> N/A </v>
          </cell>
          <cell r="W38" t="str">
            <v>N/A</v>
          </cell>
          <cell r="X38" t="str">
            <v>N/A</v>
          </cell>
          <cell r="Y38" t="str">
            <v>N/A</v>
          </cell>
          <cell r="Z38" t="str">
            <v>N/A</v>
          </cell>
          <cell r="AA38" t="str">
            <v>N/A</v>
          </cell>
          <cell r="AB38" t="str">
            <v>N/A</v>
          </cell>
          <cell r="AC38" t="str">
            <v>N/A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</row>
        <row r="39">
          <cell r="F39"/>
          <cell r="G39"/>
          <cell r="H39"/>
          <cell r="I39">
            <v>160573</v>
          </cell>
          <cell r="J39">
            <v>119865</v>
          </cell>
          <cell r="K39">
            <v>104338</v>
          </cell>
          <cell r="L39">
            <v>94949</v>
          </cell>
          <cell r="M39">
            <v>112320</v>
          </cell>
          <cell r="N39">
            <v>160150</v>
          </cell>
          <cell r="O39">
            <v>133037</v>
          </cell>
          <cell r="P39">
            <v>128671</v>
          </cell>
          <cell r="Q39">
            <v>170882</v>
          </cell>
          <cell r="R39">
            <v>170724</v>
          </cell>
          <cell r="S39">
            <v>159177</v>
          </cell>
          <cell r="T39">
            <v>142611</v>
          </cell>
          <cell r="U39">
            <v>170289</v>
          </cell>
          <cell r="V39">
            <v>160323</v>
          </cell>
          <cell r="W39">
            <v>169173</v>
          </cell>
          <cell r="X39">
            <v>187504</v>
          </cell>
          <cell r="Y39">
            <v>199270</v>
          </cell>
          <cell r="Z39">
            <v>234327</v>
          </cell>
          <cell r="AA39">
            <v>456799</v>
          </cell>
          <cell r="AB39">
            <v>346590</v>
          </cell>
          <cell r="AC39">
            <v>366938</v>
          </cell>
          <cell r="AD39">
            <v>1184785</v>
          </cell>
          <cell r="AE39">
            <v>1184785</v>
          </cell>
          <cell r="AF39">
            <v>1184785</v>
          </cell>
          <cell r="AG39">
            <v>1184785</v>
          </cell>
          <cell r="AH39">
            <v>1024212</v>
          </cell>
          <cell r="AI39">
            <v>904347</v>
          </cell>
          <cell r="AJ39">
            <v>800009</v>
          </cell>
          <cell r="AK39">
            <v>705060</v>
          </cell>
          <cell r="AL39">
            <v>592740</v>
          </cell>
          <cell r="AM39">
            <v>432590</v>
          </cell>
          <cell r="AN39">
            <v>299553</v>
          </cell>
          <cell r="AO39">
            <v>170882</v>
          </cell>
          <cell r="AP39">
            <v>2763725</v>
          </cell>
          <cell r="AQ39">
            <v>2593001</v>
          </cell>
          <cell r="AR39">
            <v>2433824</v>
          </cell>
          <cell r="AS39">
            <v>2291213</v>
          </cell>
          <cell r="AT39">
            <v>2120924</v>
          </cell>
          <cell r="AU39">
            <v>1960601</v>
          </cell>
          <cell r="AV39">
            <v>1791428</v>
          </cell>
          <cell r="AW39">
            <v>1603924</v>
          </cell>
          <cell r="AX39">
            <v>1404654</v>
          </cell>
          <cell r="AY39">
            <v>1170327</v>
          </cell>
          <cell r="AZ39">
            <v>713528</v>
          </cell>
          <cell r="BA39">
            <v>366938</v>
          </cell>
          <cell r="BB39">
            <v>1184785</v>
          </cell>
          <cell r="BC39">
            <v>1355509</v>
          </cell>
          <cell r="BD39">
            <v>1514686</v>
          </cell>
          <cell r="BE39">
            <v>1657297</v>
          </cell>
          <cell r="BF39">
            <v>1667013</v>
          </cell>
          <cell r="BG39">
            <v>1707471</v>
          </cell>
          <cell r="BH39">
            <v>1772306</v>
          </cell>
          <cell r="BI39">
            <v>1864861</v>
          </cell>
          <cell r="BJ39">
            <v>1951811</v>
          </cell>
          <cell r="BK39">
            <v>2025988</v>
          </cell>
          <cell r="BL39">
            <v>2349750</v>
          </cell>
          <cell r="BM39">
            <v>2567669</v>
          </cell>
        </row>
        <row r="40">
          <cell r="F40"/>
          <cell r="G40"/>
          <cell r="H40"/>
          <cell r="I40">
            <v>2131304.8200000003</v>
          </cell>
          <cell r="J40">
            <v>2453332.5499999998</v>
          </cell>
          <cell r="K40">
            <v>3708078.1700000013</v>
          </cell>
          <cell r="L40">
            <v>4560074.54</v>
          </cell>
          <cell r="M40">
            <v>4160910.27</v>
          </cell>
          <cell r="N40">
            <v>3622437.9300000011</v>
          </cell>
          <cell r="O40">
            <v>2632120.29</v>
          </cell>
          <cell r="P40">
            <v>1690557.3100000005</v>
          </cell>
          <cell r="Q40">
            <v>1450021</v>
          </cell>
          <cell r="R40">
            <v>1596422.3099999998</v>
          </cell>
          <cell r="S40">
            <v>1595044.08</v>
          </cell>
          <cell r="T40">
            <v>1963172.8299999996</v>
          </cell>
          <cell r="U40">
            <v>2461865.52</v>
          </cell>
          <cell r="V40">
            <v>3247104</v>
          </cell>
          <cell r="W40">
            <v>5425690.2599999998</v>
          </cell>
          <cell r="X40">
            <v>6200516.8799999999</v>
          </cell>
          <cell r="Y40">
            <v>6594985</v>
          </cell>
          <cell r="Z40">
            <v>5679817.9799999986</v>
          </cell>
          <cell r="AA40">
            <v>3762849.07</v>
          </cell>
          <cell r="AB40">
            <v>2097445.5099999998</v>
          </cell>
          <cell r="AC40">
            <v>1729557.4600000002</v>
          </cell>
          <cell r="AD40">
            <v>26408836.880000003</v>
          </cell>
          <cell r="AE40">
            <v>26408836.880000003</v>
          </cell>
          <cell r="AF40">
            <v>26408836.880000003</v>
          </cell>
          <cell r="AG40">
            <v>26408836.880000003</v>
          </cell>
          <cell r="AH40">
            <v>24277532.060000002</v>
          </cell>
          <cell r="AI40">
            <v>21824199.510000005</v>
          </cell>
          <cell r="AJ40">
            <v>18116121.340000004</v>
          </cell>
          <cell r="AK40">
            <v>13556046.800000003</v>
          </cell>
          <cell r="AL40">
            <v>9395136.5300000012</v>
          </cell>
          <cell r="AM40">
            <v>5772698.6000000006</v>
          </cell>
          <cell r="AN40">
            <v>3140578.3100000005</v>
          </cell>
          <cell r="AO40">
            <v>1450021</v>
          </cell>
          <cell r="AP40">
            <v>42354470.899999999</v>
          </cell>
          <cell r="AQ40">
            <v>40758048.589999996</v>
          </cell>
          <cell r="AR40">
            <v>39163004.509999998</v>
          </cell>
          <cell r="AS40">
            <v>37199831.68</v>
          </cell>
          <cell r="AT40">
            <v>34737966.159999996</v>
          </cell>
          <cell r="AU40">
            <v>31490862.159999996</v>
          </cell>
          <cell r="AV40">
            <v>26065171.899999999</v>
          </cell>
          <cell r="AW40">
            <v>19864655.02</v>
          </cell>
          <cell r="AX40">
            <v>13269670.02</v>
          </cell>
          <cell r="AY40">
            <v>7589852.04</v>
          </cell>
          <cell r="AZ40">
            <v>3827002.9699999997</v>
          </cell>
          <cell r="BA40">
            <v>1729557.4600000002</v>
          </cell>
          <cell r="BB40">
            <v>26408836.880000003</v>
          </cell>
          <cell r="BC40">
            <v>28005259.190000001</v>
          </cell>
          <cell r="BD40">
            <v>29600303.270000003</v>
          </cell>
          <cell r="BE40">
            <v>31563476.100000001</v>
          </cell>
          <cell r="BF40">
            <v>31894036.800000001</v>
          </cell>
          <cell r="BG40">
            <v>32687808.250000004</v>
          </cell>
          <cell r="BH40">
            <v>34405420.340000004</v>
          </cell>
          <cell r="BI40">
            <v>36045862.680000007</v>
          </cell>
          <cell r="BJ40">
            <v>38479937.409999996</v>
          </cell>
          <cell r="BK40">
            <v>40537317.460000001</v>
          </cell>
          <cell r="BL40">
            <v>41668046.239999995</v>
          </cell>
          <cell r="BM40">
            <v>42074934.439999998</v>
          </cell>
        </row>
        <row r="41">
          <cell r="F41"/>
          <cell r="G41"/>
          <cell r="H41"/>
          <cell r="I41">
            <v>6.714603439505161E-2</v>
          </cell>
          <cell r="J41">
            <v>0.12585629889313893</v>
          </cell>
          <cell r="K41">
            <v>0.15635983368125725</v>
          </cell>
          <cell r="L41">
            <v>0.19825478573642979</v>
          </cell>
          <cell r="M41">
            <v>0.11997044708658766</v>
          </cell>
          <cell r="N41">
            <v>7.0137506939445926E-2</v>
          </cell>
          <cell r="O41">
            <v>4.3934656389280534E-2</v>
          </cell>
          <cell r="P41">
            <v>2.610333528756047E-2</v>
          </cell>
          <cell r="Q41">
            <v>2.1999999999999999E-2</v>
          </cell>
          <cell r="R41">
            <v>2.7825255568855994E-2</v>
          </cell>
          <cell r="S41">
            <v>4.7970088928808982E-2</v>
          </cell>
          <cell r="T41">
            <v>7.7185550349837803E-2</v>
          </cell>
          <cell r="U41">
            <v>0.12165213679574959</v>
          </cell>
          <cell r="V41">
            <v>0.15049999999999999</v>
          </cell>
          <cell r="W41">
            <v>0.19088880184943091</v>
          </cell>
          <cell r="X41">
            <v>0.21447703777329458</v>
          </cell>
          <cell r="Y41">
            <v>0.14527727293474063</v>
          </cell>
          <cell r="Z41">
            <v>9.605757070829718E-2</v>
          </cell>
          <cell r="AA41">
            <v>5.7604832475022592E-2</v>
          </cell>
          <cell r="AB41">
            <v>2.5741282526985629E-2</v>
          </cell>
          <cell r="AC41">
            <v>1.9595161739269118E-2</v>
          </cell>
          <cell r="AD41">
            <v>0.82976289840875217</v>
          </cell>
          <cell r="AE41">
            <v>0.82976289840875217</v>
          </cell>
          <cell r="AF41">
            <v>0.82976289840875217</v>
          </cell>
          <cell r="AG41">
            <v>0.82976289840875217</v>
          </cell>
          <cell r="AH41">
            <v>0.76261686401370055</v>
          </cell>
          <cell r="AI41">
            <v>0.63676056512056167</v>
          </cell>
          <cell r="AJ41">
            <v>0.4804007314393044</v>
          </cell>
          <cell r="AK41">
            <v>0.2821459457028746</v>
          </cell>
          <cell r="AL41">
            <v>0.16217549861628694</v>
          </cell>
          <cell r="AM41">
            <v>9.2037991676841013E-2</v>
          </cell>
          <cell r="AN41">
            <v>4.8103335287560472E-2</v>
          </cell>
          <cell r="AO41">
            <v>2.1999999999999999E-2</v>
          </cell>
          <cell r="AP41">
            <v>1.174774991650293</v>
          </cell>
          <cell r="AQ41">
            <v>1.1469497360814371</v>
          </cell>
          <cell r="AR41">
            <v>1.0989796471526281</v>
          </cell>
          <cell r="AS41">
            <v>1.0217940968027903</v>
          </cell>
          <cell r="AT41">
            <v>0.9001419600070405</v>
          </cell>
          <cell r="AU41">
            <v>0.74964196000704064</v>
          </cell>
          <cell r="AV41">
            <v>0.55875315815760973</v>
          </cell>
          <cell r="AW41">
            <v>0.34427612038431515</v>
          </cell>
          <cell r="AX41">
            <v>0.19899884744957452</v>
          </cell>
          <cell r="AY41">
            <v>0.10294127674127734</v>
          </cell>
          <cell r="AZ41">
            <v>4.5336444266254744E-2</v>
          </cell>
          <cell r="BA41">
            <v>1.9595161739269118E-2</v>
          </cell>
          <cell r="BB41"/>
          <cell r="BC41"/>
          <cell r="BD41"/>
          <cell r="BE41"/>
          <cell r="BF41"/>
          <cell r="BG41"/>
          <cell r="BH41"/>
          <cell r="BI41"/>
          <cell r="BJ41"/>
          <cell r="BK41"/>
          <cell r="BL41"/>
          <cell r="BM41"/>
        </row>
        <row r="42">
          <cell r="AP42"/>
          <cell r="AQ42"/>
          <cell r="AR42"/>
          <cell r="AS42"/>
          <cell r="AT42"/>
          <cell r="AU42"/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/>
          <cell r="BG42"/>
          <cell r="BH42"/>
          <cell r="BI42"/>
          <cell r="BJ42"/>
          <cell r="BK42"/>
          <cell r="BL42"/>
          <cell r="BM42"/>
        </row>
        <row r="43">
          <cell r="AP43"/>
          <cell r="AQ43"/>
          <cell r="AR43"/>
          <cell r="AS43"/>
          <cell r="AT43"/>
          <cell r="AU43"/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/>
          <cell r="BG43"/>
          <cell r="BH43"/>
          <cell r="BI43"/>
          <cell r="BJ43"/>
          <cell r="BK43"/>
          <cell r="BL43"/>
          <cell r="BM43"/>
        </row>
        <row r="44">
          <cell r="AP44"/>
          <cell r="AQ44"/>
          <cell r="AR44"/>
          <cell r="AS44"/>
          <cell r="AT44"/>
          <cell r="AU44"/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/>
          <cell r="BG44"/>
          <cell r="BH44"/>
          <cell r="BI44"/>
          <cell r="BJ44"/>
          <cell r="BK44"/>
          <cell r="BL44"/>
          <cell r="BM44"/>
        </row>
        <row r="45">
          <cell r="AP45"/>
          <cell r="AQ45"/>
          <cell r="AR45"/>
          <cell r="AS45"/>
          <cell r="AT45"/>
          <cell r="AU45"/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/>
          <cell r="BG45"/>
          <cell r="BH45"/>
          <cell r="BI45"/>
          <cell r="BJ45"/>
          <cell r="BK45"/>
          <cell r="BL45"/>
          <cell r="BM45"/>
        </row>
        <row r="46">
          <cell r="F46"/>
          <cell r="G46"/>
          <cell r="H46"/>
          <cell r="I46">
            <v>-30336.240000000002</v>
          </cell>
          <cell r="J46">
            <v>22211.45</v>
          </cell>
          <cell r="K46">
            <v>23976.37</v>
          </cell>
          <cell r="L46">
            <v>-161264.04999999999</v>
          </cell>
          <cell r="M46">
            <v>46951.55</v>
          </cell>
          <cell r="N46">
            <v>79179.929999999993</v>
          </cell>
          <cell r="O46">
            <v>-47730.18</v>
          </cell>
          <cell r="P46">
            <v>105748.97</v>
          </cell>
          <cell r="Q46">
            <v>133888</v>
          </cell>
          <cell r="R46">
            <v>110076.4</v>
          </cell>
          <cell r="S46">
            <v>68876.19</v>
          </cell>
          <cell r="T46">
            <v>39719.879999999997</v>
          </cell>
          <cell r="U46">
            <v>24632.78</v>
          </cell>
          <cell r="V46">
            <v>22830</v>
          </cell>
          <cell r="W46">
            <v>25640</v>
          </cell>
          <cell r="X46">
            <v>-65444.22</v>
          </cell>
          <cell r="Y46">
            <v>58318</v>
          </cell>
          <cell r="Z46">
            <v>79966.58</v>
          </cell>
          <cell r="AA46">
            <v>41619.72</v>
          </cell>
          <cell r="AB46">
            <v>131594.14000000001</v>
          </cell>
          <cell r="AC46">
            <v>165016.9</v>
          </cell>
          <cell r="AD46">
            <v>172625.8</v>
          </cell>
          <cell r="AE46">
            <v>172625.8</v>
          </cell>
          <cell r="AF46">
            <v>172625.8</v>
          </cell>
          <cell r="AG46">
            <v>172625.8</v>
          </cell>
          <cell r="AH46">
            <v>202962.04</v>
          </cell>
          <cell r="AI46">
            <v>180750.59</v>
          </cell>
          <cell r="AJ46">
            <v>156774.22</v>
          </cell>
          <cell r="AK46">
            <v>318038.27</v>
          </cell>
          <cell r="AL46">
            <v>271086.71999999997</v>
          </cell>
          <cell r="AM46">
            <v>191906.79</v>
          </cell>
          <cell r="AN46">
            <v>239636.97</v>
          </cell>
          <cell r="AO46">
            <v>133888</v>
          </cell>
          <cell r="AP46">
            <v>702846.37000000011</v>
          </cell>
          <cell r="AQ46">
            <v>592769.97000000009</v>
          </cell>
          <cell r="AR46">
            <v>523893.78</v>
          </cell>
          <cell r="AS46">
            <v>484173.9</v>
          </cell>
          <cell r="AT46">
            <v>459541.12</v>
          </cell>
          <cell r="AU46">
            <v>436711.12</v>
          </cell>
          <cell r="AV46">
            <v>411071.12</v>
          </cell>
          <cell r="AW46">
            <v>476515.34000000008</v>
          </cell>
          <cell r="AX46">
            <v>418197.33999999997</v>
          </cell>
          <cell r="AY46">
            <v>338230.76</v>
          </cell>
          <cell r="AZ46">
            <v>296611.04000000004</v>
          </cell>
          <cell r="BA46">
            <v>165016.9</v>
          </cell>
          <cell r="BB46">
            <v>172625.8</v>
          </cell>
          <cell r="BC46">
            <v>282702.19999999995</v>
          </cell>
          <cell r="BD46">
            <v>351578.38999999996</v>
          </cell>
          <cell r="BE46">
            <v>391298.26999999996</v>
          </cell>
          <cell r="BF46">
            <v>446267.29000000004</v>
          </cell>
          <cell r="BG46">
            <v>446885.83999999997</v>
          </cell>
          <cell r="BH46">
            <v>448549.47</v>
          </cell>
          <cell r="BI46">
            <v>544369.30000000005</v>
          </cell>
          <cell r="BJ46">
            <v>555735.75</v>
          </cell>
          <cell r="BK46">
            <v>556522.4</v>
          </cell>
          <cell r="BL46">
            <v>645872.29999999993</v>
          </cell>
          <cell r="BM46">
            <v>671717.47000000009</v>
          </cell>
        </row>
        <row r="47">
          <cell r="F47"/>
          <cell r="G47"/>
          <cell r="H47"/>
          <cell r="I47">
            <v>-6346.79</v>
          </cell>
          <cell r="J47">
            <v>3297.93</v>
          </cell>
          <cell r="K47">
            <v>3625.35</v>
          </cell>
          <cell r="L47">
            <v>44936.97</v>
          </cell>
          <cell r="M47">
            <v>6124.33</v>
          </cell>
          <cell r="N47">
            <v>9730.49</v>
          </cell>
          <cell r="O47">
            <v>-37467.19</v>
          </cell>
          <cell r="P47">
            <v>12280.39</v>
          </cell>
          <cell r="Q47">
            <v>15827</v>
          </cell>
          <cell r="R47">
            <v>10962.74</v>
          </cell>
          <cell r="S47">
            <v>6960.08</v>
          </cell>
          <cell r="T47">
            <v>4440.0600000000004</v>
          </cell>
          <cell r="U47">
            <v>3220.32</v>
          </cell>
          <cell r="V47">
            <v>3012</v>
          </cell>
          <cell r="W47">
            <v>3379.58</v>
          </cell>
          <cell r="X47">
            <v>2996.43</v>
          </cell>
          <cell r="Y47">
            <v>6423</v>
          </cell>
          <cell r="Z47">
            <v>8417.85</v>
          </cell>
          <cell r="AA47">
            <v>1333.98</v>
          </cell>
          <cell r="AB47">
            <v>14105.98</v>
          </cell>
          <cell r="AC47">
            <v>17452.259999999998</v>
          </cell>
          <cell r="AD47">
            <v>52008.479999999996</v>
          </cell>
          <cell r="AE47">
            <v>52008.479999999996</v>
          </cell>
          <cell r="AF47">
            <v>52008.479999999996</v>
          </cell>
          <cell r="AG47">
            <v>52008.479999999996</v>
          </cell>
          <cell r="AH47">
            <v>58355.270000000004</v>
          </cell>
          <cell r="AI47">
            <v>55057.34</v>
          </cell>
          <cell r="AJ47">
            <v>51431.99</v>
          </cell>
          <cell r="AK47">
            <v>6495.0199999999968</v>
          </cell>
          <cell r="AL47">
            <v>370.68999999999505</v>
          </cell>
          <cell r="AM47">
            <v>-9359.8000000000029</v>
          </cell>
          <cell r="AN47">
            <v>28107.39</v>
          </cell>
          <cell r="AO47">
            <v>15827</v>
          </cell>
          <cell r="AP47">
            <v>82704.28</v>
          </cell>
          <cell r="AQ47">
            <v>71741.539999999994</v>
          </cell>
          <cell r="AR47">
            <v>64781.459999999992</v>
          </cell>
          <cell r="AS47">
            <v>60341.399999999994</v>
          </cell>
          <cell r="AT47">
            <v>57121.08</v>
          </cell>
          <cell r="AU47">
            <v>54109.08</v>
          </cell>
          <cell r="AV47">
            <v>50729.5</v>
          </cell>
          <cell r="AW47">
            <v>47733.069999999992</v>
          </cell>
          <cell r="AX47">
            <v>41310.069999999992</v>
          </cell>
          <cell r="AY47">
            <v>32892.22</v>
          </cell>
          <cell r="AZ47">
            <v>31558.239999999998</v>
          </cell>
          <cell r="BA47">
            <v>17452.259999999998</v>
          </cell>
          <cell r="BB47">
            <v>52008.479999999996</v>
          </cell>
          <cell r="BC47">
            <v>62971.219999999994</v>
          </cell>
          <cell r="BD47">
            <v>69931.299999999988</v>
          </cell>
          <cell r="BE47">
            <v>74371.359999999986</v>
          </cell>
          <cell r="BF47">
            <v>83938.470000000016</v>
          </cell>
          <cell r="BG47">
            <v>83652.540000000008</v>
          </cell>
          <cell r="BH47">
            <v>83406.77</v>
          </cell>
          <cell r="BI47">
            <v>41466.230000000003</v>
          </cell>
          <cell r="BJ47">
            <v>41764.899999999994</v>
          </cell>
          <cell r="BK47">
            <v>40452.259999999995</v>
          </cell>
          <cell r="BL47">
            <v>79253.430000000008</v>
          </cell>
          <cell r="BM47">
            <v>81079.01999999999</v>
          </cell>
        </row>
        <row r="48">
          <cell r="F48"/>
          <cell r="G48"/>
          <cell r="H48"/>
          <cell r="I48">
            <v>917.01</v>
          </cell>
          <cell r="J48">
            <v>790.57</v>
          </cell>
          <cell r="K48">
            <v>825.86</v>
          </cell>
          <cell r="L48">
            <v>-9326.42</v>
          </cell>
          <cell r="M48">
            <v>902.61</v>
          </cell>
          <cell r="N48">
            <v>1032.06</v>
          </cell>
          <cell r="O48">
            <v>-6881.81</v>
          </cell>
          <cell r="P48">
            <v>1104.1500000000001</v>
          </cell>
          <cell r="Q48">
            <v>1195</v>
          </cell>
          <cell r="R48">
            <v>8147.41</v>
          </cell>
          <cell r="S48">
            <v>1087.6199999999999</v>
          </cell>
          <cell r="T48">
            <v>1085.02</v>
          </cell>
          <cell r="U48">
            <v>922.87</v>
          </cell>
          <cell r="V48">
            <v>862</v>
          </cell>
          <cell r="W48">
            <v>873.68</v>
          </cell>
          <cell r="X48">
            <v>8692.84</v>
          </cell>
          <cell r="Y48">
            <v>973</v>
          </cell>
          <cell r="Z48">
            <v>1042.47</v>
          </cell>
          <cell r="AA48">
            <v>1169.21</v>
          </cell>
          <cell r="AB48">
            <v>1232.78</v>
          </cell>
          <cell r="AC48">
            <v>1370.61</v>
          </cell>
          <cell r="AD48">
            <v>-9440.9699999999993</v>
          </cell>
          <cell r="AE48">
            <v>-9440.9699999999993</v>
          </cell>
          <cell r="AF48">
            <v>-9440.9699999999993</v>
          </cell>
          <cell r="AG48">
            <v>-9440.9699999999993</v>
          </cell>
          <cell r="AH48">
            <v>-10357.980000000001</v>
          </cell>
          <cell r="AI48">
            <v>-11148.550000000001</v>
          </cell>
          <cell r="AJ48">
            <v>-11974.410000000002</v>
          </cell>
          <cell r="AK48">
            <v>-2647.9900000000002</v>
          </cell>
          <cell r="AL48">
            <v>-3550.6000000000004</v>
          </cell>
          <cell r="AM48">
            <v>-4582.66</v>
          </cell>
          <cell r="AN48">
            <v>2299.15</v>
          </cell>
          <cell r="AO48">
            <v>1195</v>
          </cell>
          <cell r="AP48">
            <v>27459.510000000002</v>
          </cell>
          <cell r="AQ48">
            <v>19312.099999999999</v>
          </cell>
          <cell r="AR48">
            <v>18224.48</v>
          </cell>
          <cell r="AS48">
            <v>17139.46</v>
          </cell>
          <cell r="AT48">
            <v>16216.590000000002</v>
          </cell>
          <cell r="AU48">
            <v>15354.590000000002</v>
          </cell>
          <cell r="AV48">
            <v>14480.910000000002</v>
          </cell>
          <cell r="AW48">
            <v>5788.07</v>
          </cell>
          <cell r="AX48">
            <v>4815.07</v>
          </cell>
          <cell r="AY48">
            <v>3772.5999999999995</v>
          </cell>
          <cell r="AZ48">
            <v>2603.39</v>
          </cell>
          <cell r="BA48">
            <v>1370.61</v>
          </cell>
          <cell r="BB48">
            <v>-9440.9699999999993</v>
          </cell>
          <cell r="BC48">
            <v>-1293.5599999999995</v>
          </cell>
          <cell r="BD48">
            <v>-205.9399999999996</v>
          </cell>
          <cell r="BE48">
            <v>879.08000000000038</v>
          </cell>
          <cell r="BF48">
            <v>884.93999999999835</v>
          </cell>
          <cell r="BG48">
            <v>956.36999999999864</v>
          </cell>
          <cell r="BH48">
            <v>1004.189999999998</v>
          </cell>
          <cell r="BI48">
            <v>19023.45</v>
          </cell>
          <cell r="BJ48">
            <v>19093.84</v>
          </cell>
          <cell r="BK48">
            <v>19104.25</v>
          </cell>
          <cell r="BL48">
            <v>27155.270000000004</v>
          </cell>
          <cell r="BM48">
            <v>27283.9</v>
          </cell>
        </row>
        <row r="49">
          <cell r="F49"/>
          <cell r="G49"/>
          <cell r="H49"/>
          <cell r="I49">
            <v>-7108.72</v>
          </cell>
          <cell r="J49">
            <v>758.46</v>
          </cell>
          <cell r="K49">
            <v>765.13</v>
          </cell>
          <cell r="L49">
            <v>497.22</v>
          </cell>
          <cell r="M49">
            <v>892.16</v>
          </cell>
          <cell r="N49">
            <v>971.13</v>
          </cell>
          <cell r="O49">
            <v>1266.22</v>
          </cell>
          <cell r="P49">
            <v>1155.0899999999999</v>
          </cell>
          <cell r="Q49">
            <v>1205</v>
          </cell>
          <cell r="R49">
            <v>1165.95</v>
          </cell>
          <cell r="S49">
            <v>1086.3499999999999</v>
          </cell>
          <cell r="T49">
            <v>1020.92</v>
          </cell>
          <cell r="U49">
            <v>801.12</v>
          </cell>
          <cell r="V49">
            <v>830</v>
          </cell>
          <cell r="W49">
            <v>828.06</v>
          </cell>
          <cell r="X49">
            <v>662.37</v>
          </cell>
          <cell r="Y49">
            <v>1038</v>
          </cell>
          <cell r="Z49">
            <v>1023.79</v>
          </cell>
          <cell r="AA49">
            <v>-9741.4</v>
          </cell>
          <cell r="AB49">
            <v>1186.31</v>
          </cell>
          <cell r="AC49">
            <v>1410.9</v>
          </cell>
          <cell r="AD49">
            <v>401.69000000000005</v>
          </cell>
          <cell r="AE49">
            <v>401.69000000000005</v>
          </cell>
          <cell r="AF49">
            <v>401.69000000000005</v>
          </cell>
          <cell r="AG49">
            <v>401.69000000000005</v>
          </cell>
          <cell r="AH49">
            <v>7510.4100000000008</v>
          </cell>
          <cell r="AI49">
            <v>6751.95</v>
          </cell>
          <cell r="AJ49">
            <v>5986.8200000000006</v>
          </cell>
          <cell r="AK49">
            <v>5489.6</v>
          </cell>
          <cell r="AL49">
            <v>4597.4399999999996</v>
          </cell>
          <cell r="AM49">
            <v>3626.31</v>
          </cell>
          <cell r="AN49">
            <v>2360.09</v>
          </cell>
          <cell r="AO49">
            <v>1205</v>
          </cell>
          <cell r="AP49">
            <v>1312.37</v>
          </cell>
          <cell r="AQ49">
            <v>146.42000000000007</v>
          </cell>
          <cell r="AR49">
            <v>-939.92999999999938</v>
          </cell>
          <cell r="AS49">
            <v>-1960.8500000000004</v>
          </cell>
          <cell r="AT49">
            <v>-2761.9700000000007</v>
          </cell>
          <cell r="AU49">
            <v>-3591.9700000000007</v>
          </cell>
          <cell r="AV49">
            <v>-4420.0300000000007</v>
          </cell>
          <cell r="AW49">
            <v>-5082.3999999999996</v>
          </cell>
          <cell r="AX49">
            <v>-6120.4000000000015</v>
          </cell>
          <cell r="AY49">
            <v>-7144.1900000000005</v>
          </cell>
          <cell r="AZ49">
            <v>2597.21</v>
          </cell>
          <cell r="BA49">
            <v>1410.9</v>
          </cell>
          <cell r="BB49">
            <v>401.69000000000005</v>
          </cell>
          <cell r="BC49">
            <v>1567.64</v>
          </cell>
          <cell r="BD49">
            <v>2653.99</v>
          </cell>
          <cell r="BE49">
            <v>3674.91</v>
          </cell>
          <cell r="BF49">
            <v>11584.750000000002</v>
          </cell>
          <cell r="BG49">
            <v>11656.29</v>
          </cell>
          <cell r="BH49">
            <v>11719.220000000001</v>
          </cell>
          <cell r="BI49">
            <v>11884.37</v>
          </cell>
          <cell r="BJ49">
            <v>12030.210000000001</v>
          </cell>
          <cell r="BK49">
            <v>12082.870000000003</v>
          </cell>
          <cell r="BL49">
            <v>1075.2500000000018</v>
          </cell>
          <cell r="BM49">
            <v>1106.4700000000016</v>
          </cell>
        </row>
        <row r="50">
          <cell r="F50"/>
          <cell r="G50"/>
          <cell r="H50"/>
          <cell r="I50">
            <v>3720</v>
          </cell>
          <cell r="J50">
            <v>345</v>
          </cell>
          <cell r="K50">
            <v>-1179</v>
          </cell>
          <cell r="L50">
            <v>-3036</v>
          </cell>
          <cell r="M50">
            <v>-14130.29</v>
          </cell>
          <cell r="N50">
            <v>-13138.619999999999</v>
          </cell>
          <cell r="O50">
            <v>-11698.39</v>
          </cell>
          <cell r="P50">
            <v>-1345.3999999999996</v>
          </cell>
          <cell r="Q50">
            <v>-17476</v>
          </cell>
          <cell r="R50">
            <v>19339.02</v>
          </cell>
          <cell r="S50">
            <v>6117.46</v>
          </cell>
          <cell r="T50">
            <v>25363</v>
          </cell>
          <cell r="U50">
            <v>4402</v>
          </cell>
          <cell r="V50">
            <v>-60</v>
          </cell>
          <cell r="W50">
            <v>-808</v>
          </cell>
          <cell r="X50">
            <v>-8217</v>
          </cell>
          <cell r="Y50">
            <v>-19728</v>
          </cell>
          <cell r="Z50">
            <v>-13060.85</v>
          </cell>
          <cell r="AA50">
            <v>-10013.49</v>
          </cell>
          <cell r="AB50">
            <v>-25167.9</v>
          </cell>
          <cell r="AC50">
            <v>-10597.45</v>
          </cell>
          <cell r="AD50">
            <v>-57938.700000000004</v>
          </cell>
          <cell r="AE50">
            <v>-57938.700000000004</v>
          </cell>
          <cell r="AF50">
            <v>-57938.700000000004</v>
          </cell>
          <cell r="AG50">
            <v>-57938.700000000004</v>
          </cell>
          <cell r="AH50">
            <v>-61658.700000000004</v>
          </cell>
          <cell r="AI50">
            <v>-62003.700000000004</v>
          </cell>
          <cell r="AJ50">
            <v>-60824.700000000004</v>
          </cell>
          <cell r="AK50">
            <v>-57788.700000000004</v>
          </cell>
          <cell r="AL50">
            <v>-43658.409999999996</v>
          </cell>
          <cell r="AM50">
            <v>-30519.79</v>
          </cell>
          <cell r="AN50">
            <v>-18821.400000000001</v>
          </cell>
          <cell r="AO50">
            <v>-17476</v>
          </cell>
          <cell r="AP50">
            <v>-32431.210000000006</v>
          </cell>
          <cell r="AQ50">
            <v>-51770.229999999996</v>
          </cell>
          <cell r="AR50">
            <v>-57887.69</v>
          </cell>
          <cell r="AS50">
            <v>-83250.689999999988</v>
          </cell>
          <cell r="AT50">
            <v>-87652.689999999988</v>
          </cell>
          <cell r="AU50">
            <v>-87592.689999999988</v>
          </cell>
          <cell r="AV50">
            <v>-86784.689999999988</v>
          </cell>
          <cell r="AW50">
            <v>-78567.689999999988</v>
          </cell>
          <cell r="AX50">
            <v>-58839.69</v>
          </cell>
          <cell r="AY50">
            <v>-45778.84</v>
          </cell>
          <cell r="AZ50">
            <v>-35765.350000000006</v>
          </cell>
          <cell r="BA50">
            <v>-10597.45</v>
          </cell>
          <cell r="BB50">
            <v>-57938.700000000004</v>
          </cell>
          <cell r="BC50">
            <v>-38599.680000000008</v>
          </cell>
          <cell r="BD50">
            <v>-32482.220000000008</v>
          </cell>
          <cell r="BE50">
            <v>-7119.2200000000084</v>
          </cell>
          <cell r="BF50">
            <v>-6437.2200000000084</v>
          </cell>
          <cell r="BG50">
            <v>-6842.2200000000084</v>
          </cell>
          <cell r="BH50">
            <v>-6471.2200000000084</v>
          </cell>
          <cell r="BI50">
            <v>-11652.220000000008</v>
          </cell>
          <cell r="BJ50">
            <v>-17249.929999999997</v>
          </cell>
          <cell r="BK50">
            <v>-17172.160000000003</v>
          </cell>
          <cell r="BL50">
            <v>-15487.259999999998</v>
          </cell>
          <cell r="BM50">
            <v>-39309.759999999995</v>
          </cell>
        </row>
        <row r="51">
          <cell r="F51"/>
          <cell r="G51"/>
          <cell r="H51"/>
          <cell r="I51" t="str">
            <v>N/A</v>
          </cell>
          <cell r="J51" t="str">
            <v>N/A</v>
          </cell>
          <cell r="K51" t="str">
            <v>N/A</v>
          </cell>
          <cell r="L51" t="str">
            <v>N/A</v>
          </cell>
          <cell r="M51" t="str">
            <v>N/A</v>
          </cell>
          <cell r="N51" t="str">
            <v>N/A</v>
          </cell>
          <cell r="O51" t="str">
            <v>N/A</v>
          </cell>
          <cell r="P51" t="str">
            <v>N/A</v>
          </cell>
          <cell r="Q51" t="str">
            <v xml:space="preserve"> N/A </v>
          </cell>
          <cell r="R51" t="str">
            <v>N/A</v>
          </cell>
          <cell r="S51" t="str">
            <v>N/A</v>
          </cell>
          <cell r="T51" t="str">
            <v>N/A</v>
          </cell>
          <cell r="U51" t="str">
            <v>N/A</v>
          </cell>
          <cell r="V51" t="str">
            <v xml:space="preserve"> N/A </v>
          </cell>
          <cell r="W51" t="str">
            <v>N/A</v>
          </cell>
          <cell r="X51" t="str">
            <v>N/A</v>
          </cell>
          <cell r="Y51" t="str">
            <v>N/A</v>
          </cell>
          <cell r="Z51" t="str">
            <v>N/A</v>
          </cell>
          <cell r="AA51" t="str">
            <v>N/A</v>
          </cell>
          <cell r="AB51" t="str">
            <v>N/A</v>
          </cell>
          <cell r="AC51" t="str">
            <v>N/A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</row>
        <row r="52">
          <cell r="F52"/>
          <cell r="G52"/>
          <cell r="H52"/>
          <cell r="I52">
            <v>64000</v>
          </cell>
          <cell r="J52">
            <v>0</v>
          </cell>
          <cell r="K52">
            <v>0</v>
          </cell>
          <cell r="L52">
            <v>-16000</v>
          </cell>
          <cell r="M52">
            <v>0</v>
          </cell>
          <cell r="N52">
            <v>0</v>
          </cell>
          <cell r="O52">
            <v>5000</v>
          </cell>
          <cell r="P52">
            <v>0</v>
          </cell>
          <cell r="Q52" t="str">
            <v xml:space="preserve">                    -  </v>
          </cell>
          <cell r="R52">
            <v>9300</v>
          </cell>
          <cell r="S52">
            <v>0</v>
          </cell>
          <cell r="T52">
            <v>0</v>
          </cell>
          <cell r="U52">
            <v>-20000</v>
          </cell>
          <cell r="V52" t="str">
            <v xml:space="preserve">                       -  </v>
          </cell>
          <cell r="W52">
            <v>0</v>
          </cell>
          <cell r="X52">
            <v>26500</v>
          </cell>
          <cell r="Y52">
            <v>0</v>
          </cell>
          <cell r="Z52">
            <v>0</v>
          </cell>
          <cell r="AA52">
            <v>67000</v>
          </cell>
          <cell r="AB52"/>
          <cell r="AC52"/>
          <cell r="AD52">
            <v>53000</v>
          </cell>
          <cell r="AE52">
            <v>53000</v>
          </cell>
          <cell r="AF52">
            <v>53000</v>
          </cell>
          <cell r="AG52">
            <v>53000</v>
          </cell>
          <cell r="AH52">
            <v>-11000</v>
          </cell>
          <cell r="AI52">
            <v>-11000</v>
          </cell>
          <cell r="AJ52">
            <v>-11000</v>
          </cell>
          <cell r="AK52">
            <v>5000</v>
          </cell>
          <cell r="AL52">
            <v>5000</v>
          </cell>
          <cell r="AM52">
            <v>5000</v>
          </cell>
          <cell r="AN52">
            <v>0</v>
          </cell>
          <cell r="AO52">
            <v>0</v>
          </cell>
          <cell r="AP52">
            <v>82800</v>
          </cell>
          <cell r="AQ52">
            <v>73500</v>
          </cell>
          <cell r="AR52">
            <v>73500</v>
          </cell>
          <cell r="AS52">
            <v>73500</v>
          </cell>
          <cell r="AT52">
            <v>93500</v>
          </cell>
          <cell r="AU52">
            <v>93500</v>
          </cell>
          <cell r="AV52">
            <v>93500</v>
          </cell>
          <cell r="AW52">
            <v>67000</v>
          </cell>
          <cell r="AX52">
            <v>67000</v>
          </cell>
          <cell r="AY52">
            <v>67000</v>
          </cell>
          <cell r="AZ52">
            <v>0</v>
          </cell>
          <cell r="BA52">
            <v>0</v>
          </cell>
          <cell r="BB52">
            <v>53000</v>
          </cell>
          <cell r="BC52">
            <v>62300</v>
          </cell>
          <cell r="BD52">
            <v>62300</v>
          </cell>
          <cell r="BE52">
            <v>62300</v>
          </cell>
          <cell r="BF52">
            <v>-21700</v>
          </cell>
          <cell r="BG52">
            <v>-21700</v>
          </cell>
          <cell r="BH52">
            <v>-21700</v>
          </cell>
          <cell r="BI52">
            <v>20800</v>
          </cell>
          <cell r="BJ52">
            <v>20800</v>
          </cell>
          <cell r="BK52">
            <v>20800</v>
          </cell>
          <cell r="BL52">
            <v>82800</v>
          </cell>
          <cell r="BM52">
            <v>82800</v>
          </cell>
        </row>
        <row r="53">
          <cell r="F53"/>
          <cell r="G53"/>
          <cell r="H53"/>
          <cell r="I53">
            <v>24845.260000000002</v>
          </cell>
          <cell r="J53">
            <v>27403.41</v>
          </cell>
          <cell r="K53">
            <v>28013.71</v>
          </cell>
          <cell r="L53">
            <v>-144192.27999999997</v>
          </cell>
          <cell r="M53">
            <v>40740.360000000008</v>
          </cell>
          <cell r="N53">
            <v>77774.990000000005</v>
          </cell>
          <cell r="O53">
            <v>-97511.349999999991</v>
          </cell>
          <cell r="P53">
            <v>118943.2</v>
          </cell>
          <cell r="Q53">
            <v>134638</v>
          </cell>
          <cell r="R53">
            <v>158991.51999999999</v>
          </cell>
          <cell r="S53">
            <v>84127.700000000012</v>
          </cell>
          <cell r="T53">
            <v>71628.87999999999</v>
          </cell>
          <cell r="U53">
            <v>13979.089999999997</v>
          </cell>
          <cell r="V53">
            <v>27474</v>
          </cell>
          <cell r="W53">
            <v>29913.320000000003</v>
          </cell>
          <cell r="X53">
            <v>-34809.579999999994</v>
          </cell>
          <cell r="Y53">
            <v>47024</v>
          </cell>
          <cell r="Z53">
            <v>77389.84</v>
          </cell>
          <cell r="AA53">
            <v>91368.02</v>
          </cell>
          <cell r="AB53">
            <v>122951.31000000003</v>
          </cell>
          <cell r="AC53">
            <v>174653.21999999997</v>
          </cell>
          <cell r="AD53">
            <v>210655.30000000005</v>
          </cell>
          <cell r="AE53">
            <v>210655.30000000005</v>
          </cell>
          <cell r="AF53">
            <v>210655.30000000005</v>
          </cell>
          <cell r="AG53">
            <v>210655.30000000005</v>
          </cell>
          <cell r="AH53">
            <v>185810.04000000004</v>
          </cell>
          <cell r="AI53">
            <v>158406.63000000006</v>
          </cell>
          <cell r="AJ53">
            <v>130392.92000000006</v>
          </cell>
          <cell r="AK53">
            <v>274585.2</v>
          </cell>
          <cell r="AL53">
            <v>233844.84000000003</v>
          </cell>
          <cell r="AM53">
            <v>156069.85</v>
          </cell>
          <cell r="AN53">
            <v>253581.2</v>
          </cell>
          <cell r="AO53">
            <v>134638</v>
          </cell>
          <cell r="AP53">
            <v>864691.32</v>
          </cell>
          <cell r="AQ53">
            <v>705699.8</v>
          </cell>
          <cell r="AR53">
            <v>621572.1</v>
          </cell>
          <cell r="AS53">
            <v>549943.22</v>
          </cell>
          <cell r="AT53">
            <v>535964.13</v>
          </cell>
          <cell r="AU53">
            <v>508490.13</v>
          </cell>
          <cell r="AV53">
            <v>478576.81000000006</v>
          </cell>
          <cell r="AW53">
            <v>513386.39</v>
          </cell>
          <cell r="AX53">
            <v>466362.39</v>
          </cell>
          <cell r="AY53">
            <v>388972.55</v>
          </cell>
          <cell r="AZ53">
            <v>297604.53000000003</v>
          </cell>
          <cell r="BA53">
            <v>174653.21999999997</v>
          </cell>
          <cell r="BB53">
            <v>210655.30000000005</v>
          </cell>
          <cell r="BC53">
            <v>369646.82000000007</v>
          </cell>
          <cell r="BD53">
            <v>453774.52000000008</v>
          </cell>
          <cell r="BE53">
            <v>525403.4</v>
          </cell>
          <cell r="BF53">
            <v>514537.2300000001</v>
          </cell>
          <cell r="BG53">
            <v>514607.82000000007</v>
          </cell>
          <cell r="BH53">
            <v>516507.43000000011</v>
          </cell>
          <cell r="BI53">
            <v>625890.12999999989</v>
          </cell>
          <cell r="BJ53">
            <v>632173.7699999999</v>
          </cell>
          <cell r="BK53">
            <v>631788.62</v>
          </cell>
          <cell r="BL53">
            <v>820667.98999999987</v>
          </cell>
          <cell r="BM53">
            <v>824676.10000000009</v>
          </cell>
        </row>
        <row r="54">
          <cell r="F54"/>
          <cell r="G54"/>
          <cell r="H54"/>
          <cell r="I54">
            <v>-1.1978072315234403E-3</v>
          </cell>
          <cell r="J54">
            <v>9.8451970916688938E-4</v>
          </cell>
          <cell r="K54">
            <v>9.900098291069177E-4</v>
          </cell>
          <cell r="L54">
            <v>-5.9379857085402766E-3</v>
          </cell>
          <cell r="M54">
            <v>1.1492839184928684E-3</v>
          </cell>
          <cell r="N54">
            <v>1.276032991447658E-3</v>
          </cell>
          <cell r="O54">
            <v>-1.203245277461489E-3</v>
          </cell>
          <cell r="P54">
            <v>1.3253408735996106E-3</v>
          </cell>
          <cell r="Q54">
            <v>1.4E-3</v>
          </cell>
          <cell r="R54">
            <v>1.3797626736456977E-3</v>
          </cell>
          <cell r="S54">
            <v>1.0634949045764659E-3</v>
          </cell>
          <cell r="T54">
            <v>1.2867451773689355E-3</v>
          </cell>
          <cell r="U54">
            <v>1.0676861289794332E-3</v>
          </cell>
          <cell r="V54">
            <v>1E-3</v>
          </cell>
          <cell r="W54">
            <v>9.8086194344537106E-4</v>
          </cell>
          <cell r="X54">
            <v>-2.7942987474213685E-3</v>
          </cell>
          <cell r="Y54">
            <v>1.0761728725801158E-3</v>
          </cell>
          <cell r="Z54">
            <v>1.2091551940863355E-3</v>
          </cell>
          <cell r="AA54">
            <v>2.8752936559968363E-4</v>
          </cell>
          <cell r="AB54">
            <v>1.2530366550982767E-3</v>
          </cell>
          <cell r="AC54">
            <v>1.2924025338348351E-3</v>
          </cell>
          <cell r="AD54">
            <v>-1.2138508957112613E-3</v>
          </cell>
          <cell r="AE54">
            <v>-1.2138508957112613E-3</v>
          </cell>
          <cell r="AF54">
            <v>-1.2138508957112613E-3</v>
          </cell>
          <cell r="AG54">
            <v>-1.2138508957112613E-3</v>
          </cell>
          <cell r="AH54">
            <v>-1.6043664187821586E-5</v>
          </cell>
          <cell r="AI54">
            <v>-1.0005633733547105E-3</v>
          </cell>
          <cell r="AJ54">
            <v>-1.990573202461628E-3</v>
          </cell>
          <cell r="AK54">
            <v>3.9474125060786477E-3</v>
          </cell>
          <cell r="AL54">
            <v>2.7981285875857795E-3</v>
          </cell>
          <cell r="AM54">
            <v>1.5220955961381215E-3</v>
          </cell>
          <cell r="AN54">
            <v>2.7253408735996108E-3</v>
          </cell>
          <cell r="AO54">
            <v>1.4E-3</v>
          </cell>
          <cell r="AP54">
            <v>9.1025487017937813E-3</v>
          </cell>
          <cell r="AQ54">
            <v>7.7227860281480834E-3</v>
          </cell>
          <cell r="AR54">
            <v>6.6592911235716177E-3</v>
          </cell>
          <cell r="AS54">
            <v>5.3725459462026833E-3</v>
          </cell>
          <cell r="AT54">
            <v>4.3048598172232486E-3</v>
          </cell>
          <cell r="AU54">
            <v>3.3048598172232494E-3</v>
          </cell>
          <cell r="AV54">
            <v>2.3239978737778786E-3</v>
          </cell>
          <cell r="AW54">
            <v>5.118296621199247E-3</v>
          </cell>
          <cell r="AX54">
            <v>4.042123748619131E-3</v>
          </cell>
          <cell r="AY54">
            <v>2.8329685545327955E-3</v>
          </cell>
          <cell r="AZ54">
            <v>2.5454391889331118E-3</v>
          </cell>
          <cell r="BA54">
            <v>1.2924025338348351E-3</v>
          </cell>
          <cell r="BB54">
            <v>4.5303937405529546E-3</v>
          </cell>
          <cell r="BC54">
            <v>5.7442446362642157E-3</v>
          </cell>
          <cell r="BD54">
            <v>6.9580955319754768E-3</v>
          </cell>
          <cell r="BE54">
            <v>8.1719464276867378E-3</v>
          </cell>
          <cell r="BF54">
            <v>9.3857973233979989E-3</v>
          </cell>
          <cell r="BG54">
            <v>9.401840987585822E-3</v>
          </cell>
          <cell r="BH54">
            <v>1.0402404360940533E-2</v>
          </cell>
          <cell r="BI54">
            <v>1.2392977563402159E-2</v>
          </cell>
          <cell r="BJ54">
            <v>8.4455650573235109E-3</v>
          </cell>
          <cell r="BK54">
            <v>5.6474364697377327E-3</v>
          </cell>
          <cell r="BL54">
            <v>4.125340873599611E-3</v>
          </cell>
          <cell r="BM54"/>
        </row>
        <row r="55">
          <cell r="AP55"/>
          <cell r="AQ55"/>
          <cell r="AR55"/>
          <cell r="AS55"/>
          <cell r="AT55"/>
          <cell r="AU55"/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/>
          <cell r="BG55"/>
          <cell r="BH55"/>
          <cell r="BI55"/>
          <cell r="BJ55"/>
          <cell r="BK55"/>
          <cell r="BL55"/>
          <cell r="BM55"/>
        </row>
        <row r="56">
          <cell r="AP56"/>
          <cell r="AQ56"/>
          <cell r="AR56"/>
          <cell r="AS56"/>
          <cell r="AT56"/>
          <cell r="AU56"/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/>
          <cell r="BG56"/>
          <cell r="BH56"/>
          <cell r="BI56"/>
          <cell r="BJ56"/>
          <cell r="BK56"/>
          <cell r="BL56"/>
          <cell r="BM56"/>
        </row>
        <row r="57">
          <cell r="AP57"/>
          <cell r="AQ57"/>
          <cell r="AR57"/>
          <cell r="AS57"/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/>
          <cell r="BG57"/>
          <cell r="BH57"/>
          <cell r="BI57"/>
          <cell r="BJ57"/>
          <cell r="BK57"/>
          <cell r="BL57"/>
          <cell r="BM57"/>
        </row>
        <row r="58">
          <cell r="AP58"/>
          <cell r="AQ58"/>
          <cell r="AR58"/>
          <cell r="AS58"/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/>
          <cell r="BG58"/>
          <cell r="BH58"/>
          <cell r="BI58"/>
          <cell r="BJ58"/>
          <cell r="BK58"/>
          <cell r="BL58"/>
          <cell r="BM58"/>
        </row>
        <row r="59">
          <cell r="F59"/>
          <cell r="G59"/>
          <cell r="H59"/>
          <cell r="I59">
            <v>-2073.5300000000389</v>
          </cell>
          <cell r="J59">
            <v>136713.74999999994</v>
          </cell>
          <cell r="K59">
            <v>156909.95999999996</v>
          </cell>
          <cell r="L59">
            <v>157246.15999999997</v>
          </cell>
          <cell r="M59">
            <v>160053.13999999996</v>
          </cell>
          <cell r="N59">
            <v>43870.77999999997</v>
          </cell>
          <cell r="O59">
            <v>8753.900000000016</v>
          </cell>
          <cell r="P59">
            <v>-16468.570000000007</v>
          </cell>
          <cell r="Q59">
            <v>-34142</v>
          </cell>
          <cell r="R59">
            <v>-43491.73000000001</v>
          </cell>
          <cell r="S59">
            <v>-70369.239999999991</v>
          </cell>
          <cell r="T59">
            <v>-66007.219999999972</v>
          </cell>
          <cell r="U59">
            <v>49828.849999999948</v>
          </cell>
          <cell r="V59">
            <v>156507</v>
          </cell>
          <cell r="W59">
            <v>211134.10000000009</v>
          </cell>
          <cell r="X59">
            <v>246638.50999999998</v>
          </cell>
          <cell r="Y59">
            <v>224993</v>
          </cell>
          <cell r="Z59">
            <v>62096.470000000016</v>
          </cell>
          <cell r="AA59">
            <v>11344.74</v>
          </cell>
          <cell r="AB59">
            <v>-12827.84</v>
          </cell>
          <cell r="AC59">
            <v>-46350.02</v>
          </cell>
          <cell r="AD59">
            <v>610863.58999999985</v>
          </cell>
          <cell r="AE59">
            <v>610863.58999999985</v>
          </cell>
          <cell r="AF59">
            <v>610863.58999999985</v>
          </cell>
          <cell r="AG59">
            <v>610863.58999999985</v>
          </cell>
          <cell r="AH59">
            <v>612937.11999999988</v>
          </cell>
          <cell r="AI59">
            <v>476223.36999999982</v>
          </cell>
          <cell r="AJ59">
            <v>319313.40999999992</v>
          </cell>
          <cell r="AK59">
            <v>162067.24999999994</v>
          </cell>
          <cell r="AL59">
            <v>2014.1099999999788</v>
          </cell>
          <cell r="AM59">
            <v>-41856.669999999991</v>
          </cell>
          <cell r="AN59">
            <v>-50610.570000000007</v>
          </cell>
          <cell r="AO59">
            <v>-34142</v>
          </cell>
          <cell r="AP59">
            <v>723496.62</v>
          </cell>
          <cell r="AQ59">
            <v>766988.35000000009</v>
          </cell>
          <cell r="AR59">
            <v>837357.59000000008</v>
          </cell>
          <cell r="AS59">
            <v>903364.81</v>
          </cell>
          <cell r="AT59">
            <v>853535.96000000008</v>
          </cell>
          <cell r="AU59">
            <v>697028.96000000008</v>
          </cell>
          <cell r="AV59">
            <v>485894.86</v>
          </cell>
          <cell r="AW59">
            <v>239256.35</v>
          </cell>
          <cell r="AX59">
            <v>14263.350000000028</v>
          </cell>
          <cell r="AY59">
            <v>-47833.119999999995</v>
          </cell>
          <cell r="AZ59">
            <v>-59177.86</v>
          </cell>
          <cell r="BA59">
            <v>-46350.02</v>
          </cell>
          <cell r="BB59">
            <v>610863.58999999985</v>
          </cell>
          <cell r="BC59">
            <v>567371.85999999987</v>
          </cell>
          <cell r="BD59">
            <v>497002.61999999988</v>
          </cell>
          <cell r="BE59">
            <v>430995.39999999991</v>
          </cell>
          <cell r="BF59">
            <v>482897.77999999991</v>
          </cell>
          <cell r="BG59">
            <v>502691.0299999998</v>
          </cell>
          <cell r="BH59">
            <v>556915.17000000004</v>
          </cell>
          <cell r="BI59">
            <v>646307.52</v>
          </cell>
          <cell r="BJ59">
            <v>711247.38</v>
          </cell>
          <cell r="BK59">
            <v>729473.07000000007</v>
          </cell>
          <cell r="BL59">
            <v>732063.91</v>
          </cell>
          <cell r="BM59">
            <v>735704.64</v>
          </cell>
        </row>
        <row r="60">
          <cell r="F60"/>
          <cell r="G60"/>
          <cell r="H60"/>
          <cell r="I60">
            <v>5057.4099999999971</v>
          </cell>
          <cell r="J60">
            <v>12796.59</v>
          </cell>
          <cell r="K60">
            <v>9687.4800000000014</v>
          </cell>
          <cell r="L60">
            <v>18820.790000000008</v>
          </cell>
          <cell r="M60">
            <v>27315.260000000002</v>
          </cell>
          <cell r="N60">
            <v>15987.180000000002</v>
          </cell>
          <cell r="O60">
            <v>5648.4300000000076</v>
          </cell>
          <cell r="P60">
            <v>674.26000000000204</v>
          </cell>
          <cell r="Q60">
            <v>-3258</v>
          </cell>
          <cell r="R60">
            <v>-2823.8700000000008</v>
          </cell>
          <cell r="S60">
            <v>2176.909999999998</v>
          </cell>
          <cell r="T60">
            <v>-5993.079999999999</v>
          </cell>
          <cell r="U60">
            <v>-440.24999999999955</v>
          </cell>
          <cell r="V60">
            <v>8107</v>
          </cell>
          <cell r="W60">
            <v>17515.010000000002</v>
          </cell>
          <cell r="X60">
            <v>24301.170000000006</v>
          </cell>
          <cell r="Y60">
            <v>40034</v>
          </cell>
          <cell r="Z60">
            <v>13806.730000000001</v>
          </cell>
          <cell r="AA60">
            <v>4704.03</v>
          </cell>
          <cell r="AB60">
            <v>-863.99</v>
          </cell>
          <cell r="AC60">
            <v>-2383.8000000000002</v>
          </cell>
          <cell r="AD60">
            <v>92729.400000000023</v>
          </cell>
          <cell r="AE60">
            <v>92729.400000000023</v>
          </cell>
          <cell r="AF60">
            <v>92729.400000000023</v>
          </cell>
          <cell r="AG60">
            <v>92729.400000000023</v>
          </cell>
          <cell r="AH60">
            <v>87671.99000000002</v>
          </cell>
          <cell r="AI60">
            <v>74875.400000000023</v>
          </cell>
          <cell r="AJ60">
            <v>65187.920000000013</v>
          </cell>
          <cell r="AK60">
            <v>46367.130000000012</v>
          </cell>
          <cell r="AL60">
            <v>19051.87000000001</v>
          </cell>
          <cell r="AM60">
            <v>3064.6900000000096</v>
          </cell>
          <cell r="AN60">
            <v>-2583.739999999998</v>
          </cell>
          <cell r="AO60">
            <v>-3258</v>
          </cell>
          <cell r="AP60">
            <v>98139.86</v>
          </cell>
          <cell r="AQ60">
            <v>100963.73</v>
          </cell>
          <cell r="AR60">
            <v>98786.819999999992</v>
          </cell>
          <cell r="AS60">
            <v>104779.9</v>
          </cell>
          <cell r="AT60">
            <v>105220.15</v>
          </cell>
          <cell r="AU60">
            <v>97113.15</v>
          </cell>
          <cell r="AV60">
            <v>79598.14</v>
          </cell>
          <cell r="AW60">
            <v>55296.97</v>
          </cell>
          <cell r="AX60">
            <v>15262.970000000001</v>
          </cell>
          <cell r="AY60">
            <v>1456.2399999999998</v>
          </cell>
          <cell r="AZ60">
            <v>-3247.79</v>
          </cell>
          <cell r="BA60">
            <v>-2383.8000000000002</v>
          </cell>
          <cell r="BB60">
            <v>92729.400000000023</v>
          </cell>
          <cell r="BC60">
            <v>89905.530000000028</v>
          </cell>
          <cell r="BD60">
            <v>92082.440000000031</v>
          </cell>
          <cell r="BE60">
            <v>86089.36000000003</v>
          </cell>
          <cell r="BF60">
            <v>80591.700000000026</v>
          </cell>
          <cell r="BG60">
            <v>75902.11000000003</v>
          </cell>
          <cell r="BH60">
            <v>83729.640000000014</v>
          </cell>
          <cell r="BI60">
            <v>89210.020000000019</v>
          </cell>
          <cell r="BJ60">
            <v>101928.76000000001</v>
          </cell>
          <cell r="BK60">
            <v>99748.310000000012</v>
          </cell>
          <cell r="BL60">
            <v>98803.91</v>
          </cell>
          <cell r="BM60">
            <v>97265.66</v>
          </cell>
        </row>
        <row r="61">
          <cell r="F61"/>
          <cell r="G61"/>
          <cell r="H61"/>
          <cell r="I61">
            <v>-0.31000000000005912</v>
          </cell>
          <cell r="J61">
            <v>-0.24000000000000909</v>
          </cell>
          <cell r="K61">
            <v>-0.24000000000000909</v>
          </cell>
          <cell r="L61">
            <v>1292.2699999999986</v>
          </cell>
          <cell r="M61">
            <v>-0.24000000000000909</v>
          </cell>
          <cell r="N61">
            <v>-0.24000000000000909</v>
          </cell>
          <cell r="O61">
            <v>12.749999999999091</v>
          </cell>
          <cell r="P61">
            <v>2.5399999999999636</v>
          </cell>
          <cell r="Q61">
            <v>0</v>
          </cell>
          <cell r="R61">
            <v>980.72999999999956</v>
          </cell>
          <cell r="S61">
            <v>-0.24000000000023647</v>
          </cell>
          <cell r="T61">
            <v>20.319999999999936</v>
          </cell>
          <cell r="U61">
            <v>-0.24000000000000909</v>
          </cell>
          <cell r="V61">
            <v>22435</v>
          </cell>
          <cell r="W61">
            <v>-1751.9100000000003</v>
          </cell>
          <cell r="X61">
            <v>2612.1999999999998</v>
          </cell>
          <cell r="Y61">
            <v>325</v>
          </cell>
          <cell r="Z61">
            <v>344.6700000000003</v>
          </cell>
          <cell r="AA61">
            <v>1623.71</v>
          </cell>
          <cell r="AB61">
            <v>-0.9</v>
          </cell>
          <cell r="AC61">
            <v>-1.29</v>
          </cell>
          <cell r="AD61">
            <v>1306.2899999999977</v>
          </cell>
          <cell r="AE61">
            <v>1306.2899999999977</v>
          </cell>
          <cell r="AF61">
            <v>1306.2899999999977</v>
          </cell>
          <cell r="AG61">
            <v>1306.2899999999977</v>
          </cell>
          <cell r="AH61">
            <v>1306.5999999999976</v>
          </cell>
          <cell r="AI61">
            <v>1306.8399999999976</v>
          </cell>
          <cell r="AJ61">
            <v>1307.0799999999977</v>
          </cell>
          <cell r="AK61">
            <v>14.809999999999036</v>
          </cell>
          <cell r="AL61">
            <v>15.049999999999045</v>
          </cell>
          <cell r="AM61">
            <v>15.289999999999054</v>
          </cell>
          <cell r="AN61">
            <v>2.5399999999999636</v>
          </cell>
          <cell r="AO61">
            <v>0</v>
          </cell>
          <cell r="AP61">
            <v>26587.05</v>
          </cell>
          <cell r="AQ61">
            <v>25606.32</v>
          </cell>
          <cell r="AR61">
            <v>25606.560000000001</v>
          </cell>
          <cell r="AS61">
            <v>25586.239999999998</v>
          </cell>
          <cell r="AT61">
            <v>25586.48</v>
          </cell>
          <cell r="AU61">
            <v>3151.48</v>
          </cell>
          <cell r="AV61">
            <v>4903.3900000000003</v>
          </cell>
          <cell r="AW61">
            <v>2291.19</v>
          </cell>
          <cell r="AX61">
            <v>1966.1900000000003</v>
          </cell>
          <cell r="AY61">
            <v>1621.52</v>
          </cell>
          <cell r="AZ61">
            <v>-2.19</v>
          </cell>
          <cell r="BA61">
            <v>-1.29</v>
          </cell>
          <cell r="BB61">
            <v>1306.2899999999977</v>
          </cell>
          <cell r="BC61">
            <v>2287.0199999999973</v>
          </cell>
          <cell r="BD61">
            <v>2286.779999999997</v>
          </cell>
          <cell r="BE61">
            <v>2307.0999999999967</v>
          </cell>
          <cell r="BF61">
            <v>2307.1699999999973</v>
          </cell>
          <cell r="BG61">
            <v>24742.409999999996</v>
          </cell>
          <cell r="BH61">
            <v>22990.739999999998</v>
          </cell>
          <cell r="BI61">
            <v>24310.67</v>
          </cell>
          <cell r="BJ61">
            <v>24635.91</v>
          </cell>
          <cell r="BK61">
            <v>24980.82</v>
          </cell>
          <cell r="BL61">
            <v>26591.780000000002</v>
          </cell>
          <cell r="BM61">
            <v>26588.34</v>
          </cell>
        </row>
        <row r="62">
          <cell r="F62"/>
          <cell r="G62"/>
          <cell r="H62"/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 t="str">
            <v xml:space="preserve">                    -  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 t="str">
            <v xml:space="preserve">                       -  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/>
          <cell r="AB62"/>
          <cell r="AC62"/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</row>
        <row r="63">
          <cell r="F63"/>
          <cell r="G63"/>
          <cell r="H63"/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 t="str">
            <v xml:space="preserve">                    -  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 t="str">
            <v xml:space="preserve">                       -  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/>
          <cell r="AB63"/>
          <cell r="AC63"/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</row>
        <row r="64">
          <cell r="F64"/>
          <cell r="G64"/>
          <cell r="H64"/>
          <cell r="I64" t="str">
            <v>N/A</v>
          </cell>
          <cell r="J64" t="str">
            <v>N/A</v>
          </cell>
          <cell r="K64" t="str">
            <v>N/A</v>
          </cell>
          <cell r="L64" t="str">
            <v>N/A</v>
          </cell>
          <cell r="M64" t="str">
            <v>N/A</v>
          </cell>
          <cell r="N64" t="str">
            <v>N/A</v>
          </cell>
          <cell r="O64" t="str">
            <v>N/A</v>
          </cell>
          <cell r="P64" t="str">
            <v>N/A</v>
          </cell>
          <cell r="Q64" t="str">
            <v xml:space="preserve"> N/A </v>
          </cell>
          <cell r="R64" t="str">
            <v>N/A</v>
          </cell>
          <cell r="S64" t="str">
            <v>N/A</v>
          </cell>
          <cell r="T64" t="str">
            <v>N/A</v>
          </cell>
          <cell r="U64" t="str">
            <v>N/A</v>
          </cell>
          <cell r="V64" t="str">
            <v xml:space="preserve"> N/A </v>
          </cell>
          <cell r="W64" t="str">
            <v>N/A</v>
          </cell>
          <cell r="X64" t="str">
            <v>N/A</v>
          </cell>
          <cell r="Y64" t="str">
            <v>N/A</v>
          </cell>
          <cell r="Z64" t="str">
            <v>N/A</v>
          </cell>
          <cell r="AA64" t="str">
            <v>N/A</v>
          </cell>
          <cell r="AB64" t="str">
            <v>N/A</v>
          </cell>
          <cell r="AC64" t="str">
            <v>N/A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</row>
        <row r="65">
          <cell r="F65"/>
          <cell r="G65"/>
          <cell r="H65"/>
          <cell r="I65">
            <v>71.009999999994761</v>
          </cell>
          <cell r="J65">
            <v>4207.93</v>
          </cell>
          <cell r="K65">
            <v>21409.670000000002</v>
          </cell>
          <cell r="L65">
            <v>5318.9599999999991</v>
          </cell>
          <cell r="M65">
            <v>-2987.5899999999983</v>
          </cell>
          <cell r="N65">
            <v>3033</v>
          </cell>
          <cell r="O65">
            <v>-1279.8899999999994</v>
          </cell>
          <cell r="P65">
            <v>21626.649999999998</v>
          </cell>
          <cell r="Q65">
            <v>17775</v>
          </cell>
          <cell r="R65">
            <v>7270.4699999999993</v>
          </cell>
          <cell r="S65">
            <v>-1112.08</v>
          </cell>
          <cell r="T65">
            <v>-2112.77</v>
          </cell>
          <cell r="U65">
            <v>1470.3199999999997</v>
          </cell>
          <cell r="V65">
            <v>24</v>
          </cell>
          <cell r="W65">
            <v>-8177.3</v>
          </cell>
          <cell r="X65">
            <v>-12251.809999999998</v>
          </cell>
          <cell r="Y65">
            <v>-5020</v>
          </cell>
          <cell r="Z65">
            <v>315097.67</v>
          </cell>
          <cell r="AA65">
            <v>38248.129999999997</v>
          </cell>
          <cell r="AB65">
            <v>3557.99</v>
          </cell>
          <cell r="AC65">
            <v>14120.34</v>
          </cell>
          <cell r="AD65">
            <v>69174.739999999991</v>
          </cell>
          <cell r="AE65">
            <v>69174.739999999991</v>
          </cell>
          <cell r="AF65">
            <v>69174.739999999991</v>
          </cell>
          <cell r="AG65">
            <v>69174.739999999991</v>
          </cell>
          <cell r="AH65">
            <v>69103.73</v>
          </cell>
          <cell r="AI65">
            <v>64895.8</v>
          </cell>
          <cell r="AJ65">
            <v>43486.13</v>
          </cell>
          <cell r="AK65">
            <v>38167.17</v>
          </cell>
          <cell r="AL65">
            <v>41154.759999999995</v>
          </cell>
          <cell r="AM65">
            <v>38121.759999999995</v>
          </cell>
          <cell r="AN65">
            <v>39401.649999999994</v>
          </cell>
          <cell r="AO65">
            <v>17775</v>
          </cell>
          <cell r="AP65">
            <v>351114.96</v>
          </cell>
          <cell r="AQ65">
            <v>343844.49</v>
          </cell>
          <cell r="AR65">
            <v>344956.57</v>
          </cell>
          <cell r="AS65">
            <v>347069.34</v>
          </cell>
          <cell r="AT65">
            <v>345599.02</v>
          </cell>
          <cell r="AU65">
            <v>345575.02</v>
          </cell>
          <cell r="AV65">
            <v>353752.32000000001</v>
          </cell>
          <cell r="AW65">
            <v>366004.13</v>
          </cell>
          <cell r="AX65">
            <v>371024.13</v>
          </cell>
          <cell r="AY65">
            <v>55926.459999999992</v>
          </cell>
          <cell r="AZ65">
            <v>17678.330000000002</v>
          </cell>
          <cell r="BA65">
            <v>14120.34</v>
          </cell>
          <cell r="BB65">
            <v>69174.739999999991</v>
          </cell>
          <cell r="BC65">
            <v>76445.209999999992</v>
          </cell>
          <cell r="BD65">
            <v>75333.12999999999</v>
          </cell>
          <cell r="BE65">
            <v>73220.359999999986</v>
          </cell>
          <cell r="BF65">
            <v>74619.669999999984</v>
          </cell>
          <cell r="BG65">
            <v>70435.739999999991</v>
          </cell>
          <cell r="BH65">
            <v>40848.769999999997</v>
          </cell>
          <cell r="BI65">
            <v>23278</v>
          </cell>
          <cell r="BJ65">
            <v>21245.589999999997</v>
          </cell>
          <cell r="BK65">
            <v>333310.26</v>
          </cell>
          <cell r="BL65">
            <v>372838.27999999997</v>
          </cell>
          <cell r="BM65">
            <v>354769.62</v>
          </cell>
        </row>
        <row r="66">
          <cell r="F66"/>
          <cell r="G66"/>
          <cell r="H66"/>
          <cell r="I66">
            <v>3054.5799999999531</v>
          </cell>
          <cell r="J66">
            <v>153718.02999999994</v>
          </cell>
          <cell r="K66">
            <v>188006.87</v>
          </cell>
          <cell r="L66">
            <v>182678.17999999996</v>
          </cell>
          <cell r="M66">
            <v>184380.56999999998</v>
          </cell>
          <cell r="N66">
            <v>62890.719999999972</v>
          </cell>
          <cell r="O66">
            <v>13135.190000000024</v>
          </cell>
          <cell r="P66">
            <v>5834.8799999999937</v>
          </cell>
          <cell r="Q66">
            <v>-19625</v>
          </cell>
          <cell r="R66">
            <v>-38064.400000000009</v>
          </cell>
          <cell r="S66">
            <v>-69304.649999999994</v>
          </cell>
          <cell r="T66">
            <v>-74092.749999999971</v>
          </cell>
          <cell r="U66">
            <v>50858.679999999949</v>
          </cell>
          <cell r="V66">
            <v>187073</v>
          </cell>
          <cell r="W66">
            <v>218719.90000000011</v>
          </cell>
          <cell r="X66">
            <v>261300.07</v>
          </cell>
          <cell r="Y66">
            <v>260332</v>
          </cell>
          <cell r="Z66">
            <v>391345.54</v>
          </cell>
          <cell r="AA66">
            <v>55920.61</v>
          </cell>
          <cell r="AB66">
            <v>-10134.74</v>
          </cell>
          <cell r="AC66">
            <v>-34614.770000000004</v>
          </cell>
          <cell r="AD66">
            <v>774074.01999999979</v>
          </cell>
          <cell r="AE66">
            <v>774074.01999999979</v>
          </cell>
          <cell r="AF66">
            <v>774074.01999999979</v>
          </cell>
          <cell r="AG66">
            <v>774074.01999999979</v>
          </cell>
          <cell r="AH66">
            <v>771019.43999999983</v>
          </cell>
          <cell r="AI66">
            <v>617301.40999999992</v>
          </cell>
          <cell r="AJ66">
            <v>429294.53999999992</v>
          </cell>
          <cell r="AK66">
            <v>246616.36</v>
          </cell>
          <cell r="AL66">
            <v>62235.789999999994</v>
          </cell>
          <cell r="AM66">
            <v>-654.9299999999821</v>
          </cell>
          <cell r="AN66">
            <v>-13790.120000000006</v>
          </cell>
          <cell r="AO66">
            <v>-19625</v>
          </cell>
          <cell r="AP66">
            <v>1199338.4900000002</v>
          </cell>
          <cell r="AQ66">
            <v>1237402.8900000001</v>
          </cell>
          <cell r="AR66">
            <v>1306707.5400000003</v>
          </cell>
          <cell r="AS66">
            <v>1380800.2900000003</v>
          </cell>
          <cell r="AT66">
            <v>1329941.6100000003</v>
          </cell>
          <cell r="AU66">
            <v>1142868.6100000001</v>
          </cell>
          <cell r="AV66">
            <v>924148.71</v>
          </cell>
          <cell r="AW66">
            <v>662848.64</v>
          </cell>
          <cell r="AX66">
            <v>402516.63999999996</v>
          </cell>
          <cell r="AY66">
            <v>11171.099999999999</v>
          </cell>
          <cell r="AZ66">
            <v>-44749.51</v>
          </cell>
          <cell r="BA66">
            <v>-34614.770000000004</v>
          </cell>
          <cell r="BB66">
            <v>774074.01999999979</v>
          </cell>
          <cell r="BC66">
            <v>736009.61999999976</v>
          </cell>
          <cell r="BD66">
            <v>666704.96999999974</v>
          </cell>
          <cell r="BE66">
            <v>592612.21999999974</v>
          </cell>
          <cell r="BF66">
            <v>640416.31999999972</v>
          </cell>
          <cell r="BG66">
            <v>673771.2899999998</v>
          </cell>
          <cell r="BH66">
            <v>704484.32</v>
          </cell>
          <cell r="BI66">
            <v>783106.21</v>
          </cell>
          <cell r="BJ66">
            <v>859057.64000000013</v>
          </cell>
          <cell r="BK66">
            <v>1187512.4600000002</v>
          </cell>
          <cell r="BL66">
            <v>1230297.8800000001</v>
          </cell>
          <cell r="BM66">
            <v>1214328.2600000002</v>
          </cell>
        </row>
        <row r="67">
          <cell r="F67"/>
          <cell r="G67"/>
          <cell r="H67"/>
          <cell r="I67">
            <v>1.0072570004530191E-4</v>
          </cell>
          <cell r="J67">
            <v>5.4252347478835729E-3</v>
          </cell>
          <cell r="K67">
            <v>5.6930964498787184E-3</v>
          </cell>
          <cell r="L67">
            <v>7.3596620308824722E-3</v>
          </cell>
          <cell r="M67">
            <v>3.9774360775548957E-3</v>
          </cell>
          <cell r="N67">
            <v>8.3271717972007418E-4</v>
          </cell>
          <cell r="O67">
            <v>1.5348932519962586E-4</v>
          </cell>
          <cell r="P67">
            <v>-1.740719800056337E-4</v>
          </cell>
          <cell r="Q67">
            <v>-2.9999999999999997E-4</v>
          </cell>
          <cell r="R67">
            <v>-4.8696557098136214E-4</v>
          </cell>
          <cell r="S67">
            <v>-1.1063997506631405E-3</v>
          </cell>
          <cell r="T67">
            <v>-1.7515801520448298E-3</v>
          </cell>
          <cell r="U67">
            <v>1.6863088116004926E-3</v>
          </cell>
          <cell r="V67">
            <v>6.4999999999999997E-3</v>
          </cell>
          <cell r="W67">
            <v>7.330756422725712E-3</v>
          </cell>
          <cell r="X67">
            <v>1.0256838680505673E-2</v>
          </cell>
          <cell r="Y67">
            <v>4.8216499043745109E-3</v>
          </cell>
          <cell r="Z67">
            <v>1.0659965627041051E-3</v>
          </cell>
          <cell r="AA67">
            <v>1.9538946284667678E-4</v>
          </cell>
          <cell r="AB67">
            <v>-1.216850974382376E-4</v>
          </cell>
          <cell r="AC67">
            <v>-3.4499027049606266E-4</v>
          </cell>
          <cell r="AD67">
            <v>2.3068289531159032E-2</v>
          </cell>
          <cell r="AE67">
            <v>2.3068289531159032E-2</v>
          </cell>
          <cell r="AF67">
            <v>2.3068289531159032E-2</v>
          </cell>
          <cell r="AG67">
            <v>2.3068289531159032E-2</v>
          </cell>
          <cell r="AH67">
            <v>2.296756383111373E-2</v>
          </cell>
          <cell r="AI67">
            <v>1.7542329083230154E-2</v>
          </cell>
          <cell r="AJ67">
            <v>1.1849232633351433E-2</v>
          </cell>
          <cell r="AK67">
            <v>4.4895706024689619E-3</v>
          </cell>
          <cell r="AL67">
            <v>5.1213452491406645E-4</v>
          </cell>
          <cell r="AM67">
            <v>-3.2058265480600784E-4</v>
          </cell>
          <cell r="AN67">
            <v>-4.7407198000563367E-4</v>
          </cell>
          <cell r="AO67">
            <v>-2.9999999999999997E-4</v>
          </cell>
          <cell r="AP67">
            <v>2.8045319003133538E-2</v>
          </cell>
          <cell r="AQ67">
            <v>2.8532284574114899E-2</v>
          </cell>
          <cell r="AR67">
            <v>2.963868432477804E-2</v>
          </cell>
          <cell r="AS67">
            <v>3.1390264476822874E-2</v>
          </cell>
          <cell r="AT67">
            <v>2.9703955665222378E-2</v>
          </cell>
          <cell r="AU67">
            <v>2.3203955665222379E-2</v>
          </cell>
          <cell r="AV67">
            <v>1.5873199242496666E-2</v>
          </cell>
          <cell r="AW67">
            <v>5.6163605619909919E-3</v>
          </cell>
          <cell r="AX67">
            <v>7.9471065761648157E-4</v>
          </cell>
          <cell r="AY67">
            <v>-2.7128590508762346E-4</v>
          </cell>
          <cell r="AZ67">
            <v>-4.6667536793430027E-4</v>
          </cell>
          <cell r="BA67">
            <v>-3.4499027049606266E-4</v>
          </cell>
          <cell r="BB67"/>
          <cell r="BC67"/>
          <cell r="BD67"/>
          <cell r="BE67"/>
          <cell r="BF67"/>
          <cell r="BG67"/>
          <cell r="BH67"/>
          <cell r="BI67"/>
          <cell r="BJ67"/>
          <cell r="BK67"/>
          <cell r="BL67"/>
          <cell r="BM67"/>
        </row>
        <row r="68">
          <cell r="G68"/>
          <cell r="H68"/>
          <cell r="AP68"/>
          <cell r="AQ68"/>
          <cell r="AR68"/>
          <cell r="AS68"/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/>
          <cell r="BG68"/>
          <cell r="BH68"/>
          <cell r="BI68"/>
          <cell r="BJ68"/>
          <cell r="BK68"/>
          <cell r="BL68"/>
          <cell r="BM68"/>
        </row>
        <row r="69">
          <cell r="AP69"/>
          <cell r="AQ69"/>
          <cell r="AR69"/>
          <cell r="AS69"/>
          <cell r="AT69"/>
          <cell r="AU69"/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/>
          <cell r="BG69"/>
          <cell r="BH69"/>
          <cell r="BI69"/>
          <cell r="BJ69"/>
          <cell r="BK69"/>
          <cell r="BL69"/>
          <cell r="BM69"/>
        </row>
        <row r="70">
          <cell r="AP70"/>
          <cell r="AQ70"/>
          <cell r="AR70"/>
          <cell r="AS70"/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/>
          <cell r="BG70"/>
          <cell r="BH70"/>
          <cell r="BI70"/>
          <cell r="BJ70"/>
          <cell r="BK70"/>
          <cell r="BL70"/>
          <cell r="BM70"/>
        </row>
        <row r="71">
          <cell r="AP71"/>
          <cell r="AQ71"/>
          <cell r="AR71"/>
          <cell r="AS71"/>
          <cell r="AT71"/>
          <cell r="AU71"/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/>
          <cell r="BG71"/>
          <cell r="BH71"/>
          <cell r="BI71"/>
          <cell r="BJ71"/>
          <cell r="BK71"/>
          <cell r="BL71"/>
          <cell r="BM71"/>
        </row>
        <row r="72">
          <cell r="F72"/>
          <cell r="G72"/>
          <cell r="H72"/>
          <cell r="I72">
            <v>53369.98</v>
          </cell>
          <cell r="J72">
            <v>81632.69</v>
          </cell>
          <cell r="K72">
            <v>196134.99</v>
          </cell>
          <cell r="L72">
            <v>329068.58</v>
          </cell>
          <cell r="M72">
            <v>647578.79</v>
          </cell>
          <cell r="N72">
            <v>760680.38</v>
          </cell>
          <cell r="O72">
            <v>725371.23</v>
          </cell>
          <cell r="P72">
            <v>781855.31</v>
          </cell>
          <cell r="Q72">
            <v>659638</v>
          </cell>
          <cell r="R72">
            <v>491607.14</v>
          </cell>
          <cell r="S72">
            <v>338039.01</v>
          </cell>
          <cell r="T72">
            <v>198793.58</v>
          </cell>
          <cell r="U72">
            <v>93066.48</v>
          </cell>
          <cell r="V72">
            <v>118263</v>
          </cell>
          <cell r="W72">
            <v>251939.59</v>
          </cell>
          <cell r="X72">
            <v>437433.69</v>
          </cell>
          <cell r="Y72">
            <v>749516</v>
          </cell>
          <cell r="Z72">
            <v>916191.11</v>
          </cell>
          <cell r="AA72">
            <v>898321</v>
          </cell>
          <cell r="AB72">
            <v>868046.02</v>
          </cell>
          <cell r="AC72">
            <v>723624.04</v>
          </cell>
          <cell r="AD72">
            <v>4235329.95</v>
          </cell>
          <cell r="AE72">
            <v>4235329.95</v>
          </cell>
          <cell r="AF72">
            <v>4235329.95</v>
          </cell>
          <cell r="AG72">
            <v>4235329.95</v>
          </cell>
          <cell r="AH72">
            <v>4181959.97</v>
          </cell>
          <cell r="AI72">
            <v>4100327.2800000003</v>
          </cell>
          <cell r="AJ72">
            <v>3904192.29</v>
          </cell>
          <cell r="AK72">
            <v>3575123.71</v>
          </cell>
          <cell r="AL72">
            <v>2927544.92</v>
          </cell>
          <cell r="AM72">
            <v>2166864.54</v>
          </cell>
          <cell r="AN72">
            <v>1441493.31</v>
          </cell>
          <cell r="AO72">
            <v>659638</v>
          </cell>
          <cell r="AP72">
            <v>6084840.6599999992</v>
          </cell>
          <cell r="AQ72">
            <v>5593233.5199999996</v>
          </cell>
          <cell r="AR72">
            <v>5255194.5100000007</v>
          </cell>
          <cell r="AS72">
            <v>5056400.9300000006</v>
          </cell>
          <cell r="AT72">
            <v>4963334.45</v>
          </cell>
          <cell r="AU72">
            <v>4845071.45</v>
          </cell>
          <cell r="AV72">
            <v>4593131.8599999994</v>
          </cell>
          <cell r="AW72">
            <v>4155698.17</v>
          </cell>
          <cell r="AX72">
            <v>3406182.17</v>
          </cell>
          <cell r="AY72">
            <v>2489991.06</v>
          </cell>
          <cell r="AZ72">
            <v>1591670.06</v>
          </cell>
          <cell r="BA72">
            <v>723624.04</v>
          </cell>
          <cell r="BB72">
            <v>4235329.95</v>
          </cell>
          <cell r="BC72">
            <v>4726937.09</v>
          </cell>
          <cell r="BD72">
            <v>5064976.0999999996</v>
          </cell>
          <cell r="BE72">
            <v>5263769.68</v>
          </cell>
          <cell r="BF72">
            <v>5303466.1800000006</v>
          </cell>
          <cell r="BG72">
            <v>5340096.49</v>
          </cell>
          <cell r="BH72">
            <v>5395901.0899999999</v>
          </cell>
          <cell r="BI72">
            <v>5504266.2000000011</v>
          </cell>
          <cell r="BJ72">
            <v>5606203.4100000011</v>
          </cell>
          <cell r="BK72">
            <v>5761714.1400000006</v>
          </cell>
          <cell r="BL72">
            <v>5934663.9100000001</v>
          </cell>
          <cell r="BM72">
            <v>6020854.620000001</v>
          </cell>
        </row>
        <row r="73">
          <cell r="F73"/>
          <cell r="G73"/>
          <cell r="H73"/>
          <cell r="I73">
            <v>14314.7</v>
          </cell>
          <cell r="J73">
            <v>25718.9</v>
          </cell>
          <cell r="K73">
            <v>35217.56</v>
          </cell>
          <cell r="L73">
            <v>41279.69</v>
          </cell>
          <cell r="M73">
            <v>15163.51</v>
          </cell>
          <cell r="N73">
            <v>36354.44</v>
          </cell>
          <cell r="O73">
            <v>42611.13</v>
          </cell>
          <cell r="P73">
            <v>85726.75</v>
          </cell>
          <cell r="Q73">
            <v>74121</v>
          </cell>
          <cell r="R73">
            <v>55036.58</v>
          </cell>
          <cell r="S73">
            <v>41249.97</v>
          </cell>
          <cell r="T73">
            <v>36466.800000000003</v>
          </cell>
          <cell r="U73">
            <v>26033.66</v>
          </cell>
          <cell r="V73">
            <v>22373</v>
          </cell>
          <cell r="W73">
            <v>27468.02</v>
          </cell>
          <cell r="X73">
            <v>41603.449999999997</v>
          </cell>
          <cell r="Y73">
            <v>62908</v>
          </cell>
          <cell r="Z73">
            <v>96518.65</v>
          </cell>
          <cell r="AA73">
            <v>101907.53</v>
          </cell>
          <cell r="AB73">
            <v>105277.58</v>
          </cell>
          <cell r="AC73">
            <v>90307.61</v>
          </cell>
          <cell r="AD73">
            <v>370507.68000000005</v>
          </cell>
          <cell r="AE73">
            <v>370507.68000000005</v>
          </cell>
          <cell r="AF73">
            <v>370507.68000000005</v>
          </cell>
          <cell r="AG73">
            <v>370507.68000000005</v>
          </cell>
          <cell r="AH73">
            <v>356192.98</v>
          </cell>
          <cell r="AI73">
            <v>330474.07999999996</v>
          </cell>
          <cell r="AJ73">
            <v>295256.52</v>
          </cell>
          <cell r="AK73">
            <v>253976.83000000002</v>
          </cell>
          <cell r="AL73">
            <v>238813.32</v>
          </cell>
          <cell r="AM73">
            <v>202458.88</v>
          </cell>
          <cell r="AN73">
            <v>159847.75</v>
          </cell>
          <cell r="AO73">
            <v>74121</v>
          </cell>
          <cell r="AP73">
            <v>707150.85</v>
          </cell>
          <cell r="AQ73">
            <v>652114.27</v>
          </cell>
          <cell r="AR73">
            <v>610864.30000000005</v>
          </cell>
          <cell r="AS73">
            <v>574397.50000000012</v>
          </cell>
          <cell r="AT73">
            <v>548363.84000000008</v>
          </cell>
          <cell r="AU73">
            <v>525990.84000000008</v>
          </cell>
          <cell r="AV73">
            <v>498522.82</v>
          </cell>
          <cell r="AW73">
            <v>456919.37</v>
          </cell>
          <cell r="AX73">
            <v>394011.37</v>
          </cell>
          <cell r="AY73">
            <v>297492.71999999997</v>
          </cell>
          <cell r="AZ73">
            <v>195585.19</v>
          </cell>
          <cell r="BA73">
            <v>90307.61</v>
          </cell>
          <cell r="BB73">
            <v>370507.68000000005</v>
          </cell>
          <cell r="BC73">
            <v>425544.26000000007</v>
          </cell>
          <cell r="BD73">
            <v>466794.2300000001</v>
          </cell>
          <cell r="BE73">
            <v>503261.03000000009</v>
          </cell>
          <cell r="BF73">
            <v>514979.99</v>
          </cell>
          <cell r="BG73">
            <v>511634.08999999997</v>
          </cell>
          <cell r="BH73">
            <v>503884.55000000005</v>
          </cell>
          <cell r="BI73">
            <v>504208.31</v>
          </cell>
          <cell r="BJ73">
            <v>551952.80000000005</v>
          </cell>
          <cell r="BK73">
            <v>612117.01</v>
          </cell>
          <cell r="BL73">
            <v>671413.41</v>
          </cell>
          <cell r="BM73">
            <v>690964.24</v>
          </cell>
        </row>
        <row r="74">
          <cell r="F74"/>
          <cell r="G74"/>
          <cell r="H74"/>
          <cell r="I74">
            <v>3306.44</v>
          </cell>
          <cell r="J74">
            <v>2389.12</v>
          </cell>
          <cell r="K74">
            <v>1598.31</v>
          </cell>
          <cell r="L74">
            <v>772.21</v>
          </cell>
          <cell r="M74">
            <v>11390.9</v>
          </cell>
          <cell r="N74">
            <v>10488.05</v>
          </cell>
          <cell r="O74">
            <v>9455.75</v>
          </cell>
          <cell r="P74">
            <v>16350.31</v>
          </cell>
          <cell r="Q74">
            <v>15249</v>
          </cell>
          <cell r="R74">
            <v>14053.73</v>
          </cell>
          <cell r="S74">
            <v>6887.05</v>
          </cell>
          <cell r="T74">
            <v>5799.19</v>
          </cell>
          <cell r="U74">
            <v>4734.49</v>
          </cell>
          <cell r="V74">
            <v>3811</v>
          </cell>
          <cell r="W74">
            <v>25384.38</v>
          </cell>
          <cell r="X74">
            <v>22758.79</v>
          </cell>
          <cell r="Y74">
            <v>16678</v>
          </cell>
          <cell r="Z74">
            <v>16030.07</v>
          </cell>
          <cell r="AA74">
            <v>15332.27</v>
          </cell>
          <cell r="AB74">
            <v>15786.77</v>
          </cell>
          <cell r="AC74">
            <v>14553.09</v>
          </cell>
          <cell r="AD74">
            <v>71000.09</v>
          </cell>
          <cell r="AE74">
            <v>71000.09</v>
          </cell>
          <cell r="AF74">
            <v>71000.09</v>
          </cell>
          <cell r="AG74">
            <v>71000.09</v>
          </cell>
          <cell r="AH74">
            <v>67693.649999999994</v>
          </cell>
          <cell r="AI74">
            <v>65304.53</v>
          </cell>
          <cell r="AJ74">
            <v>63706.22</v>
          </cell>
          <cell r="AK74">
            <v>62934.009999999995</v>
          </cell>
          <cell r="AL74">
            <v>51543.11</v>
          </cell>
          <cell r="AM74">
            <v>41055.06</v>
          </cell>
          <cell r="AN74">
            <v>31599.309999999998</v>
          </cell>
          <cell r="AO74">
            <v>15249</v>
          </cell>
          <cell r="AP74">
            <v>161808.82999999999</v>
          </cell>
          <cell r="AQ74">
            <v>147755.1</v>
          </cell>
          <cell r="AR74">
            <v>140868.05000000002</v>
          </cell>
          <cell r="AS74">
            <v>135068.86000000002</v>
          </cell>
          <cell r="AT74">
            <v>130334.37</v>
          </cell>
          <cell r="AU74">
            <v>126523.37</v>
          </cell>
          <cell r="AV74">
            <v>101138.99</v>
          </cell>
          <cell r="AW74">
            <v>78380.2</v>
          </cell>
          <cell r="AX74">
            <v>61702.2</v>
          </cell>
          <cell r="AY74">
            <v>45672.130000000005</v>
          </cell>
          <cell r="AZ74">
            <v>30339.86</v>
          </cell>
          <cell r="BA74">
            <v>14553.09</v>
          </cell>
          <cell r="BB74">
            <v>71000.09</v>
          </cell>
          <cell r="BC74">
            <v>85053.819999999992</v>
          </cell>
          <cell r="BD74">
            <v>91940.87</v>
          </cell>
          <cell r="BE74">
            <v>97740.06</v>
          </cell>
          <cell r="BF74">
            <v>99168.11</v>
          </cell>
          <cell r="BG74">
            <v>100589.99</v>
          </cell>
          <cell r="BH74">
            <v>124376.06000000001</v>
          </cell>
          <cell r="BI74">
            <v>146362.64000000001</v>
          </cell>
          <cell r="BJ74">
            <v>151649.74000000002</v>
          </cell>
          <cell r="BK74">
            <v>157191.76</v>
          </cell>
          <cell r="BL74">
            <v>163068.28</v>
          </cell>
          <cell r="BM74">
            <v>162504.74</v>
          </cell>
        </row>
        <row r="75">
          <cell r="F75"/>
          <cell r="G75"/>
          <cell r="H75"/>
          <cell r="I75">
            <v>26356.55</v>
          </cell>
          <cell r="J75">
            <v>33465.269999999997</v>
          </cell>
          <cell r="K75">
            <v>32706.81</v>
          </cell>
          <cell r="L75">
            <v>31941.68</v>
          </cell>
          <cell r="M75">
            <v>31444.46</v>
          </cell>
          <cell r="N75">
            <v>30552.3</v>
          </cell>
          <cell r="O75">
            <v>29581.17</v>
          </cell>
          <cell r="P75">
            <v>28314.95</v>
          </cell>
          <cell r="Q75">
            <v>27160</v>
          </cell>
          <cell r="R75">
            <v>25955.24</v>
          </cell>
          <cell r="S75">
            <v>24789.29</v>
          </cell>
          <cell r="T75">
            <v>23702.94</v>
          </cell>
          <cell r="U75">
            <v>22682.02</v>
          </cell>
          <cell r="V75">
            <v>21881</v>
          </cell>
          <cell r="W75">
            <v>21050.59</v>
          </cell>
          <cell r="X75">
            <v>20222.53</v>
          </cell>
          <cell r="Y75">
            <v>19560</v>
          </cell>
          <cell r="Z75">
            <v>18522.39</v>
          </cell>
          <cell r="AA75">
            <v>17498.599999999999</v>
          </cell>
          <cell r="AB75">
            <v>27240</v>
          </cell>
          <cell r="AC75">
            <v>26053.69</v>
          </cell>
          <cell r="AD75">
            <v>271523.19</v>
          </cell>
          <cell r="AE75">
            <v>271523.19</v>
          </cell>
          <cell r="AF75">
            <v>271523.19</v>
          </cell>
          <cell r="AG75">
            <v>271523.19</v>
          </cell>
          <cell r="AH75">
            <v>245166.64</v>
          </cell>
          <cell r="AI75">
            <v>211701.37000000002</v>
          </cell>
          <cell r="AJ75">
            <v>178994.56</v>
          </cell>
          <cell r="AK75">
            <v>147052.88</v>
          </cell>
          <cell r="AL75">
            <v>115608.42</v>
          </cell>
          <cell r="AM75">
            <v>85056.12</v>
          </cell>
          <cell r="AN75">
            <v>55474.95</v>
          </cell>
          <cell r="AO75">
            <v>27160</v>
          </cell>
          <cell r="AP75">
            <v>269158.28999999998</v>
          </cell>
          <cell r="AQ75">
            <v>243203.05000000002</v>
          </cell>
          <cell r="AR75">
            <v>218413.75999999998</v>
          </cell>
          <cell r="AS75">
            <v>194710.82</v>
          </cell>
          <cell r="AT75">
            <v>172028.79999999999</v>
          </cell>
          <cell r="AU75">
            <v>150147.79999999999</v>
          </cell>
          <cell r="AV75">
            <v>129097.20999999999</v>
          </cell>
          <cell r="AW75">
            <v>108874.68</v>
          </cell>
          <cell r="AX75">
            <v>89314.68</v>
          </cell>
          <cell r="AY75">
            <v>70792.289999999994</v>
          </cell>
          <cell r="AZ75">
            <v>53293.69</v>
          </cell>
          <cell r="BA75">
            <v>26053.69</v>
          </cell>
          <cell r="BB75">
            <v>271523.19</v>
          </cell>
          <cell r="BC75">
            <v>297478.43</v>
          </cell>
          <cell r="BD75">
            <v>322267.71999999997</v>
          </cell>
          <cell r="BE75">
            <v>345970.66</v>
          </cell>
          <cell r="BF75">
            <v>342296.13</v>
          </cell>
          <cell r="BG75">
            <v>330711.86000000004</v>
          </cell>
          <cell r="BH75">
            <v>319055.64</v>
          </cell>
          <cell r="BI75">
            <v>307336.49</v>
          </cell>
          <cell r="BJ75">
            <v>295452.03000000003</v>
          </cell>
          <cell r="BK75">
            <v>283422.12</v>
          </cell>
          <cell r="BL75">
            <v>271339.55</v>
          </cell>
          <cell r="BM75">
            <v>270264.59999999998</v>
          </cell>
        </row>
        <row r="76">
          <cell r="F76"/>
          <cell r="G76"/>
          <cell r="H76"/>
          <cell r="I76">
            <v>20037.830000000002</v>
          </cell>
          <cell r="J76">
            <v>16317.83</v>
          </cell>
          <cell r="K76">
            <v>15972.83</v>
          </cell>
          <cell r="L76">
            <v>17151.830000000002</v>
          </cell>
          <cell r="M76">
            <v>20187.830000000002</v>
          </cell>
          <cell r="N76">
            <v>34318.120000000003</v>
          </cell>
          <cell r="O76">
            <v>47456.740000000005</v>
          </cell>
          <cell r="P76">
            <v>59155.130000000005</v>
          </cell>
          <cell r="Q76">
            <v>60501</v>
          </cell>
          <cell r="R76">
            <v>77976.31</v>
          </cell>
          <cell r="S76">
            <v>58637.29</v>
          </cell>
          <cell r="T76">
            <v>52519.83</v>
          </cell>
          <cell r="U76">
            <v>27156.83</v>
          </cell>
          <cell r="V76">
            <v>22755</v>
          </cell>
          <cell r="W76">
            <v>22814.83</v>
          </cell>
          <cell r="X76">
            <v>23622.83</v>
          </cell>
          <cell r="Y76">
            <v>31840</v>
          </cell>
          <cell r="Z76">
            <v>51567.87</v>
          </cell>
          <cell r="AA76">
            <v>64628.72</v>
          </cell>
          <cell r="AB76">
            <v>74642.210000000006</v>
          </cell>
          <cell r="AC76">
            <v>99810.11</v>
          </cell>
          <cell r="AD76">
            <v>291099.14</v>
          </cell>
          <cell r="AE76">
            <v>291099.14</v>
          </cell>
          <cell r="AF76">
            <v>291099.14</v>
          </cell>
          <cell r="AG76">
            <v>291099.14</v>
          </cell>
          <cell r="AH76">
            <v>271061.31</v>
          </cell>
          <cell r="AI76">
            <v>254743.48000000004</v>
          </cell>
          <cell r="AJ76">
            <v>238770.65000000002</v>
          </cell>
          <cell r="AK76">
            <v>221618.82</v>
          </cell>
          <cell r="AL76">
            <v>201430.99000000002</v>
          </cell>
          <cell r="AM76">
            <v>167112.87</v>
          </cell>
          <cell r="AN76">
            <v>119656.13</v>
          </cell>
          <cell r="AO76">
            <v>60501</v>
          </cell>
          <cell r="AP76">
            <v>607971.83000000007</v>
          </cell>
          <cell r="AQ76">
            <v>529995.52000000014</v>
          </cell>
          <cell r="AR76">
            <v>471358.23000000004</v>
          </cell>
          <cell r="AS76">
            <v>418838.4</v>
          </cell>
          <cell r="AT76">
            <v>391681.57</v>
          </cell>
          <cell r="AU76">
            <v>368926.57</v>
          </cell>
          <cell r="AV76">
            <v>346111.74</v>
          </cell>
          <cell r="AW76">
            <v>322488.90999999997</v>
          </cell>
          <cell r="AX76">
            <v>290648.90999999997</v>
          </cell>
          <cell r="AY76">
            <v>239081.03999999998</v>
          </cell>
          <cell r="AZ76">
            <v>174452.32</v>
          </cell>
          <cell r="BA76">
            <v>99810.11</v>
          </cell>
          <cell r="BB76">
            <v>291099.14</v>
          </cell>
          <cell r="BC76">
            <v>369075.45</v>
          </cell>
          <cell r="BD76">
            <v>427712.74</v>
          </cell>
          <cell r="BE76">
            <v>480232.57</v>
          </cell>
          <cell r="BF76">
            <v>487351.57</v>
          </cell>
          <cell r="BG76">
            <v>493788.74000000005</v>
          </cell>
          <cell r="BH76">
            <v>500630.74000000005</v>
          </cell>
          <cell r="BI76">
            <v>507101.74000000005</v>
          </cell>
          <cell r="BJ76">
            <v>518753.91000000009</v>
          </cell>
          <cell r="BK76">
            <v>536003.66</v>
          </cell>
          <cell r="BL76">
            <v>553175.64</v>
          </cell>
          <cell r="BM76">
            <v>568662.72</v>
          </cell>
        </row>
        <row r="77">
          <cell r="F77"/>
          <cell r="G77"/>
          <cell r="H77"/>
          <cell r="I77" t="str">
            <v>N/A</v>
          </cell>
          <cell r="J77" t="str">
            <v>N/A</v>
          </cell>
          <cell r="K77" t="str">
            <v>N/A</v>
          </cell>
          <cell r="L77" t="str">
            <v>N/A</v>
          </cell>
          <cell r="M77" t="str">
            <v>N/A</v>
          </cell>
          <cell r="N77" t="str">
            <v>N/A</v>
          </cell>
          <cell r="O77" t="str">
            <v>N/A</v>
          </cell>
          <cell r="P77" t="str">
            <v>N/A</v>
          </cell>
          <cell r="Q77" t="str">
            <v xml:space="preserve"> N/A </v>
          </cell>
          <cell r="R77" t="str">
            <v>N/A</v>
          </cell>
          <cell r="S77" t="str">
            <v>N/A</v>
          </cell>
          <cell r="T77" t="str">
            <v>N/A</v>
          </cell>
          <cell r="U77" t="str">
            <v>N/A</v>
          </cell>
          <cell r="V77" t="str">
            <v xml:space="preserve"> N/A </v>
          </cell>
          <cell r="W77" t="str">
            <v>N/A</v>
          </cell>
          <cell r="X77" t="str">
            <v>N/A</v>
          </cell>
          <cell r="Y77" t="str">
            <v>N/A</v>
          </cell>
          <cell r="Z77" t="str">
            <v>N/A</v>
          </cell>
          <cell r="AA77" t="str">
            <v>N/A</v>
          </cell>
          <cell r="AB77" t="str">
            <v>N/A</v>
          </cell>
          <cell r="AC77" t="str">
            <v>N/A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</row>
        <row r="78">
          <cell r="F78"/>
          <cell r="G78"/>
          <cell r="H78"/>
          <cell r="I78">
            <v>274826.03999999998</v>
          </cell>
          <cell r="J78">
            <v>210897.05</v>
          </cell>
          <cell r="K78">
            <v>215104.98</v>
          </cell>
          <cell r="L78">
            <v>236514.65</v>
          </cell>
          <cell r="M78">
            <v>257833.61</v>
          </cell>
          <cell r="N78">
            <v>254846.02</v>
          </cell>
          <cell r="O78">
            <v>257879.02</v>
          </cell>
          <cell r="P78">
            <v>251599.13</v>
          </cell>
          <cell r="Q78">
            <v>273226</v>
          </cell>
          <cell r="R78">
            <v>291000.96000000002</v>
          </cell>
          <cell r="S78">
            <v>288971.43</v>
          </cell>
          <cell r="T78">
            <v>287859.34999999998</v>
          </cell>
          <cell r="U78">
            <v>285746.58</v>
          </cell>
          <cell r="V78">
            <v>307217</v>
          </cell>
          <cell r="W78">
            <v>307241.23</v>
          </cell>
          <cell r="X78">
            <v>299063.93</v>
          </cell>
          <cell r="Y78">
            <v>260312</v>
          </cell>
          <cell r="Z78">
            <v>255292.24</v>
          </cell>
          <cell r="AA78">
            <v>570389.91</v>
          </cell>
          <cell r="AB78">
            <v>541638.04</v>
          </cell>
          <cell r="AC78">
            <v>545196.03</v>
          </cell>
          <cell r="AD78">
            <v>2232726.5</v>
          </cell>
          <cell r="AE78">
            <v>2232726.5</v>
          </cell>
          <cell r="AF78">
            <v>2232726.5</v>
          </cell>
          <cell r="AG78">
            <v>2232726.5</v>
          </cell>
          <cell r="AH78">
            <v>1957900.46</v>
          </cell>
          <cell r="AI78">
            <v>1747003.4100000001</v>
          </cell>
          <cell r="AJ78">
            <v>1531898.4300000002</v>
          </cell>
          <cell r="AK78">
            <v>1295383.78</v>
          </cell>
          <cell r="AL78">
            <v>1037550.1699999999</v>
          </cell>
          <cell r="AM78">
            <v>782704.15</v>
          </cell>
          <cell r="AN78">
            <v>524825.13</v>
          </cell>
          <cell r="AO78">
            <v>273226</v>
          </cell>
          <cell r="AP78">
            <v>4239928.7</v>
          </cell>
          <cell r="AQ78">
            <v>3948927.74</v>
          </cell>
          <cell r="AR78">
            <v>3659956.3099999996</v>
          </cell>
          <cell r="AS78">
            <v>3372096.96</v>
          </cell>
          <cell r="AT78">
            <v>3086350.38</v>
          </cell>
          <cell r="AU78">
            <v>2779133.38</v>
          </cell>
          <cell r="AV78">
            <v>2471892.1500000004</v>
          </cell>
          <cell r="AW78">
            <v>2172828.2199999997</v>
          </cell>
          <cell r="AX78">
            <v>1912516.22</v>
          </cell>
          <cell r="AY78">
            <v>1657223.9800000002</v>
          </cell>
          <cell r="AZ78">
            <v>1086834.07</v>
          </cell>
          <cell r="BA78">
            <v>545196.03</v>
          </cell>
          <cell r="BB78">
            <v>2232726.5</v>
          </cell>
          <cell r="BC78">
            <v>2523727.46</v>
          </cell>
          <cell r="BD78">
            <v>2812698.89</v>
          </cell>
          <cell r="BE78">
            <v>3100558.24</v>
          </cell>
          <cell r="BF78">
            <v>3111478.7800000003</v>
          </cell>
          <cell r="BG78">
            <v>3207798.7300000004</v>
          </cell>
          <cell r="BH78">
            <v>3299934.9800000004</v>
          </cell>
          <cell r="BI78">
            <v>3362484.2600000002</v>
          </cell>
          <cell r="BJ78">
            <v>3364962.65</v>
          </cell>
          <cell r="BK78">
            <v>3365408.87</v>
          </cell>
          <cell r="BL78">
            <v>3677919.7600000007</v>
          </cell>
          <cell r="BM78">
            <v>3967958.67</v>
          </cell>
        </row>
        <row r="79">
          <cell r="F79"/>
          <cell r="G79"/>
          <cell r="H79"/>
          <cell r="I79">
            <v>392211.54</v>
          </cell>
          <cell r="J79">
            <v>370420.86</v>
          </cell>
          <cell r="K79">
            <v>496735.48</v>
          </cell>
          <cell r="L79">
            <v>656728.64</v>
          </cell>
          <cell r="M79">
            <v>983599.1</v>
          </cell>
          <cell r="N79">
            <v>1127239.31</v>
          </cell>
          <cell r="O79">
            <v>1112355.04</v>
          </cell>
          <cell r="P79">
            <v>1223001.58</v>
          </cell>
          <cell r="Q79">
            <v>1109893</v>
          </cell>
          <cell r="R79">
            <v>955629.96</v>
          </cell>
          <cell r="S79">
            <v>758574.03999999992</v>
          </cell>
          <cell r="T79">
            <v>605141.68999999994</v>
          </cell>
          <cell r="U79">
            <v>459420.06</v>
          </cell>
          <cell r="V79">
            <v>496300</v>
          </cell>
          <cell r="W79">
            <v>655898.64</v>
          </cell>
          <cell r="X79">
            <v>844705.22</v>
          </cell>
          <cell r="Y79">
            <v>1140814</v>
          </cell>
          <cell r="Z79">
            <v>1354122.33</v>
          </cell>
          <cell r="AA79">
            <v>1668078.0300000003</v>
          </cell>
          <cell r="AB79">
            <v>1632630.62</v>
          </cell>
          <cell r="AC79">
            <v>1499544.5699999998</v>
          </cell>
          <cell r="AD79">
            <v>7472184.5500000007</v>
          </cell>
          <cell r="AE79">
            <v>7472184.5500000007</v>
          </cell>
          <cell r="AF79">
            <v>7472184.5500000007</v>
          </cell>
          <cell r="AG79">
            <v>7472184.5500000007</v>
          </cell>
          <cell r="AH79">
            <v>7079973.0099999998</v>
          </cell>
          <cell r="AI79">
            <v>6709552.1500000004</v>
          </cell>
          <cell r="AJ79">
            <v>6212816.6699999999</v>
          </cell>
          <cell r="AK79">
            <v>5556088.0300000003</v>
          </cell>
          <cell r="AL79">
            <v>4572488.93</v>
          </cell>
          <cell r="AM79">
            <v>3445249.62</v>
          </cell>
          <cell r="AN79">
            <v>2332894.58</v>
          </cell>
          <cell r="AO79">
            <v>1109893</v>
          </cell>
          <cell r="AP79">
            <v>12070859.16</v>
          </cell>
          <cell r="AQ79">
            <v>11115229.200000001</v>
          </cell>
          <cell r="AR79">
            <v>10356655.16</v>
          </cell>
          <cell r="AS79">
            <v>9751513.4700000007</v>
          </cell>
          <cell r="AT79">
            <v>9292093.4100000001</v>
          </cell>
          <cell r="AU79">
            <v>8795793.4100000001</v>
          </cell>
          <cell r="AV79">
            <v>8139894.7699999996</v>
          </cell>
          <cell r="AW79">
            <v>7295189.5500000007</v>
          </cell>
          <cell r="AX79">
            <v>6154375.5500000007</v>
          </cell>
          <cell r="AY79">
            <v>4800253.2200000007</v>
          </cell>
          <cell r="AZ79">
            <v>3132175.19</v>
          </cell>
          <cell r="BA79">
            <v>1499544.5699999998</v>
          </cell>
          <cell r="BB79">
            <v>7472184.5500000007</v>
          </cell>
          <cell r="BC79">
            <v>8427814.5100000016</v>
          </cell>
          <cell r="BD79">
            <v>9186388.5500000007</v>
          </cell>
          <cell r="BE79">
            <v>9791530.2400000002</v>
          </cell>
          <cell r="BF79">
            <v>9858738.7599999998</v>
          </cell>
          <cell r="BG79">
            <v>9984617.9000000004</v>
          </cell>
          <cell r="BH79">
            <v>10143781.060000001</v>
          </cell>
          <cell r="BI79">
            <v>10331757.640000002</v>
          </cell>
          <cell r="BJ79">
            <v>10488972.539999999</v>
          </cell>
          <cell r="BK79">
            <v>10715855.560000001</v>
          </cell>
          <cell r="BL79">
            <v>11271578.550000001</v>
          </cell>
          <cell r="BM79">
            <v>11681207.59</v>
          </cell>
        </row>
        <row r="80">
          <cell r="F80"/>
          <cell r="G80"/>
          <cell r="H80"/>
          <cell r="I80">
            <v>3.0669052764109696E-3</v>
          </cell>
          <cell r="J80">
            <v>7.3464865666763657E-3</v>
          </cell>
          <cell r="K80">
            <v>1.1202080213252434E-2</v>
          </cell>
          <cell r="L80">
            <v>1.7523617534827091E-2</v>
          </cell>
          <cell r="M80">
            <v>2.0343737747679991E-2</v>
          </cell>
          <cell r="N80">
            <v>1.6226779916599508E-2</v>
          </cell>
          <cell r="O80">
            <v>1.3470552581137763E-2</v>
          </cell>
          <cell r="P80">
            <v>1.4085708611167086E-2</v>
          </cell>
          <cell r="Q80">
            <v>1.18E-2</v>
          </cell>
          <cell r="R80">
            <v>1.0225214798837815E-2</v>
          </cell>
          <cell r="S80">
            <v>1.2359559960911197E-2</v>
          </cell>
          <cell r="T80">
            <v>1.0409598041530781E-2</v>
          </cell>
          <cell r="U80">
            <v>7.240063847457825E-3</v>
          </cell>
          <cell r="V80">
            <v>7.7000000000000002E-3</v>
          </cell>
          <cell r="W80">
            <v>1.1463923797177349E-2</v>
          </cell>
          <cell r="X80">
            <v>1.8056716098122625E-2</v>
          </cell>
          <cell r="Y80">
            <v>1.8694705295515132E-2</v>
          </cell>
          <cell r="Z80">
            <v>1.7711388833586934E-2</v>
          </cell>
          <cell r="AA80">
            <v>1.5814935057639017E-2</v>
          </cell>
          <cell r="AB80">
            <v>1.2473345264915312E-2</v>
          </cell>
          <cell r="AC80">
            <v>9.6815625589398418E-3</v>
          </cell>
          <cell r="AD80">
            <v>0.11506586844775123</v>
          </cell>
          <cell r="AE80">
            <v>0.11506586844775123</v>
          </cell>
          <cell r="AF80">
            <v>0.11506586844775123</v>
          </cell>
          <cell r="AG80">
            <v>0.11506586844775123</v>
          </cell>
          <cell r="AH80">
            <v>0.11199896317134024</v>
          </cell>
          <cell r="AI80">
            <v>0.10465247660466388</v>
          </cell>
          <cell r="AJ80">
            <v>9.345039639141145E-2</v>
          </cell>
          <cell r="AK80">
            <v>7.5926778856584359E-2</v>
          </cell>
          <cell r="AL80">
            <v>5.5583041108904357E-2</v>
          </cell>
          <cell r="AM80">
            <v>3.9356261192304849E-2</v>
          </cell>
          <cell r="AN80">
            <v>2.5885708611167086E-2</v>
          </cell>
          <cell r="AO80">
            <v>1.18E-2</v>
          </cell>
        </row>
        <row r="82"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</row>
        <row r="83">
          <cell r="R83">
            <v>1290276.4899999998</v>
          </cell>
          <cell r="S83">
            <v>1290276.4899999998</v>
          </cell>
          <cell r="T83">
            <v>1290276.4899999998</v>
          </cell>
          <cell r="U83">
            <v>1290276</v>
          </cell>
          <cell r="V83">
            <v>1290276</v>
          </cell>
          <cell r="W83">
            <v>1290276.4899999998</v>
          </cell>
          <cell r="X83">
            <v>1290276.4899999998</v>
          </cell>
          <cell r="Y83">
            <v>1290276.4899999998</v>
          </cell>
          <cell r="Z83">
            <v>1290276.4899999998</v>
          </cell>
          <cell r="AA83">
            <v>1290276.4899999998</v>
          </cell>
          <cell r="AB83">
            <v>1290276.4899999998</v>
          </cell>
          <cell r="AC83">
            <v>1290276.4899999998</v>
          </cell>
        </row>
        <row r="84">
          <cell r="R84">
            <v>864691.32</v>
          </cell>
          <cell r="S84">
            <v>705699.8</v>
          </cell>
          <cell r="T84">
            <v>621572.1</v>
          </cell>
          <cell r="U84">
            <v>549943</v>
          </cell>
          <cell r="V84">
            <v>535964</v>
          </cell>
          <cell r="W84">
            <v>508490.13</v>
          </cell>
          <cell r="X84">
            <v>478576.81000000006</v>
          </cell>
          <cell r="Y84">
            <v>513386.39</v>
          </cell>
          <cell r="Z84">
            <v>466362.39</v>
          </cell>
          <cell r="AA84">
            <v>388972.55</v>
          </cell>
          <cell r="AB84">
            <v>297604.53000000003</v>
          </cell>
          <cell r="AC84">
            <v>174653.21999999997</v>
          </cell>
        </row>
        <row r="85">
          <cell r="R85">
            <v>1199338.4900000002</v>
          </cell>
          <cell r="S85">
            <v>1237402.8900000001</v>
          </cell>
          <cell r="T85">
            <v>1306707.5400000003</v>
          </cell>
          <cell r="U85">
            <v>1380800</v>
          </cell>
          <cell r="V85">
            <v>1329942</v>
          </cell>
          <cell r="W85">
            <v>1142868.6100000001</v>
          </cell>
          <cell r="X85">
            <v>924148.71</v>
          </cell>
          <cell r="Y85">
            <v>662848.64</v>
          </cell>
          <cell r="Z85">
            <v>402516.63999999996</v>
          </cell>
          <cell r="AA85">
            <v>11171.099999999999</v>
          </cell>
          <cell r="AB85">
            <v>-44749.51</v>
          </cell>
          <cell r="AC85">
            <v>-34614.770000000004</v>
          </cell>
        </row>
        <row r="86">
          <cell r="R86">
            <v>955629.31999999937</v>
          </cell>
          <cell r="S86">
            <v>758573.39999999967</v>
          </cell>
          <cell r="T86">
            <v>605141.04999999958</v>
          </cell>
          <cell r="U86">
            <v>459419</v>
          </cell>
          <cell r="V86">
            <v>496299</v>
          </cell>
          <cell r="W86">
            <v>655898.00999999954</v>
          </cell>
          <cell r="X86">
            <v>844704.58999999985</v>
          </cell>
          <cell r="Y86">
            <v>1140814.2399999998</v>
          </cell>
          <cell r="Z86">
            <v>1354122.24</v>
          </cell>
          <cell r="AA86">
            <v>1668077.9399999997</v>
          </cell>
          <cell r="AB86">
            <v>1632630.5299999998</v>
          </cell>
          <cell r="AC86">
            <v>1499544.4799999997</v>
          </cell>
        </row>
        <row r="87">
          <cell r="R87">
            <v>0.64000000059604645</v>
          </cell>
          <cell r="S87">
            <v>0.64000000024680048</v>
          </cell>
          <cell r="T87">
            <v>0.6400000003632158</v>
          </cell>
          <cell r="U87">
            <v>1</v>
          </cell>
          <cell r="V87">
            <v>1</v>
          </cell>
          <cell r="W87">
            <v>0.6300000004703179</v>
          </cell>
          <cell r="X87">
            <v>0.63000000012107193</v>
          </cell>
          <cell r="Y87">
            <v>-0.23999999975785613</v>
          </cell>
          <cell r="Z87">
            <v>9.0000000083819032E-2</v>
          </cell>
          <cell r="AA87">
            <v>9.0000000549480319E-2</v>
          </cell>
          <cell r="AB87">
            <v>9.0000000316649675E-2</v>
          </cell>
          <cell r="AC87">
            <v>9.0000000083819032E-2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E11">
            <v>13642619</v>
          </cell>
          <cell r="I11">
            <v>341326451.19</v>
          </cell>
          <cell r="M11">
            <v>454168194.19</v>
          </cell>
        </row>
        <row r="12">
          <cell r="E12">
            <v>8259619.5599999996</v>
          </cell>
          <cell r="I12">
            <v>174219007.75999999</v>
          </cell>
          <cell r="M12">
            <v>227807903.28999999</v>
          </cell>
        </row>
        <row r="13">
          <cell r="E13">
            <v>1695510.93</v>
          </cell>
          <cell r="I13">
            <v>16624664.699999999</v>
          </cell>
          <cell r="M13">
            <v>22807945.239999998</v>
          </cell>
        </row>
        <row r="14">
          <cell r="E14">
            <v>1390844.79</v>
          </cell>
          <cell r="I14">
            <v>16146404.57</v>
          </cell>
          <cell r="M14">
            <v>22239875.580000002</v>
          </cell>
        </row>
        <row r="15">
          <cell r="E15">
            <v>1556207</v>
          </cell>
          <cell r="I15">
            <v>15104808.430000002</v>
          </cell>
          <cell r="M15">
            <v>20631908.43</v>
          </cell>
        </row>
        <row r="17">
          <cell r="E17">
            <v>2537130</v>
          </cell>
          <cell r="I17">
            <v>-47771064.390000001</v>
          </cell>
          <cell r="M17">
            <v>505806.6099999994</v>
          </cell>
        </row>
        <row r="18">
          <cell r="E18">
            <v>2743049</v>
          </cell>
          <cell r="I18">
            <v>22851575.879999999</v>
          </cell>
          <cell r="M18">
            <v>29074245.879999999</v>
          </cell>
        </row>
        <row r="24">
          <cell r="E24">
            <v>9785706.0099999998</v>
          </cell>
        </row>
        <row r="25">
          <cell r="E25">
            <v>4756165.45</v>
          </cell>
        </row>
        <row r="26">
          <cell r="E26">
            <v>2230880.9500000002</v>
          </cell>
        </row>
        <row r="27">
          <cell r="E27">
            <v>1218382.3500000001</v>
          </cell>
        </row>
        <row r="28">
          <cell r="E28">
            <v>1937936.18</v>
          </cell>
        </row>
        <row r="29">
          <cell r="E29">
            <v>307856.95</v>
          </cell>
        </row>
        <row r="35">
          <cell r="E35">
            <v>2184642.6100000003</v>
          </cell>
        </row>
        <row r="36">
          <cell r="E36">
            <v>106911.75999999998</v>
          </cell>
        </row>
        <row r="37">
          <cell r="E37">
            <v>22.150000000000002</v>
          </cell>
        </row>
        <row r="40">
          <cell r="E40">
            <v>170289</v>
          </cell>
        </row>
        <row r="47">
          <cell r="E47">
            <v>24632.78</v>
          </cell>
          <cell r="M47">
            <v>633332.2300000001</v>
          </cell>
        </row>
        <row r="48">
          <cell r="E48">
            <v>3220.32</v>
          </cell>
          <cell r="M48">
            <v>104462.9</v>
          </cell>
        </row>
        <row r="49">
          <cell r="E49">
            <v>922.87</v>
          </cell>
          <cell r="M49">
            <v>35429.079999999994</v>
          </cell>
        </row>
        <row r="50">
          <cell r="E50">
            <v>801.12</v>
          </cell>
          <cell r="M50">
            <v>1241.5699999999997</v>
          </cell>
        </row>
        <row r="51">
          <cell r="E51">
            <v>4402</v>
          </cell>
          <cell r="M51">
            <v>2765.0400000000154</v>
          </cell>
        </row>
        <row r="53">
          <cell r="E53">
            <v>-20000</v>
          </cell>
          <cell r="M53">
            <v>546910</v>
          </cell>
        </row>
        <row r="60">
          <cell r="E60">
            <v>49828.849999999948</v>
          </cell>
          <cell r="M60">
            <v>694701.12000000011</v>
          </cell>
        </row>
        <row r="61">
          <cell r="E61">
            <v>-440.24999999999955</v>
          </cell>
          <cell r="M61">
            <v>95297.989999999991</v>
          </cell>
        </row>
        <row r="62">
          <cell r="E62">
            <v>-0.24000000000000909</v>
          </cell>
          <cell r="M62">
            <v>27123.359999999997</v>
          </cell>
        </row>
        <row r="63">
          <cell r="E63">
            <v>0</v>
          </cell>
          <cell r="M63">
            <v>0</v>
          </cell>
        </row>
        <row r="64">
          <cell r="E64">
            <v>0</v>
          </cell>
          <cell r="M64">
            <v>0</v>
          </cell>
        </row>
        <row r="66">
          <cell r="E66">
            <v>1470.3199999999997</v>
          </cell>
          <cell r="M66">
            <v>336523.94000000006</v>
          </cell>
        </row>
        <row r="73">
          <cell r="E73">
            <v>93066.48</v>
          </cell>
        </row>
        <row r="74">
          <cell r="E74">
            <v>26033.66</v>
          </cell>
        </row>
        <row r="75">
          <cell r="E75">
            <v>4734.49</v>
          </cell>
        </row>
        <row r="76">
          <cell r="E76">
            <v>22682.02</v>
          </cell>
        </row>
        <row r="77">
          <cell r="E77">
            <v>27156.83</v>
          </cell>
        </row>
        <row r="79">
          <cell r="E79">
            <v>285746.58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Q208"/>
  <sheetViews>
    <sheetView zoomScale="70" zoomScaleNormal="70" workbookViewId="0">
      <selection activeCell="A60" sqref="A60"/>
    </sheetView>
  </sheetViews>
  <sheetFormatPr defaultColWidth="14.453125" defaultRowHeight="15.5" x14ac:dyDescent="0.35"/>
  <cols>
    <col min="1" max="1" width="14" style="1" customWidth="1"/>
    <col min="2" max="2" width="15.26953125" style="1" customWidth="1"/>
    <col min="3" max="3" width="15.1796875" style="1" customWidth="1"/>
    <col min="4" max="4" width="1.81640625" style="1" customWidth="1"/>
    <col min="5" max="7" width="21.26953125" style="6" customWidth="1"/>
    <col min="8" max="8" width="4.1796875" style="1" customWidth="1"/>
    <col min="9" max="9" width="22.7265625" style="6" customWidth="1"/>
    <col min="10" max="10" width="20.1796875" style="6" customWidth="1"/>
    <col min="11" max="11" width="24.26953125" style="6" bestFit="1" customWidth="1"/>
    <col min="12" max="12" width="1.81640625" style="6" customWidth="1"/>
    <col min="13" max="13" width="20.54296875" style="6" bestFit="1" customWidth="1"/>
    <col min="14" max="15" width="20.1796875" style="6" customWidth="1"/>
    <col min="16" max="16" width="4.1796875" style="1" customWidth="1"/>
    <col min="17" max="17" width="1.81640625" style="1" customWidth="1"/>
    <col min="18" max="18" width="19.54296875" style="8" hidden="1" customWidth="1"/>
    <col min="19" max="21" width="0" style="1" hidden="1" customWidth="1"/>
    <col min="22" max="22" width="14.453125" style="1" hidden="1" customWidth="1"/>
    <col min="23" max="23" width="15.453125" style="1" hidden="1" customWidth="1"/>
    <col min="24" max="24" width="24.81640625" style="1" hidden="1" customWidth="1"/>
    <col min="25" max="32" width="23.1796875" style="1" hidden="1" customWidth="1"/>
    <col min="33" max="34" width="24.81640625" style="1" hidden="1" customWidth="1"/>
    <col min="35" max="35" width="22.81640625" style="1" hidden="1" customWidth="1"/>
    <col min="36" max="36" width="18.453125" style="1" bestFit="1" customWidth="1"/>
    <col min="37" max="44" width="23.1796875" style="1" bestFit="1" customWidth="1"/>
    <col min="45" max="45" width="24.81640625" style="1" bestFit="1" customWidth="1"/>
    <col min="46" max="47" width="20" style="1" bestFit="1" customWidth="1"/>
    <col min="48" max="55" width="16.453125" style="1" customWidth="1"/>
    <col min="56" max="56" width="21.7265625" style="1" bestFit="1" customWidth="1"/>
    <col min="57" max="59" width="16.453125" style="1" customWidth="1"/>
    <col min="60" max="60" width="18.453125" style="1" bestFit="1" customWidth="1"/>
    <col min="61" max="61" width="16.1796875" style="1" customWidth="1"/>
    <col min="62" max="70" width="14.453125" style="1"/>
    <col min="71" max="71" width="18.453125" style="1" bestFit="1" customWidth="1"/>
    <col min="72" max="16384" width="14.453125" style="1"/>
  </cols>
  <sheetData>
    <row r="1" spans="1:62" x14ac:dyDescent="0.35">
      <c r="B1" s="2"/>
      <c r="C1" s="3"/>
      <c r="D1" s="3"/>
      <c r="E1" s="4" t="s">
        <v>0</v>
      </c>
      <c r="F1" s="4"/>
      <c r="G1" s="5"/>
      <c r="H1" s="3"/>
      <c r="I1" s="4"/>
      <c r="J1" s="4"/>
      <c r="K1" s="4"/>
      <c r="L1" s="4"/>
      <c r="N1" s="4"/>
      <c r="O1" s="4"/>
      <c r="P1" s="7"/>
      <c r="Z1" s="9"/>
    </row>
    <row r="2" spans="1:62" x14ac:dyDescent="0.35">
      <c r="A2" s="10" t="s">
        <v>1</v>
      </c>
      <c r="B2" s="11"/>
      <c r="C2" s="3"/>
      <c r="D2" s="3"/>
      <c r="E2" s="4"/>
      <c r="F2" s="4"/>
      <c r="G2" s="5"/>
      <c r="H2" s="3"/>
      <c r="I2" s="4"/>
      <c r="J2" s="4"/>
      <c r="K2" s="4"/>
      <c r="L2" s="4"/>
      <c r="M2" s="4"/>
      <c r="N2" s="4"/>
      <c r="O2" s="4"/>
      <c r="P2" s="7"/>
    </row>
    <row r="3" spans="1:62" s="13" customFormat="1" x14ac:dyDescent="0.35">
      <c r="A3" s="12"/>
      <c r="B3" s="12"/>
      <c r="C3" s="12"/>
      <c r="D3" s="12"/>
      <c r="E3" s="12"/>
      <c r="F3" s="12"/>
      <c r="G3" s="143">
        <v>42614</v>
      </c>
      <c r="H3" s="143"/>
      <c r="I3" s="143"/>
      <c r="J3" s="143"/>
      <c r="L3" s="12"/>
      <c r="M3" s="12"/>
      <c r="N3" s="12"/>
      <c r="O3" s="12"/>
      <c r="P3" s="14"/>
      <c r="R3" s="15"/>
    </row>
    <row r="4" spans="1:62" x14ac:dyDescent="0.35">
      <c r="A4" s="10"/>
      <c r="B4" s="3"/>
      <c r="C4" s="3"/>
      <c r="D4" s="3"/>
      <c r="E4" s="4"/>
      <c r="F4" s="16"/>
      <c r="G4" s="5"/>
      <c r="H4" s="3"/>
      <c r="I4" s="4"/>
      <c r="J4" s="4"/>
      <c r="K4" s="4"/>
      <c r="L4" s="4"/>
      <c r="M4" s="4"/>
      <c r="N4" s="4"/>
      <c r="O4" s="4"/>
      <c r="P4" s="7"/>
    </row>
    <row r="5" spans="1:62" ht="12" customHeight="1" x14ac:dyDescent="0.35">
      <c r="A5" s="17"/>
      <c r="B5" s="17"/>
      <c r="C5" s="17"/>
      <c r="D5" s="17"/>
      <c r="E5" s="18"/>
      <c r="F5" s="18"/>
      <c r="G5" s="18"/>
      <c r="H5" s="17"/>
      <c r="I5" s="18"/>
      <c r="J5" s="18"/>
      <c r="K5" s="18"/>
      <c r="L5" s="18"/>
      <c r="M5" s="18"/>
      <c r="N5" s="18"/>
      <c r="O5" s="18"/>
      <c r="BA5" s="19"/>
      <c r="BB5" s="19"/>
      <c r="BD5" s="19"/>
      <c r="BE5" s="19"/>
      <c r="BJ5" s="20"/>
    </row>
    <row r="6" spans="1:62" s="25" customFormat="1" ht="20.149999999999999" customHeight="1" x14ac:dyDescent="0.35">
      <c r="A6" s="21"/>
      <c r="B6" s="22"/>
      <c r="C6" s="22"/>
      <c r="D6" s="22"/>
      <c r="E6" s="23"/>
      <c r="F6" s="24" t="s">
        <v>2</v>
      </c>
      <c r="G6" s="23"/>
      <c r="H6" s="22"/>
      <c r="I6" s="23"/>
      <c r="J6" s="24" t="s">
        <v>3</v>
      </c>
      <c r="K6" s="23"/>
      <c r="L6" s="23"/>
      <c r="M6" s="23"/>
      <c r="N6" s="24" t="s">
        <v>4</v>
      </c>
      <c r="O6" s="23"/>
      <c r="R6" s="26"/>
      <c r="BA6" s="27"/>
      <c r="BB6" s="27"/>
      <c r="BD6" s="27"/>
      <c r="BE6" s="27"/>
    </row>
    <row r="7" spans="1:62" s="25" customFormat="1" ht="20.149999999999999" customHeight="1" x14ac:dyDescent="0.35">
      <c r="A7" s="28"/>
      <c r="B7" s="29"/>
      <c r="C7" s="30"/>
      <c r="D7" s="29"/>
      <c r="E7" s="31" t="s">
        <v>5</v>
      </c>
      <c r="F7" s="31" t="s">
        <v>6</v>
      </c>
      <c r="G7" s="31" t="s">
        <v>7</v>
      </c>
      <c r="H7" s="30"/>
      <c r="I7" s="31" t="s">
        <v>5</v>
      </c>
      <c r="J7" s="31" t="s">
        <v>6</v>
      </c>
      <c r="K7" s="31" t="s">
        <v>7</v>
      </c>
      <c r="L7" s="32"/>
      <c r="M7" s="31" t="s">
        <v>5</v>
      </c>
      <c r="N7" s="31" t="s">
        <v>6</v>
      </c>
      <c r="O7" s="31" t="s">
        <v>7</v>
      </c>
      <c r="P7" s="33"/>
      <c r="R7" s="26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</row>
    <row r="8" spans="1:62" s="25" customFormat="1" ht="20.149999999999999" customHeight="1" x14ac:dyDescent="0.35">
      <c r="A8" s="35"/>
      <c r="B8" s="36"/>
      <c r="C8" s="37"/>
      <c r="D8" s="38"/>
      <c r="E8" s="39" t="s">
        <v>8</v>
      </c>
      <c r="F8" s="39" t="s">
        <v>8</v>
      </c>
      <c r="G8" s="39" t="s">
        <v>9</v>
      </c>
      <c r="H8" s="37"/>
      <c r="I8" s="39" t="s">
        <v>8</v>
      </c>
      <c r="J8" s="39" t="s">
        <v>8</v>
      </c>
      <c r="K8" s="39" t="s">
        <v>9</v>
      </c>
      <c r="L8" s="40"/>
      <c r="M8" s="39" t="s">
        <v>8</v>
      </c>
      <c r="N8" s="39" t="s">
        <v>8</v>
      </c>
      <c r="O8" s="39" t="s">
        <v>9</v>
      </c>
      <c r="P8" s="41"/>
      <c r="R8" s="26"/>
      <c r="BD8" s="27"/>
      <c r="BE8" s="27"/>
    </row>
    <row r="9" spans="1:62" ht="17.149999999999999" customHeight="1" x14ac:dyDescent="0.35">
      <c r="A9" s="42"/>
      <c r="B9" s="43"/>
      <c r="C9" s="44"/>
      <c r="D9" s="17"/>
      <c r="E9" s="18"/>
      <c r="F9" s="18"/>
      <c r="G9" s="18"/>
      <c r="H9" s="45"/>
      <c r="I9" s="18"/>
      <c r="J9" s="46"/>
      <c r="K9" s="18"/>
      <c r="L9" s="47"/>
      <c r="M9" s="18"/>
      <c r="N9" s="18"/>
      <c r="O9" s="18"/>
      <c r="P9" s="48"/>
      <c r="T9" s="19"/>
      <c r="AX9" s="19"/>
    </row>
    <row r="10" spans="1:62" ht="17.149999999999999" customHeight="1" x14ac:dyDescent="0.35">
      <c r="A10" s="42" t="s">
        <v>10</v>
      </c>
      <c r="B10" s="43"/>
      <c r="C10" s="45"/>
      <c r="D10" s="17"/>
      <c r="E10" s="18"/>
      <c r="F10" s="18"/>
      <c r="G10" s="18"/>
      <c r="H10" s="45"/>
      <c r="I10" s="18"/>
      <c r="J10" s="18"/>
      <c r="K10" s="18"/>
      <c r="L10" s="47"/>
      <c r="M10" s="18"/>
      <c r="N10" s="18"/>
      <c r="O10" s="18"/>
      <c r="P10" s="48"/>
      <c r="T10" s="19"/>
      <c r="AX10" s="19"/>
    </row>
    <row r="11" spans="1:62" ht="17.149999999999999" customHeight="1" x14ac:dyDescent="0.35">
      <c r="A11" s="49"/>
      <c r="B11" s="50" t="s">
        <v>11</v>
      </c>
      <c r="C11" s="45"/>
      <c r="D11" s="17"/>
      <c r="E11" s="51">
        <f>HLOOKUP('[1]Input-Actg1'!$B$1,'[1]Input-Actg1'!$F$6:$Q$82,5)</f>
        <v>13957227</v>
      </c>
      <c r="F11" s="51">
        <f>HLOOKUP('[1]Input-Actg1'!$B$1,'[1]Input-Actg1'!$R$6:$AC$87,5)</f>
        <v>14631147</v>
      </c>
      <c r="G11" s="52">
        <f t="shared" ref="G11:G19" si="0">E11-F11</f>
        <v>-673920</v>
      </c>
      <c r="H11" s="53"/>
      <c r="I11" s="51">
        <f>HLOOKUP('[1]Input-Actg1'!$B$1,'[1]Input-Actg1'!$AP$6:$BA$81,5)</f>
        <v>288053050</v>
      </c>
      <c r="J11" s="51">
        <f>HLOOKUP('[1]Input-Actg1'!$B$1,'[1]Input-Actg1'!$BB$6:$BN$79,5)</f>
        <v>299007586</v>
      </c>
      <c r="K11" s="52">
        <f t="shared" ref="K11:K19" si="1">I11-J11</f>
        <v>-10954536</v>
      </c>
      <c r="L11" s="47"/>
      <c r="M11" s="51">
        <f>HLOOKUP('[1]Input-Actg1'!$B$1,'[1]Input-Actg1'!$BZ$6:$CK$79,5)</f>
        <v>403024176</v>
      </c>
      <c r="N11" s="51">
        <f>HLOOKUP('[1]Input-Actg1'!$B$1,'[1]Input-Actg1'!$CL$6:$CW$79,5)</f>
        <v>415278100</v>
      </c>
      <c r="O11" s="52">
        <f t="shared" ref="O11:O18" si="2">M11-N11</f>
        <v>-12253924</v>
      </c>
      <c r="P11" s="54"/>
      <c r="Q11" s="55"/>
      <c r="T11" s="19"/>
      <c r="W11" s="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</row>
    <row r="12" spans="1:62" ht="17.149999999999999" customHeight="1" x14ac:dyDescent="0.35">
      <c r="A12" s="49"/>
      <c r="B12" s="50" t="s">
        <v>12</v>
      </c>
      <c r="C12" s="45"/>
      <c r="D12" s="17"/>
      <c r="E12" s="51">
        <f>HLOOKUP('[1]Input-Actg1'!$B$1,'[1]Input-Actg1'!$F$6:$Q$82,6)</f>
        <v>8487512.6899999995</v>
      </c>
      <c r="F12" s="51">
        <f>HLOOKUP('[1]Input-Actg1'!$B$1,'[1]Input-Actg1'!$R$6:$AC$87,6)</f>
        <v>9288454.8900000006</v>
      </c>
      <c r="G12" s="52">
        <f t="shared" si="0"/>
        <v>-800942.20000000112</v>
      </c>
      <c r="H12" s="53"/>
      <c r="I12" s="51">
        <f>HLOOKUP('[1]Input-Actg1'!$B$1,'[1]Input-Actg1'!$AP$6:$BA$81,6)</f>
        <v>144143596.13999999</v>
      </c>
      <c r="J12" s="51">
        <f>HLOOKUP('[1]Input-Actg1'!$B$1,'[1]Input-Actg1'!$BB$6:$BN$79,6)</f>
        <v>157871951.36000001</v>
      </c>
      <c r="K12" s="52">
        <f t="shared" si="1"/>
        <v>-13728355.220000029</v>
      </c>
      <c r="L12" s="47"/>
      <c r="M12" s="51">
        <f>HLOOKUP('[1]Input-Actg1'!$B$1,'[1]Input-Actg1'!$BZ$6:$CK$79,6)</f>
        <v>200518682.46000001</v>
      </c>
      <c r="N12" s="51">
        <f>HLOOKUP('[1]Input-Actg1'!$B$1,'[1]Input-Actg1'!$CL$6:$CW$79,6)</f>
        <v>216219920.36000001</v>
      </c>
      <c r="O12" s="52">
        <f t="shared" si="2"/>
        <v>-15701237.900000006</v>
      </c>
      <c r="P12" s="54"/>
      <c r="Q12" s="55"/>
      <c r="T12" s="19"/>
      <c r="W12" s="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</row>
    <row r="13" spans="1:62" ht="17.149999999999999" customHeight="1" x14ac:dyDescent="0.35">
      <c r="A13" s="49"/>
      <c r="B13" s="50" t="s">
        <v>13</v>
      </c>
      <c r="C13" s="45"/>
      <c r="D13" s="17"/>
      <c r="E13" s="51">
        <f>HLOOKUP('[1]Input-Actg1'!$B$1,'[1]Input-Actg1'!$F$6:$Q$82,7)</f>
        <v>1700700.11</v>
      </c>
      <c r="F13" s="51">
        <f>HLOOKUP('[1]Input-Actg1'!$B$1,'[1]Input-Actg1'!$R$6:$AC$87,7)</f>
        <v>1945046.98</v>
      </c>
      <c r="G13" s="52">
        <f t="shared" si="0"/>
        <v>-244346.86999999988</v>
      </c>
      <c r="H13" s="53"/>
      <c r="I13" s="51">
        <f>HLOOKUP('[1]Input-Actg1'!$B$1,'[1]Input-Actg1'!$AP$6:$BA$81,7)</f>
        <v>14864886.629999999</v>
      </c>
      <c r="J13" s="51">
        <f>HLOOKUP('[1]Input-Actg1'!$B$1,'[1]Input-Actg1'!$BB$6:$BN$79,7)</f>
        <v>17827460.300000001</v>
      </c>
      <c r="K13" s="52">
        <f t="shared" si="1"/>
        <v>-2962573.6700000018</v>
      </c>
      <c r="L13" s="47"/>
      <c r="M13" s="51">
        <f>HLOOKUP('[1]Input-Actg1'!$B$1,'[1]Input-Actg1'!$BZ$6:$CK$79,7)</f>
        <v>21307939.960000001</v>
      </c>
      <c r="N13" s="51">
        <f>HLOOKUP('[1]Input-Actg1'!$B$1,'[1]Input-Actg1'!$CL$6:$CW$79,7)</f>
        <v>24526447.300000001</v>
      </c>
      <c r="O13" s="52">
        <f t="shared" si="2"/>
        <v>-3218507.34</v>
      </c>
      <c r="P13" s="54"/>
      <c r="Q13" s="55"/>
      <c r="T13" s="19"/>
      <c r="W13" s="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</row>
    <row r="14" spans="1:62" ht="17.149999999999999" customHeight="1" x14ac:dyDescent="0.35">
      <c r="A14" s="49"/>
      <c r="B14" s="50" t="s">
        <v>14</v>
      </c>
      <c r="C14" s="45"/>
      <c r="D14" s="17"/>
      <c r="E14" s="51">
        <f>HLOOKUP('[1]Input-Actg1'!$B$1,'[1]Input-Actg1'!$F$6:$Q$82,8)</f>
        <v>1422590.02</v>
      </c>
      <c r="F14" s="51">
        <f>HLOOKUP('[1]Input-Actg1'!$B$1,'[1]Input-Actg1'!$R$6:$AC$87,8)</f>
        <v>2193344.7599999998</v>
      </c>
      <c r="G14" s="52">
        <f t="shared" si="0"/>
        <v>-770754.73999999976</v>
      </c>
      <c r="H14" s="53"/>
      <c r="I14" s="51">
        <f>HLOOKUP('[1]Input-Actg1'!$B$1,'[1]Input-Actg1'!$AP$6:$BA$81,8)</f>
        <v>13195099.890000002</v>
      </c>
      <c r="J14" s="51">
        <f>HLOOKUP('[1]Input-Actg1'!$B$1,'[1]Input-Actg1'!$BB$6:$BN$79,8)</f>
        <v>22801802.460000001</v>
      </c>
      <c r="K14" s="52">
        <f t="shared" si="1"/>
        <v>-9606702.5699999984</v>
      </c>
      <c r="L14" s="47"/>
      <c r="M14" s="51">
        <f>HLOOKUP('[1]Input-Actg1'!$B$1,'[1]Input-Actg1'!$BZ$6:$CK$79,8)</f>
        <v>20173941</v>
      </c>
      <c r="N14" s="51">
        <f>HLOOKUP('[1]Input-Actg1'!$B$1,'[1]Input-Actg1'!$CL$6:$CW$79,8)</f>
        <v>31768636.460000001</v>
      </c>
      <c r="O14" s="52">
        <f t="shared" si="2"/>
        <v>-11594695.460000001</v>
      </c>
      <c r="P14" s="54"/>
      <c r="Q14" s="55"/>
      <c r="T14" s="19"/>
      <c r="W14" s="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</row>
    <row r="15" spans="1:62" ht="17.149999999999999" customHeight="1" x14ac:dyDescent="0.35">
      <c r="A15" s="49"/>
      <c r="B15" s="50" t="s">
        <v>15</v>
      </c>
      <c r="C15" s="45"/>
      <c r="D15" s="17"/>
      <c r="E15" s="51">
        <f>HLOOKUP('[1]Input-Actg1'!$B$1,'[1]Input-Actg1'!$F$6:$Q$82,9)</f>
        <v>1542380</v>
      </c>
      <c r="F15" s="51">
        <f>HLOOKUP('[1]Input-Actg1'!$B$1,'[1]Input-Actg1'!$R$6:$AC$87,9)</f>
        <v>1388380</v>
      </c>
      <c r="G15" s="57">
        <f t="shared" si="0"/>
        <v>154000</v>
      </c>
      <c r="H15" s="53"/>
      <c r="I15" s="51">
        <f>HLOOKUP('[1]Input-Actg1'!$B$1,'[1]Input-Actg1'!$AP$6:$BA$81,9)</f>
        <v>14349856</v>
      </c>
      <c r="J15" s="51">
        <f>HLOOKUP('[1]Input-Actg1'!$B$1,'[1]Input-Actg1'!$BB$6:$BN$79,9)</f>
        <v>12854714</v>
      </c>
      <c r="K15" s="57">
        <f t="shared" si="1"/>
        <v>1495142</v>
      </c>
      <c r="L15" s="47"/>
      <c r="M15" s="51">
        <f>HLOOKUP('[1]Input-Actg1'!$B$1,'[1]Input-Actg1'!$BZ$6:$CK$79,9)</f>
        <v>19254450</v>
      </c>
      <c r="N15" s="51">
        <f>HLOOKUP('[1]Input-Actg1'!$B$1,'[1]Input-Actg1'!$CL$6:$CW$79,9)</f>
        <v>17359157</v>
      </c>
      <c r="O15" s="52">
        <f t="shared" si="2"/>
        <v>1895293</v>
      </c>
      <c r="P15" s="54"/>
      <c r="Q15" s="55"/>
      <c r="T15" s="19"/>
      <c r="W15" s="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</row>
    <row r="16" spans="1:62" ht="17.149999999999999" customHeight="1" x14ac:dyDescent="0.35">
      <c r="A16" s="49"/>
      <c r="B16" s="58" t="s">
        <v>16</v>
      </c>
      <c r="C16" s="45"/>
      <c r="D16" s="59"/>
      <c r="E16" s="60">
        <f>E11+E12+E13+E14+E15</f>
        <v>27110409.819999997</v>
      </c>
      <c r="F16" s="60">
        <f>F11+F12+F13+F14+F15</f>
        <v>29446373.630000003</v>
      </c>
      <c r="G16" s="60">
        <f t="shared" si="0"/>
        <v>-2335963.8100000061</v>
      </c>
      <c r="H16" s="61"/>
      <c r="I16" s="60">
        <f>I11+I12+I13+I14+I15</f>
        <v>474606488.65999997</v>
      </c>
      <c r="J16" s="60">
        <f>J11+J12+J13+J14+J15</f>
        <v>510363514.12</v>
      </c>
      <c r="K16" s="52">
        <f t="shared" si="1"/>
        <v>-35757025.460000038</v>
      </c>
      <c r="L16" s="62"/>
      <c r="M16" s="60">
        <f>SUM(M11:M15)</f>
        <v>664279189.42000008</v>
      </c>
      <c r="N16" s="60">
        <f>N11+N12+N13+N14+N15</f>
        <v>705152261.12</v>
      </c>
      <c r="O16" s="60">
        <f t="shared" si="2"/>
        <v>-40873071.699999928</v>
      </c>
      <c r="P16" s="63"/>
      <c r="Q16" s="55"/>
      <c r="T16" s="19"/>
      <c r="W16" s="56"/>
      <c r="X16" s="56"/>
      <c r="Y16" s="56"/>
      <c r="Z16" s="56"/>
      <c r="AA16" s="56"/>
      <c r="AB16" s="56"/>
      <c r="AC16" s="56"/>
      <c r="AD16" s="56"/>
      <c r="AE16" s="56"/>
      <c r="AF16" s="6"/>
      <c r="AG16" s="6"/>
      <c r="AH16" s="6"/>
      <c r="AI16" s="6"/>
      <c r="AJ16" s="56"/>
      <c r="AK16" s="56"/>
      <c r="AL16" s="56"/>
      <c r="AM16" s="56"/>
      <c r="AN16" s="56"/>
      <c r="AO16" s="56"/>
      <c r="AP16" s="56"/>
      <c r="AQ16" s="56"/>
      <c r="AR16" s="6"/>
      <c r="AS16" s="6"/>
      <c r="AT16" s="6"/>
      <c r="AU16" s="6"/>
    </row>
    <row r="17" spans="1:47" ht="17.149999999999999" customHeight="1" x14ac:dyDescent="0.35">
      <c r="A17" s="49"/>
      <c r="B17" s="50" t="s">
        <v>17</v>
      </c>
      <c r="C17" s="45"/>
      <c r="D17" s="49"/>
      <c r="E17" s="51">
        <f>HLOOKUP('[1]Input-Actg1'!$B$1,'[1]Input-Actg1'!$F$6:$Q$82,10)</f>
        <v>2826907</v>
      </c>
      <c r="F17" s="51">
        <f>HLOOKUP('[1]Input-Actg1'!$B$1,'[1]Input-Actg1'!$R$6:$AC$87,10)</f>
        <v>3055141</v>
      </c>
      <c r="G17" s="52">
        <f t="shared" si="0"/>
        <v>-228234</v>
      </c>
      <c r="H17" s="53"/>
      <c r="I17" s="51">
        <f>HLOOKUP('[1]Input-Actg1'!$B$1,'[1]Input-Actg1'!$AP$6:$BA$81,10)</f>
        <v>-41174542</v>
      </c>
      <c r="J17" s="51">
        <f>HLOOKUP('[1]Input-Actg1'!$B$1,'[1]Input-Actg1'!$BB$6:$BM$79,10)</f>
        <v>-40912193</v>
      </c>
      <c r="K17" s="52">
        <f t="shared" si="1"/>
        <v>-262349</v>
      </c>
      <c r="L17" s="47"/>
      <c r="M17" s="51">
        <f>HLOOKUP('[1]Input-Actg1'!$B$1,'[1]Input-Actg1'!$BZ$6:$CK$79,10)</f>
        <v>-170668</v>
      </c>
      <c r="N17" s="51">
        <f>HLOOKUP('[1]Input-Actg1'!$B$1,'[1]Input-Actg1'!$CL$6:$CW$79,10)</f>
        <v>14690409</v>
      </c>
      <c r="O17" s="52">
        <f t="shared" si="2"/>
        <v>-14861077</v>
      </c>
      <c r="P17" s="54"/>
      <c r="Q17" s="55"/>
      <c r="T17" s="19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ht="17.149999999999999" customHeight="1" x14ac:dyDescent="0.35">
      <c r="A18" s="49"/>
      <c r="B18" s="43" t="s">
        <v>18</v>
      </c>
      <c r="C18" s="45"/>
      <c r="D18" s="64"/>
      <c r="E18" s="65">
        <f>HLOOKUP('[1]Input-Actg1'!$B$1,'[1]Input-Actg1'!$F$6:$Q$82,11)</f>
        <v>2830307</v>
      </c>
      <c r="F18" s="51">
        <f>HLOOKUP('[1]Input-Actg1'!$B$1,'[1]Input-Actg1'!$R$6:$AC$87,11)</f>
        <v>2309832</v>
      </c>
      <c r="G18" s="52">
        <f t="shared" si="0"/>
        <v>520475</v>
      </c>
      <c r="H18" s="66"/>
      <c r="I18" s="67">
        <f>HLOOKUP('[1]Input-Actg1'!$B$1,'[1]Input-Actg1'!$AP$6:$BA$81,11)</f>
        <v>24001308</v>
      </c>
      <c r="J18" s="51">
        <f>HLOOKUP('[1]Input-Actg1'!$B$1,'[1]Input-Actg1'!$BB$6:$BM$79,11)</f>
        <v>19935500.099999998</v>
      </c>
      <c r="K18" s="57">
        <f t="shared" si="1"/>
        <v>4065807.9000000022</v>
      </c>
      <c r="L18" s="47"/>
      <c r="M18" s="68">
        <f>HLOOKUP('[1]Input-Actg1'!$B$1,'[1]Input-Actg1'!$BZ$6:$CK$79,11)</f>
        <v>30024463</v>
      </c>
      <c r="N18" s="51">
        <f>HLOOKUP('[1]Input-Actg1'!$B$1,'[1]Input-Actg1'!$CL$6:$CW$79,11)</f>
        <v>26030898.099999998</v>
      </c>
      <c r="O18" s="52">
        <f t="shared" si="2"/>
        <v>3993564.9000000022</v>
      </c>
      <c r="P18" s="54"/>
      <c r="Q18" s="55"/>
      <c r="T18" s="69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</row>
    <row r="19" spans="1:47" ht="17.149999999999999" customHeight="1" x14ac:dyDescent="0.35">
      <c r="A19" s="49"/>
      <c r="B19" s="58" t="s">
        <v>19</v>
      </c>
      <c r="C19" s="45"/>
      <c r="D19" s="43"/>
      <c r="E19" s="71">
        <f>E11+E12+E13+E14+E15+E17+E18</f>
        <v>32767623.819999997</v>
      </c>
      <c r="F19" s="60">
        <f>F11+F12+F13+F14+F15+F17+F18</f>
        <v>34811346.630000003</v>
      </c>
      <c r="G19" s="60">
        <f t="shared" si="0"/>
        <v>-2043722.8100000061</v>
      </c>
      <c r="H19" s="53"/>
      <c r="I19" s="71">
        <f>I11+I12+I13+I14+I15+I17+I18</f>
        <v>457433254.65999997</v>
      </c>
      <c r="J19" s="60">
        <f>SUM(J16:J18)</f>
        <v>489386821.22000003</v>
      </c>
      <c r="K19" s="52">
        <f t="shared" si="1"/>
        <v>-31953566.560000062</v>
      </c>
      <c r="L19" s="47"/>
      <c r="M19" s="71">
        <f>SUM(M16:M18)</f>
        <v>694132984.42000008</v>
      </c>
      <c r="N19" s="60">
        <f>SUM(N16:N18)</f>
        <v>745873568.22000003</v>
      </c>
      <c r="O19" s="60">
        <f>SUM(O16:O18)</f>
        <v>-51740583.799999923</v>
      </c>
      <c r="P19" s="54"/>
      <c r="Q19" s="55"/>
      <c r="T19" s="19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</row>
    <row r="20" spans="1:47" ht="17.149999999999999" customHeight="1" x14ac:dyDescent="0.35">
      <c r="A20" s="49"/>
      <c r="B20" s="58"/>
      <c r="C20" s="45"/>
      <c r="D20" s="43"/>
      <c r="E20" s="71"/>
      <c r="F20" s="71"/>
      <c r="G20" s="71"/>
      <c r="H20" s="53"/>
      <c r="I20" s="71"/>
      <c r="J20" s="72"/>
      <c r="K20" s="71"/>
      <c r="L20" s="47"/>
      <c r="M20" s="71"/>
      <c r="N20" s="72"/>
      <c r="O20" s="71"/>
      <c r="P20" s="54"/>
      <c r="Q20" s="55"/>
      <c r="T20" s="19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21" spans="1:47" ht="17.149999999999999" customHeight="1" x14ac:dyDescent="0.35">
      <c r="A21" s="49"/>
      <c r="B21" s="58"/>
      <c r="C21" s="45"/>
      <c r="D21" s="43"/>
      <c r="E21" s="71"/>
      <c r="F21" s="71"/>
      <c r="G21" s="71"/>
      <c r="H21" s="53"/>
      <c r="I21" s="71"/>
      <c r="J21" s="72"/>
      <c r="K21" s="71"/>
      <c r="L21" s="47"/>
      <c r="M21" s="71"/>
      <c r="N21" s="72"/>
      <c r="O21" s="71"/>
      <c r="P21" s="54"/>
      <c r="Q21" s="55"/>
      <c r="T21" s="19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</row>
    <row r="22" spans="1:47" ht="17.149999999999999" customHeight="1" x14ac:dyDescent="0.35">
      <c r="A22" s="42" t="s">
        <v>20</v>
      </c>
      <c r="B22" s="43"/>
      <c r="C22" s="45"/>
      <c r="D22" s="49"/>
      <c r="E22" s="52"/>
      <c r="F22" s="73" t="s">
        <v>21</v>
      </c>
      <c r="G22" s="73" t="s">
        <v>21</v>
      </c>
      <c r="H22" s="53"/>
      <c r="I22" s="18"/>
      <c r="J22" s="18"/>
      <c r="K22" s="18"/>
      <c r="L22" s="47"/>
      <c r="M22" s="18"/>
      <c r="N22" s="18"/>
      <c r="O22" s="18"/>
      <c r="P22" s="54"/>
      <c r="Q22" s="55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</row>
    <row r="23" spans="1:47" ht="17.149999999999999" customHeight="1" x14ac:dyDescent="0.35">
      <c r="A23" s="74"/>
      <c r="B23" s="43"/>
      <c r="C23" s="45"/>
      <c r="D23" s="17"/>
      <c r="E23" s="52"/>
      <c r="F23" s="52"/>
      <c r="G23" s="52"/>
      <c r="H23" s="53"/>
      <c r="I23" s="18"/>
      <c r="J23" s="18"/>
      <c r="K23" s="18"/>
      <c r="L23" s="47"/>
      <c r="M23" s="18"/>
      <c r="N23" s="18"/>
      <c r="O23" s="18"/>
      <c r="P23" s="54"/>
      <c r="Q23" s="55"/>
      <c r="T23" s="19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</row>
    <row r="24" spans="1:47" ht="17.149999999999999" customHeight="1" x14ac:dyDescent="0.35">
      <c r="A24" s="49"/>
      <c r="B24" s="50" t="s">
        <v>11</v>
      </c>
      <c r="C24" s="45"/>
      <c r="D24" s="17"/>
      <c r="E24" s="51">
        <f>HLOOKUP('[1]Input-Actg1'!$B$1,'[1]Input-Actg1'!$F$6:$Q$82,18)</f>
        <v>10242893.48</v>
      </c>
      <c r="F24" s="51">
        <f>HLOOKUP('[1]Input-Actg1'!$B$1,'[1]Input-Actg1'!$R$6:$AC$87,18)</f>
        <v>10998269.369999999</v>
      </c>
      <c r="G24" s="52">
        <f t="shared" ref="G24:G29" si="3">E24-F24</f>
        <v>-755375.88999999873</v>
      </c>
      <c r="H24" s="53"/>
      <c r="I24" s="18"/>
      <c r="J24" s="18"/>
      <c r="K24" s="18"/>
      <c r="L24" s="47"/>
      <c r="M24" s="73"/>
      <c r="N24" s="18"/>
      <c r="O24" s="18"/>
      <c r="P24" s="54"/>
      <c r="Q24" s="55"/>
      <c r="T24" s="19"/>
      <c r="W24" s="75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</row>
    <row r="25" spans="1:47" ht="17.149999999999999" customHeight="1" x14ac:dyDescent="0.35">
      <c r="A25" s="49"/>
      <c r="B25" s="50" t="s">
        <v>12</v>
      </c>
      <c r="C25" s="45"/>
      <c r="D25" s="17"/>
      <c r="E25" s="51">
        <f>HLOOKUP('[1]Input-Actg1'!$B$1,'[1]Input-Actg1'!$F$6:$Q$82,19)</f>
        <v>4364781.5</v>
      </c>
      <c r="F25" s="51">
        <f>HLOOKUP('[1]Input-Actg1'!$B$1,'[1]Input-Actg1'!$R$6:$AC$87,19)</f>
        <v>5613359.9100000001</v>
      </c>
      <c r="G25" s="52">
        <f t="shared" si="3"/>
        <v>-1248578.4100000001</v>
      </c>
      <c r="H25" s="53"/>
      <c r="I25" s="18"/>
      <c r="J25" s="18"/>
      <c r="K25" s="18"/>
      <c r="L25" s="47"/>
      <c r="M25" s="73" t="s">
        <v>21</v>
      </c>
      <c r="N25" s="18"/>
      <c r="O25" s="18"/>
      <c r="P25" s="54"/>
      <c r="Q25" s="55"/>
      <c r="T25" s="19"/>
      <c r="W25" s="75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</row>
    <row r="26" spans="1:47" ht="17.149999999999999" customHeight="1" x14ac:dyDescent="0.35">
      <c r="A26" s="49"/>
      <c r="B26" s="50" t="s">
        <v>22</v>
      </c>
      <c r="C26" s="45"/>
      <c r="D26" s="17"/>
      <c r="E26" s="51">
        <f>HLOOKUP('[1]Input-Actg1'!$B$1,'[1]Input-Actg1'!$F$6:$Q$82,20)</f>
        <v>2175965.16</v>
      </c>
      <c r="F26" s="51">
        <f>HLOOKUP('[1]Input-Actg1'!$B$1,'[1]Input-Actg1'!$R$6:$AC$87,20)</f>
        <v>2883453.17</v>
      </c>
      <c r="G26" s="52">
        <f t="shared" si="3"/>
        <v>-707488.00999999978</v>
      </c>
      <c r="H26" s="53"/>
      <c r="I26" s="18"/>
      <c r="J26" s="18"/>
      <c r="K26" s="18"/>
      <c r="L26" s="47"/>
      <c r="M26" s="73" t="s">
        <v>21</v>
      </c>
      <c r="N26" s="18"/>
      <c r="O26" s="18"/>
      <c r="P26" s="54"/>
      <c r="Q26" s="55"/>
      <c r="T26" s="19"/>
      <c r="W26" s="75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</row>
    <row r="27" spans="1:47" ht="17.149999999999999" customHeight="1" x14ac:dyDescent="0.35">
      <c r="A27" s="49"/>
      <c r="B27" s="50" t="s">
        <v>23</v>
      </c>
      <c r="C27" s="45"/>
      <c r="D27" s="17"/>
      <c r="E27" s="51">
        <f>HLOOKUP('[1]Input-Actg1'!$B$1,'[1]Input-Actg1'!$F$6:$Q$82,21)</f>
        <v>1234911.22</v>
      </c>
      <c r="F27" s="51">
        <f>HLOOKUP('[1]Input-Actg1'!$B$1,'[1]Input-Actg1'!$R$6:$AC$87,21)</f>
        <v>1586496.92</v>
      </c>
      <c r="G27" s="52">
        <f t="shared" si="3"/>
        <v>-351585.69999999995</v>
      </c>
      <c r="H27" s="53"/>
      <c r="I27" s="18"/>
      <c r="J27" s="18"/>
      <c r="K27" s="18"/>
      <c r="L27" s="47"/>
      <c r="M27" s="73"/>
      <c r="N27" s="18"/>
      <c r="O27" s="18"/>
      <c r="P27" s="54"/>
      <c r="Q27" s="55"/>
      <c r="T27" s="19"/>
      <c r="W27" s="75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</row>
    <row r="28" spans="1:47" ht="17.149999999999999" customHeight="1" x14ac:dyDescent="0.35">
      <c r="A28" s="49"/>
      <c r="B28" s="43" t="s">
        <v>24</v>
      </c>
      <c r="C28" s="45"/>
      <c r="D28" s="17"/>
      <c r="E28" s="51">
        <f>HLOOKUP('[1]Input-Actg1'!$B$1,'[1]Input-Actg1'!$F$6:$Q$82,22)</f>
        <v>2394353.14</v>
      </c>
      <c r="F28" s="51">
        <f>HLOOKUP('[1]Input-Actg1'!$B$1,'[1]Input-Actg1'!$R$6:$AC$87,22)</f>
        <v>3733876.07</v>
      </c>
      <c r="G28" s="52">
        <f t="shared" si="3"/>
        <v>-1339522.9299999997</v>
      </c>
      <c r="H28" s="53"/>
      <c r="I28" s="18"/>
      <c r="J28" s="18"/>
      <c r="K28" s="18"/>
      <c r="L28" s="47"/>
      <c r="M28" s="73"/>
      <c r="N28" s="18"/>
      <c r="O28" s="18"/>
      <c r="P28" s="54"/>
      <c r="Q28" s="55"/>
      <c r="T28" s="19"/>
      <c r="W28" s="75"/>
      <c r="X28" s="56"/>
      <c r="Y28" s="56"/>
      <c r="Z28" s="56"/>
      <c r="AA28" s="56"/>
      <c r="AB28" s="56"/>
      <c r="AC28" s="56"/>
      <c r="AD28" s="56"/>
      <c r="AE28" s="56"/>
      <c r="AF28" s="76"/>
      <c r="AG28" s="76"/>
      <c r="AH28" s="76"/>
      <c r="AI28" s="76"/>
      <c r="AJ28" s="56"/>
      <c r="AK28" s="56"/>
      <c r="AL28" s="56"/>
      <c r="AM28" s="56"/>
      <c r="AN28" s="56"/>
      <c r="AO28" s="56"/>
      <c r="AP28" s="56"/>
      <c r="AQ28" s="56"/>
      <c r="AR28" s="76"/>
      <c r="AS28" s="76"/>
      <c r="AT28" s="76"/>
      <c r="AU28" s="76"/>
    </row>
    <row r="29" spans="1:47" ht="17.149999999999999" customHeight="1" x14ac:dyDescent="0.35">
      <c r="A29" s="49"/>
      <c r="B29" s="50" t="s">
        <v>25</v>
      </c>
      <c r="C29" s="45"/>
      <c r="D29" s="17"/>
      <c r="E29" s="51">
        <f>HLOOKUP('[1]Input-Actg1'!$B$1,'[1]Input-Actg1'!$F$6:$Q$82,23)</f>
        <v>749079.04000000004</v>
      </c>
      <c r="F29" s="51">
        <f>HLOOKUP('[1]Input-Actg1'!$B$1,'[1]Input-Actg1'!$R$6:$AC$87,23)</f>
        <v>1910671.09</v>
      </c>
      <c r="G29" s="52">
        <f t="shared" si="3"/>
        <v>-1161592.05</v>
      </c>
      <c r="H29" s="53"/>
      <c r="I29" s="18"/>
      <c r="J29" s="18"/>
      <c r="K29" s="18"/>
      <c r="L29" s="47"/>
      <c r="M29" s="73"/>
      <c r="N29" s="18"/>
      <c r="O29" s="18"/>
      <c r="P29" s="54"/>
      <c r="Q29" s="55"/>
      <c r="T29" s="19"/>
      <c r="W29" s="75"/>
      <c r="X29" s="56"/>
      <c r="Y29" s="56"/>
      <c r="Z29" s="56"/>
      <c r="AA29" s="56"/>
      <c r="AB29" s="56"/>
      <c r="AC29" s="56"/>
      <c r="AD29" s="56"/>
      <c r="AE29" s="56"/>
      <c r="AF29" s="76"/>
      <c r="AG29" s="76"/>
      <c r="AH29" s="76"/>
      <c r="AI29" s="76"/>
      <c r="AJ29" s="56"/>
      <c r="AK29" s="56"/>
      <c r="AL29" s="56"/>
      <c r="AM29" s="56"/>
      <c r="AN29" s="56"/>
      <c r="AO29" s="56"/>
      <c r="AP29" s="56"/>
      <c r="AQ29" s="56"/>
      <c r="AR29" s="76"/>
      <c r="AS29" s="76"/>
      <c r="AT29" s="76"/>
      <c r="AU29" s="76"/>
    </row>
    <row r="30" spans="1:47" ht="17.149999999999999" customHeight="1" x14ac:dyDescent="0.35">
      <c r="A30" s="49"/>
      <c r="B30" s="58" t="s">
        <v>19</v>
      </c>
      <c r="C30" s="45"/>
      <c r="D30" s="59"/>
      <c r="E30" s="60">
        <f>E24+E25+E26+E27+E28+E29</f>
        <v>21161983.539999999</v>
      </c>
      <c r="F30" s="60">
        <f>F24+F25+F26+F27+F28+F29</f>
        <v>26726126.529999997</v>
      </c>
      <c r="G30" s="60">
        <f>G24+G25+G26+G27+G28+G29</f>
        <v>-5564142.9899999984</v>
      </c>
      <c r="H30" s="61"/>
      <c r="I30" s="18"/>
      <c r="J30" s="18"/>
      <c r="K30" s="18"/>
      <c r="L30" s="47"/>
      <c r="M30" s="73" t="s">
        <v>21</v>
      </c>
      <c r="N30" s="18"/>
      <c r="O30" s="18"/>
      <c r="P30" s="54"/>
      <c r="Q30" s="55"/>
      <c r="T30" s="19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</row>
    <row r="31" spans="1:47" ht="17.149999999999999" customHeight="1" x14ac:dyDescent="0.35">
      <c r="A31" s="49"/>
      <c r="B31" s="43"/>
      <c r="C31" s="45"/>
      <c r="D31" s="17"/>
      <c r="E31" s="52"/>
      <c r="F31" s="73"/>
      <c r="G31" s="73" t="s">
        <v>21</v>
      </c>
      <c r="H31" s="53"/>
      <c r="I31" s="18"/>
      <c r="J31" s="18"/>
      <c r="K31" s="18"/>
      <c r="L31" s="47"/>
      <c r="M31" s="18"/>
      <c r="N31" s="18"/>
      <c r="O31" s="18"/>
      <c r="P31" s="54"/>
      <c r="Q31" s="55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</row>
    <row r="32" spans="1:47" ht="17.149999999999999" customHeight="1" x14ac:dyDescent="0.35">
      <c r="A32" s="49"/>
      <c r="B32" s="43"/>
      <c r="C32" s="45"/>
      <c r="D32" s="17"/>
      <c r="E32" s="52"/>
      <c r="F32" s="73"/>
      <c r="G32" s="73"/>
      <c r="H32" s="53"/>
      <c r="I32" s="18"/>
      <c r="J32" s="18"/>
      <c r="K32" s="18"/>
      <c r="L32" s="47"/>
      <c r="M32" s="18"/>
      <c r="N32" s="18"/>
      <c r="O32" s="18"/>
      <c r="P32" s="54"/>
      <c r="Q32" s="55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</row>
    <row r="33" spans="1:47" ht="17.149999999999999" customHeight="1" x14ac:dyDescent="0.35">
      <c r="A33" s="42" t="s">
        <v>26</v>
      </c>
      <c r="B33" s="43"/>
      <c r="C33" s="45"/>
      <c r="D33" s="17"/>
      <c r="E33" s="52"/>
      <c r="F33" s="73" t="s">
        <v>21</v>
      </c>
      <c r="G33" s="73" t="s">
        <v>21</v>
      </c>
      <c r="H33" s="53"/>
      <c r="I33" s="18"/>
      <c r="J33" s="18"/>
      <c r="K33" s="18"/>
      <c r="L33" s="47"/>
      <c r="M33" s="18"/>
      <c r="N33" s="18"/>
      <c r="O33" s="18"/>
      <c r="P33" s="54"/>
      <c r="Q33" s="55"/>
      <c r="T33" s="19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</row>
    <row r="34" spans="1:47" ht="17.149999999999999" customHeight="1" x14ac:dyDescent="0.35">
      <c r="A34" s="42"/>
      <c r="B34" s="43"/>
      <c r="C34" s="45"/>
      <c r="D34" s="17"/>
      <c r="E34" s="52"/>
      <c r="F34" s="73"/>
      <c r="G34" s="73"/>
      <c r="H34" s="53"/>
      <c r="I34" s="18"/>
      <c r="J34" s="18"/>
      <c r="K34" s="18"/>
      <c r="L34" s="47"/>
      <c r="M34" s="18"/>
      <c r="N34" s="18"/>
      <c r="O34" s="18"/>
      <c r="P34" s="54"/>
      <c r="Q34" s="55"/>
      <c r="T34" s="19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</row>
    <row r="35" spans="1:47" ht="17.149999999999999" customHeight="1" x14ac:dyDescent="0.35">
      <c r="A35" s="49"/>
      <c r="B35" s="50" t="s">
        <v>11</v>
      </c>
      <c r="C35" s="45"/>
      <c r="D35" s="17"/>
      <c r="E35" s="51">
        <f>HLOOKUP('[1]Input-Actg1'!$B$1,'[1]Input-Actg1'!$F$6:$Q$82,29)</f>
        <v>1784858.5</v>
      </c>
      <c r="F35" s="51">
        <f>HLOOKUP('[1]Input-Actg1'!$B$1,'[1]Input-Actg1'!$R$6:$AC$87,29)</f>
        <v>1988540.62</v>
      </c>
      <c r="G35" s="52">
        <f t="shared" ref="G35:G40" si="4">E35-F35</f>
        <v>-203682.12000000011</v>
      </c>
      <c r="H35" s="53"/>
      <c r="I35" s="18"/>
      <c r="J35" s="18"/>
      <c r="K35" s="18"/>
      <c r="L35" s="47"/>
      <c r="M35" s="18"/>
      <c r="N35" s="18"/>
      <c r="O35" s="18"/>
      <c r="P35" s="54"/>
      <c r="Q35" s="55"/>
      <c r="T35" s="19"/>
      <c r="W35" s="75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</row>
    <row r="36" spans="1:47" ht="17.149999999999999" customHeight="1" x14ac:dyDescent="0.35">
      <c r="A36" s="49"/>
      <c r="B36" s="50" t="s">
        <v>27</v>
      </c>
      <c r="C36" s="45"/>
      <c r="D36" s="17"/>
      <c r="E36" s="51">
        <f>HLOOKUP('[1]Input-Actg1'!$B$1,'[1]Input-Actg1'!$F$6:$Q$82,30)</f>
        <v>111425.48</v>
      </c>
      <c r="F36" s="51">
        <f>HLOOKUP('[1]Input-Actg1'!$B$1,'[1]Input-Actg1'!$R$6:$AC$87,30)</f>
        <v>174016.93</v>
      </c>
      <c r="G36" s="52">
        <f t="shared" si="4"/>
        <v>-62591.45</v>
      </c>
      <c r="H36" s="53"/>
      <c r="I36" s="18"/>
      <c r="J36" s="18"/>
      <c r="K36" s="18"/>
      <c r="L36" s="47"/>
      <c r="M36" s="18"/>
      <c r="N36" s="18"/>
      <c r="O36" s="18"/>
      <c r="P36" s="54"/>
      <c r="Q36" s="55"/>
      <c r="T36" s="19"/>
      <c r="W36" s="75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</row>
    <row r="37" spans="1:47" ht="17.149999999999999" customHeight="1" x14ac:dyDescent="0.35">
      <c r="A37" s="49"/>
      <c r="B37" s="50" t="s">
        <v>28</v>
      </c>
      <c r="C37" s="45"/>
      <c r="D37" s="17"/>
      <c r="E37" s="51">
        <f>HLOOKUP('[1]Input-Actg1'!$B$1,'[1]Input-Actg1'!$F$6:$Q$82,31)</f>
        <v>70.69</v>
      </c>
      <c r="F37" s="51">
        <f>HLOOKUP('[1]Input-Actg1'!$B$1,'[1]Input-Actg1'!$R$6:$AC$87,31)</f>
        <v>0.02</v>
      </c>
      <c r="G37" s="52">
        <f t="shared" si="4"/>
        <v>70.67</v>
      </c>
      <c r="H37" s="53"/>
      <c r="I37" s="18"/>
      <c r="J37" s="18"/>
      <c r="K37" s="18"/>
      <c r="L37" s="47"/>
      <c r="M37" s="18"/>
      <c r="N37" s="18"/>
      <c r="O37" s="18"/>
      <c r="P37" s="54"/>
      <c r="Q37" s="55"/>
      <c r="T37" s="19"/>
      <c r="W37" s="75"/>
      <c r="X37" s="56"/>
      <c r="Y37" s="75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75"/>
      <c r="AL37" s="56"/>
      <c r="AM37" s="56"/>
      <c r="AN37" s="56"/>
      <c r="AO37" s="56"/>
      <c r="AP37" s="56"/>
      <c r="AQ37" s="56"/>
      <c r="AR37" s="56"/>
      <c r="AS37" s="56"/>
      <c r="AT37" s="56"/>
      <c r="AU37" s="56"/>
    </row>
    <row r="38" spans="1:47" ht="17.149999999999999" customHeight="1" x14ac:dyDescent="0.35">
      <c r="A38" s="49"/>
      <c r="B38" s="50" t="s">
        <v>14</v>
      </c>
      <c r="C38" s="45"/>
      <c r="D38" s="17"/>
      <c r="E38" s="51">
        <f>HLOOKUP('[1]Input-Actg1'!$B$1,'[1]Input-Actg1'!$F$6:$Q$82,32)</f>
        <v>0</v>
      </c>
      <c r="F38" s="51">
        <f>HLOOKUP('[1]Input-Actg1'!$B$1,'[1]Input-Actg1'!$R$6:$AC$87,32)</f>
        <v>0</v>
      </c>
      <c r="G38" s="52">
        <f t="shared" si="4"/>
        <v>0</v>
      </c>
      <c r="H38" s="53"/>
      <c r="I38" s="18"/>
      <c r="J38" s="18"/>
      <c r="K38" s="18"/>
      <c r="L38" s="47"/>
      <c r="M38" s="18"/>
      <c r="N38" s="18"/>
      <c r="O38" s="18"/>
      <c r="P38" s="54"/>
      <c r="Q38" s="55"/>
      <c r="T38" s="19"/>
      <c r="W38" s="75"/>
      <c r="X38" s="56"/>
      <c r="Y38" s="75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75"/>
      <c r="AL38" s="56"/>
      <c r="AM38" s="56"/>
      <c r="AN38" s="56"/>
      <c r="AO38" s="56"/>
      <c r="AP38" s="56"/>
      <c r="AQ38" s="56"/>
      <c r="AR38" s="56"/>
      <c r="AS38" s="56"/>
      <c r="AT38" s="56"/>
      <c r="AU38" s="56"/>
    </row>
    <row r="39" spans="1:47" ht="17.149999999999999" customHeight="1" x14ac:dyDescent="0.35">
      <c r="A39" s="49"/>
      <c r="B39" s="43" t="s">
        <v>24</v>
      </c>
      <c r="C39" s="45"/>
      <c r="D39" s="17"/>
      <c r="E39" s="51">
        <f>HLOOKUP('[1]Input-Actg1'!$B$1,'[1]Input-Actg1'!$F$6:$Q$82,33)</f>
        <v>0</v>
      </c>
      <c r="F39" s="51">
        <f>HLOOKUP('[1]Input-Actg1'!$B$1,'[1]Input-Actg1'!$R$6:$AC$87,33)</f>
        <v>0</v>
      </c>
      <c r="G39" s="52">
        <f t="shared" si="4"/>
        <v>0</v>
      </c>
      <c r="H39" s="53"/>
      <c r="I39" s="18"/>
      <c r="J39" s="18"/>
      <c r="K39" s="18"/>
      <c r="L39" s="47"/>
      <c r="M39" s="18"/>
      <c r="N39" s="18"/>
      <c r="O39" s="18"/>
      <c r="P39" s="54"/>
      <c r="Q39" s="55"/>
      <c r="T39" s="19"/>
      <c r="W39" s="75"/>
      <c r="X39" s="56"/>
      <c r="Y39" s="75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75"/>
      <c r="AL39" s="56"/>
      <c r="AM39" s="56"/>
      <c r="AN39" s="56"/>
      <c r="AO39" s="56"/>
      <c r="AP39" s="56"/>
      <c r="AQ39" s="56"/>
      <c r="AR39" s="56"/>
      <c r="AS39" s="56"/>
      <c r="AT39" s="56"/>
      <c r="AU39" s="56"/>
    </row>
    <row r="40" spans="1:47" ht="17.149999999999999" customHeight="1" x14ac:dyDescent="0.35">
      <c r="A40" s="49"/>
      <c r="B40" s="50" t="s">
        <v>25</v>
      </c>
      <c r="C40" s="45"/>
      <c r="D40" s="17"/>
      <c r="E40" s="51">
        <f>HLOOKUP('[1]Input-Actg1'!$B$1,'[1]Input-Actg1'!$F$6:$Q$82,34)</f>
        <v>283750</v>
      </c>
      <c r="F40" s="51">
        <f>HLOOKUP('[1]Input-Actg1'!$B$1,'[1]Input-Actg1'!$R$6:$AC$87,34)</f>
        <v>75980</v>
      </c>
      <c r="G40" s="52">
        <f t="shared" si="4"/>
        <v>207770</v>
      </c>
      <c r="H40" s="53"/>
      <c r="I40" s="18"/>
      <c r="J40" s="18"/>
      <c r="K40" s="18"/>
      <c r="L40" s="47"/>
      <c r="M40" s="18"/>
      <c r="N40" s="18"/>
      <c r="O40" s="18"/>
      <c r="P40" s="54"/>
      <c r="Q40" s="55"/>
      <c r="T40" s="19"/>
      <c r="W40" s="75"/>
      <c r="X40" s="56"/>
      <c r="Y40" s="75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75"/>
      <c r="AL40" s="56"/>
      <c r="AM40" s="56"/>
      <c r="AN40" s="56"/>
      <c r="AO40" s="56"/>
      <c r="AP40" s="56"/>
      <c r="AQ40" s="56"/>
      <c r="AR40" s="56"/>
      <c r="AS40" s="56"/>
      <c r="AT40" s="56"/>
      <c r="AU40" s="56"/>
    </row>
    <row r="41" spans="1:47" ht="17.149999999999999" customHeight="1" x14ac:dyDescent="0.35">
      <c r="A41" s="49"/>
      <c r="B41" s="58" t="s">
        <v>29</v>
      </c>
      <c r="C41" s="45"/>
      <c r="D41" s="59"/>
      <c r="E41" s="60">
        <f>E35+E36+E37+E38+E39+E40</f>
        <v>2180104.67</v>
      </c>
      <c r="F41" s="60">
        <f>F35+F36+F37+F38+F39+F40</f>
        <v>2238537.5700000003</v>
      </c>
      <c r="G41" s="60">
        <f>G35+G36+G37+G38+G39+G40</f>
        <v>-58432.90000000014</v>
      </c>
      <c r="H41" s="61"/>
      <c r="I41" s="18"/>
      <c r="J41" s="18"/>
      <c r="K41" s="18"/>
      <c r="L41" s="47"/>
      <c r="M41" s="18"/>
      <c r="N41" s="18"/>
      <c r="O41" s="18"/>
      <c r="P41" s="54"/>
      <c r="Q41" s="55"/>
      <c r="T41" s="19"/>
      <c r="W41" s="56"/>
      <c r="X41" s="56"/>
      <c r="Y41" s="75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75"/>
      <c r="AL41" s="56"/>
      <c r="AM41" s="56"/>
      <c r="AN41" s="56"/>
      <c r="AO41" s="56"/>
      <c r="AP41" s="56"/>
      <c r="AQ41" s="56"/>
      <c r="AR41" s="56"/>
      <c r="AS41" s="56"/>
      <c r="AT41" s="56"/>
      <c r="AU41" s="56"/>
    </row>
    <row r="42" spans="1:47" s="78" customFormat="1" ht="17.149999999999999" customHeight="1" x14ac:dyDescent="0.35">
      <c r="A42" s="77" t="s">
        <v>30</v>
      </c>
      <c r="C42" s="79"/>
      <c r="D42" s="80"/>
      <c r="E42" s="81">
        <f>ROUND(E41/E30,4)</f>
        <v>0.10299999999999999</v>
      </c>
      <c r="F42" s="81">
        <f>ROUND(F41/F30,4)</f>
        <v>8.3799999999999999E-2</v>
      </c>
      <c r="G42" s="82">
        <f>G41/F41</f>
        <v>-2.6103158054211317E-2</v>
      </c>
      <c r="H42" s="79"/>
      <c r="I42" s="83"/>
      <c r="J42" s="83"/>
      <c r="K42" s="83"/>
      <c r="L42" s="84"/>
      <c r="M42" s="83"/>
      <c r="N42" s="83"/>
      <c r="O42" s="83"/>
      <c r="P42" s="85"/>
      <c r="R42" s="8"/>
      <c r="T42" s="86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</row>
    <row r="43" spans="1:47" ht="17.149999999999999" customHeight="1" x14ac:dyDescent="0.35">
      <c r="A43" s="64"/>
      <c r="B43" s="88"/>
      <c r="C43" s="89"/>
      <c r="D43" s="88"/>
      <c r="E43" s="90"/>
      <c r="F43" s="91"/>
      <c r="G43" s="91" t="s">
        <v>21</v>
      </c>
      <c r="H43" s="66"/>
      <c r="I43" s="90"/>
      <c r="J43" s="90"/>
      <c r="K43" s="90"/>
      <c r="L43" s="92"/>
      <c r="M43" s="90"/>
      <c r="N43" s="90"/>
      <c r="O43" s="90"/>
      <c r="P43" s="93"/>
      <c r="Q43" s="55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</row>
    <row r="44" spans="1:47" ht="17.149999999999999" customHeight="1" x14ac:dyDescent="0.35">
      <c r="A44" s="49"/>
      <c r="B44" s="43"/>
      <c r="C44" s="45"/>
      <c r="D44" s="43"/>
      <c r="E44" s="94"/>
      <c r="F44" s="95"/>
      <c r="G44" s="95"/>
      <c r="H44" s="53"/>
      <c r="I44" s="94"/>
      <c r="J44" s="94"/>
      <c r="K44" s="94"/>
      <c r="L44" s="47"/>
      <c r="M44" s="94"/>
      <c r="N44" s="94"/>
      <c r="O44" s="94"/>
      <c r="P44" s="54"/>
      <c r="Q44" s="55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</row>
    <row r="45" spans="1:47" ht="17.149999999999999" customHeight="1" x14ac:dyDescent="0.35">
      <c r="A45" s="42" t="s">
        <v>31</v>
      </c>
      <c r="B45" s="43"/>
      <c r="C45" s="45"/>
      <c r="D45" s="17"/>
      <c r="E45" s="18"/>
      <c r="F45" s="73" t="s">
        <v>21</v>
      </c>
      <c r="G45" s="73" t="s">
        <v>21</v>
      </c>
      <c r="H45" s="53"/>
      <c r="I45" s="18"/>
      <c r="J45" s="18"/>
      <c r="K45" s="18"/>
      <c r="L45" s="47"/>
      <c r="M45" s="18"/>
      <c r="N45" s="18"/>
      <c r="O45" s="18"/>
      <c r="P45" s="54"/>
      <c r="Q45" s="55"/>
      <c r="T45" s="19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</row>
    <row r="46" spans="1:47" ht="17.149999999999999" customHeight="1" x14ac:dyDescent="0.35">
      <c r="A46" s="42"/>
      <c r="B46" s="43"/>
      <c r="C46" s="45"/>
      <c r="D46" s="17"/>
      <c r="E46" s="18"/>
      <c r="F46" s="73"/>
      <c r="G46" s="73"/>
      <c r="H46" s="53"/>
      <c r="I46" s="18"/>
      <c r="J46" s="18"/>
      <c r="K46" s="18"/>
      <c r="L46" s="47"/>
      <c r="M46" s="18"/>
      <c r="N46" s="18"/>
      <c r="O46" s="18"/>
      <c r="P46" s="54"/>
      <c r="Q46" s="55"/>
      <c r="T46" s="19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</row>
    <row r="47" spans="1:47" ht="17.149999999999999" customHeight="1" x14ac:dyDescent="0.35">
      <c r="A47" s="49"/>
      <c r="B47" s="50" t="s">
        <v>11</v>
      </c>
      <c r="C47" s="45"/>
      <c r="D47" s="17"/>
      <c r="E47" s="51">
        <f>HLOOKUP('[1]Input-Actg1'!$B$1,'[1]Input-Actg1'!$F$6:$Q$82,41)</f>
        <v>1786.67</v>
      </c>
      <c r="F47" s="51">
        <f>HLOOKUP('[1]Input-Actg1'!$B$1,'[1]Input-Actg1'!$R$6:$AC$87,41)</f>
        <v>-90462.87</v>
      </c>
      <c r="G47" s="52">
        <f>E47-F47</f>
        <v>92249.54</v>
      </c>
      <c r="H47" s="53"/>
      <c r="I47" s="51">
        <f>HLOOKUP('[1]Input-Actg1'!$B$1,'[1]Input-Actg1'!$AP$6:$BA$81,41)</f>
        <v>365709.19</v>
      </c>
      <c r="J47" s="51">
        <f>HLOOKUP('[1]Input-Actg1'!$B$1,'[1]Input-Actg1'!$BB$6:$BM$79,41)</f>
        <v>358944.66000000003</v>
      </c>
      <c r="K47" s="52">
        <f t="shared" ref="K47:K53" si="5">I47-J47</f>
        <v>6764.5299999999697</v>
      </c>
      <c r="L47" s="47"/>
      <c r="M47" s="51">
        <f>HLOOKUP('[1]Input-Actg1'!$B$1,'[1]Input-Actg1'!$BZ$6:$CK$79,41)</f>
        <v>643285.64000000013</v>
      </c>
      <c r="N47" s="51">
        <f>HLOOKUP('[1]Input-Actg1'!$B$1,'[1]Input-Actg1'!$CL$6:$CW$79,41)</f>
        <v>268888.33000000007</v>
      </c>
      <c r="O47" s="52">
        <f t="shared" ref="O47:O53" si="6">M47-N47</f>
        <v>374397.31000000006</v>
      </c>
      <c r="P47" s="54"/>
      <c r="Q47" s="55"/>
      <c r="T47" s="19"/>
      <c r="W47" s="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</row>
    <row r="48" spans="1:47" ht="17.149999999999999" customHeight="1" x14ac:dyDescent="0.35">
      <c r="A48" s="49"/>
      <c r="B48" s="50" t="s">
        <v>12</v>
      </c>
      <c r="C48" s="45"/>
      <c r="D48" s="17"/>
      <c r="E48" s="51">
        <f>HLOOKUP('[1]Input-Actg1'!$B$1,'[1]Input-Actg1'!$F$6:$Q$82,42)</f>
        <v>3227.29</v>
      </c>
      <c r="F48" s="51">
        <f>HLOOKUP('[1]Input-Actg1'!$B$1,'[1]Input-Actg1'!$R$6:$AC$87,42)</f>
        <v>4901.78</v>
      </c>
      <c r="G48" s="52">
        <f t="shared" ref="G48:G53" si="7">E48-F48</f>
        <v>-1674.4899999999998</v>
      </c>
      <c r="H48" s="53"/>
      <c r="I48" s="51">
        <f>HLOOKUP('[1]Input-Actg1'!$B$1,'[1]Input-Actg1'!$AP$6:$BA$81,42)</f>
        <v>20688.310000000001</v>
      </c>
      <c r="J48" s="51">
        <f>HLOOKUP('[1]Input-Actg1'!$B$1,'[1]Input-Actg1'!$BB$6:$BM$79,42)</f>
        <v>54173.869999999995</v>
      </c>
      <c r="K48" s="52">
        <f t="shared" si="5"/>
        <v>-33485.56</v>
      </c>
      <c r="L48" s="47"/>
      <c r="M48" s="51">
        <f>HLOOKUP('[1]Input-Actg1'!$B$1,'[1]Input-Actg1'!$BZ$6:$CK$79,42)</f>
        <v>51235.4</v>
      </c>
      <c r="N48" s="51">
        <f>HLOOKUP('[1]Input-Actg1'!$B$1,'[1]Input-Actg1'!$CL$6:$CW$79,42)</f>
        <v>48598.149999999994</v>
      </c>
      <c r="O48" s="52">
        <f t="shared" si="6"/>
        <v>2637.2500000000073</v>
      </c>
      <c r="P48" s="54"/>
      <c r="Q48" s="55"/>
      <c r="T48" s="19"/>
      <c r="W48" s="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</row>
    <row r="49" spans="1:47" ht="17.149999999999999" customHeight="1" x14ac:dyDescent="0.35">
      <c r="A49" s="49" t="s">
        <v>21</v>
      </c>
      <c r="B49" s="50" t="s">
        <v>13</v>
      </c>
      <c r="C49" s="45"/>
      <c r="D49" s="17"/>
      <c r="E49" s="51">
        <f>HLOOKUP('[1]Input-Actg1'!$B$1,'[1]Input-Actg1'!$F$6:$Q$82,43)</f>
        <v>-8068.63</v>
      </c>
      <c r="F49" s="51">
        <f>HLOOKUP('[1]Input-Actg1'!$B$1,'[1]Input-Actg1'!$R$6:$AC$87,43)</f>
        <v>-7437.98</v>
      </c>
      <c r="G49" s="52">
        <f t="shared" si="7"/>
        <v>-630.65000000000055</v>
      </c>
      <c r="H49" s="53"/>
      <c r="I49" s="51">
        <f>HLOOKUP('[1]Input-Actg1'!$B$1,'[1]Input-Actg1'!$AP$6:$BA$81,43)</f>
        <v>101824.02</v>
      </c>
      <c r="J49" s="51">
        <f>HLOOKUP('[1]Input-Actg1'!$B$1,'[1]Input-Actg1'!$BB$6:$BM$79,43)</f>
        <v>-2838.0999999999985</v>
      </c>
      <c r="K49" s="52">
        <f t="shared" si="5"/>
        <v>104662.12</v>
      </c>
      <c r="L49" s="47"/>
      <c r="M49" s="51">
        <f>HLOOKUP('[1]Input-Actg1'!$B$1,'[1]Input-Actg1'!$BZ$6:$CK$79,43)</f>
        <v>103685.44</v>
      </c>
      <c r="N49" s="51">
        <f>HLOOKUP('[1]Input-Actg1'!$B$1,'[1]Input-Actg1'!$CL$6:$CW$79,43)</f>
        <v>-54482.469999999994</v>
      </c>
      <c r="O49" s="52">
        <f t="shared" si="6"/>
        <v>158167.91</v>
      </c>
      <c r="P49" s="54"/>
      <c r="Q49" s="55"/>
      <c r="T49" s="19"/>
      <c r="W49" s="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</row>
    <row r="50" spans="1:47" ht="17.149999999999999" customHeight="1" x14ac:dyDescent="0.35">
      <c r="A50" s="49"/>
      <c r="B50" s="50" t="s">
        <v>32</v>
      </c>
      <c r="C50" s="45"/>
      <c r="D50" s="17"/>
      <c r="E50" s="51">
        <f>HLOOKUP('[1]Input-Actg1'!$B$1,'[1]Input-Actg1'!$F$6:$Q$82,44)</f>
        <v>845.72</v>
      </c>
      <c r="F50" s="51">
        <f>HLOOKUP('[1]Input-Actg1'!$B$1,'[1]Input-Actg1'!$R$6:$AC$87,44)</f>
        <v>-3119.95</v>
      </c>
      <c r="G50" s="52">
        <f t="shared" si="7"/>
        <v>3965.67</v>
      </c>
      <c r="H50" s="53"/>
      <c r="I50" s="51">
        <f>HLOOKUP('[1]Input-Actg1'!$B$1,'[1]Input-Actg1'!$AP$6:$BA$81,44)</f>
        <v>7676.5700000000006</v>
      </c>
      <c r="J50" s="51">
        <f>HLOOKUP('[1]Input-Actg1'!$B$1,'[1]Input-Actg1'!$BB$6:$BM$79,44)</f>
        <v>-2815.7299999999991</v>
      </c>
      <c r="K50" s="52">
        <f t="shared" si="5"/>
        <v>10492.3</v>
      </c>
      <c r="L50" s="47"/>
      <c r="M50" s="51">
        <f>HLOOKUP('[1]Input-Actg1'!$B$1,'[1]Input-Actg1'!$BZ$6:$CK$79,44)</f>
        <v>10765.95</v>
      </c>
      <c r="N50" s="51">
        <f>HLOOKUP('[1]Input-Actg1'!$B$1,'[1]Input-Actg1'!$CL$6:$CW$79,44)</f>
        <v>-51957.2</v>
      </c>
      <c r="O50" s="52">
        <f t="shared" si="6"/>
        <v>62723.149999999994</v>
      </c>
      <c r="P50" s="54"/>
      <c r="Q50" s="55"/>
      <c r="T50" s="19"/>
      <c r="W50" s="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</row>
    <row r="51" spans="1:47" ht="17.149999999999999" customHeight="1" x14ac:dyDescent="0.35">
      <c r="A51" s="49"/>
      <c r="B51" s="50" t="s">
        <v>33</v>
      </c>
      <c r="C51" s="45"/>
      <c r="D51" s="17"/>
      <c r="E51" s="51">
        <f>HLOOKUP('[1]Input-Actg1'!$B$1,'[1]Input-Actg1'!$F$6:$Q$82,45)</f>
        <v>4590</v>
      </c>
      <c r="F51" s="51">
        <f>HLOOKUP('[1]Input-Actg1'!$B$1,'[1]Input-Actg1'!$R$6:$AC$87,45)</f>
        <v>5935</v>
      </c>
      <c r="G51" s="52">
        <f t="shared" si="7"/>
        <v>-1345</v>
      </c>
      <c r="H51" s="53"/>
      <c r="I51" s="51">
        <f>HLOOKUP('[1]Input-Actg1'!$B$1,'[1]Input-Actg1'!$AP$6:$BA$81,45)</f>
        <v>-66648.47</v>
      </c>
      <c r="J51" s="51">
        <f>HLOOKUP('[1]Input-Actg1'!$B$1,'[1]Input-Actg1'!$BB$6:$BM$79,45)</f>
        <v>-68013.099999999991</v>
      </c>
      <c r="K51" s="52">
        <f t="shared" si="5"/>
        <v>1364.6299999999901</v>
      </c>
      <c r="L51" s="47"/>
      <c r="M51" s="51">
        <f>HLOOKUP('[1]Input-Actg1'!$B$1,'[1]Input-Actg1'!$BZ$6:$CK$79,45)</f>
        <v>-5064</v>
      </c>
      <c r="N51" s="51">
        <f>HLOOKUP('[1]Input-Actg1'!$B$1,'[1]Input-Actg1'!$CL$6:$CW$79,45)</f>
        <v>34931.410000000011</v>
      </c>
      <c r="O51" s="52">
        <f t="shared" si="6"/>
        <v>-39995.410000000011</v>
      </c>
      <c r="P51" s="54"/>
      <c r="Q51" s="55"/>
      <c r="T51" s="19"/>
      <c r="W51" s="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</row>
    <row r="52" spans="1:47" ht="17.149999999999999" customHeight="1" x14ac:dyDescent="0.35">
      <c r="A52" s="49"/>
      <c r="B52" s="43" t="s">
        <v>24</v>
      </c>
      <c r="C52" s="45"/>
      <c r="D52" s="17"/>
      <c r="E52" s="51">
        <f>HLOOKUP('[1]Input-Actg1'!$B$1,'[1]Input-Actg1'!$F$6:$Q$82,46)</f>
        <v>0</v>
      </c>
      <c r="F52" s="51">
        <f>HLOOKUP('[1]Input-Actg1'!$B$1,'[1]Input-Actg1'!$R$6:$AC$87,46)</f>
        <v>0</v>
      </c>
      <c r="G52" s="52">
        <f t="shared" si="7"/>
        <v>0</v>
      </c>
      <c r="H52" s="53"/>
      <c r="I52" s="51">
        <f>HLOOKUP('[1]Input-Actg1'!$B$1,'[1]Input-Actg1'!$AP$6:$BA$81,46)</f>
        <v>0</v>
      </c>
      <c r="J52" s="51">
        <f>HLOOKUP('[1]Input-Actg1'!$B$1,'[1]Input-Actg1'!$BB$6:$BM$79,46)</f>
        <v>0</v>
      </c>
      <c r="K52" s="52">
        <f t="shared" si="5"/>
        <v>0</v>
      </c>
      <c r="L52" s="47"/>
      <c r="M52" s="51">
        <f>HLOOKUP('[1]Input-Actg1'!$B$1,'[1]Input-Actg1'!$BZ$6:$CK$79,46)</f>
        <v>0</v>
      </c>
      <c r="N52" s="51">
        <f>HLOOKUP('[1]Input-Actg1'!$B$1,'[1]Input-Actg1'!$CL$6:$CW$79,46)</f>
        <v>0</v>
      </c>
      <c r="O52" s="52">
        <f t="shared" si="6"/>
        <v>0</v>
      </c>
      <c r="P52" s="54"/>
      <c r="Q52" s="55"/>
      <c r="T52" s="19"/>
      <c r="W52" s="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</row>
    <row r="53" spans="1:47" ht="17.149999999999999" customHeight="1" x14ac:dyDescent="0.35">
      <c r="A53" s="49"/>
      <c r="B53" s="50" t="s">
        <v>25</v>
      </c>
      <c r="C53" s="45"/>
      <c r="D53" s="17"/>
      <c r="E53" s="51">
        <f>HLOOKUP('[1]Input-Actg1'!$B$1,'[1]Input-Actg1'!$F$6:$Q$82,47)</f>
        <v>28000</v>
      </c>
      <c r="F53" s="51">
        <f>HLOOKUP('[1]Input-Actg1'!$B$1,'[1]Input-Actg1'!$R$6:$AC$87,47)</f>
        <v>6000</v>
      </c>
      <c r="G53" s="52">
        <f t="shared" si="7"/>
        <v>22000</v>
      </c>
      <c r="H53" s="53"/>
      <c r="I53" s="51">
        <f>HLOOKUP('[1]Input-Actg1'!$B$1,'[1]Input-Actg1'!$AP$6:$BA$81,47)</f>
        <v>43000</v>
      </c>
      <c r="J53" s="51">
        <f>HLOOKUP('[1]Input-Actg1'!$B$1,'[1]Input-Actg1'!$BB$6:$BM$79,47)</f>
        <v>46000</v>
      </c>
      <c r="K53" s="52">
        <f t="shared" si="5"/>
        <v>-3000</v>
      </c>
      <c r="L53" s="47"/>
      <c r="M53" s="51">
        <f>HLOOKUP('[1]Input-Actg1'!$B$1,'[1]Input-Actg1'!$BZ$6:$CK$79,47)</f>
        <v>43000</v>
      </c>
      <c r="N53" s="51">
        <f>HLOOKUP('[1]Input-Actg1'!$B$1,'[1]Input-Actg1'!$CL$6:$CW$79,47)</f>
        <v>46000</v>
      </c>
      <c r="O53" s="52">
        <f t="shared" si="6"/>
        <v>-3000</v>
      </c>
      <c r="P53" s="54"/>
      <c r="Q53" s="55"/>
      <c r="T53" s="19"/>
      <c r="W53" s="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</row>
    <row r="54" spans="1:47" ht="17.149999999999999" customHeight="1" x14ac:dyDescent="0.35">
      <c r="A54" s="49"/>
      <c r="B54" s="58" t="s">
        <v>19</v>
      </c>
      <c r="C54" s="45"/>
      <c r="D54" s="59"/>
      <c r="E54" s="60">
        <f>E47+E48+E53+E49+E50+E51+E52</f>
        <v>30381.05</v>
      </c>
      <c r="F54" s="60">
        <f>F47+F48+F53+F49+F50+F51+F52</f>
        <v>-84184.01999999999</v>
      </c>
      <c r="G54" s="60">
        <f>G47+G48+G53+G49+G50+G51+G52</f>
        <v>114565.06999999999</v>
      </c>
      <c r="H54" s="61"/>
      <c r="I54" s="60">
        <f>I47+I48+I53+I49+I50+I51+I52</f>
        <v>472249.62</v>
      </c>
      <c r="J54" s="60">
        <f>J47+J48+J53+J49+J50+J51+J52</f>
        <v>385451.60000000009</v>
      </c>
      <c r="K54" s="60">
        <f>K47+K48+K53+K49+K50+K51+K52</f>
        <v>86798.01999999996</v>
      </c>
      <c r="L54" s="62"/>
      <c r="M54" s="60">
        <f>M47+M48+M53+M49+M50+M51+M52</f>
        <v>846908.43000000017</v>
      </c>
      <c r="N54" s="60">
        <f>N47+N48+N53+N49+N50+N51+N52</f>
        <v>291978.22000000015</v>
      </c>
      <c r="O54" s="60">
        <f>O47+O48+O53+O49+O50+O51+O52</f>
        <v>554930.21000000008</v>
      </c>
      <c r="P54" s="63"/>
      <c r="Q54" s="55"/>
      <c r="T54" s="19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</row>
    <row r="55" spans="1:47" s="97" customFormat="1" ht="17.149999999999999" customHeight="1" x14ac:dyDescent="0.35">
      <c r="A55" s="96" t="s">
        <v>34</v>
      </c>
      <c r="C55" s="98"/>
      <c r="D55" s="99"/>
      <c r="E55" s="100">
        <f>ROUND((E54-E53)/E19,4)</f>
        <v>1E-4</v>
      </c>
      <c r="F55" s="100">
        <f>ROUND((F54-F53)/F19,4)</f>
        <v>-2.5999999999999999E-3</v>
      </c>
      <c r="G55" s="101">
        <f>G54/F54</f>
        <v>-1.3608885629362912</v>
      </c>
      <c r="H55" s="102"/>
      <c r="I55" s="82">
        <f>ROUND((I54-I53)/I19,4)</f>
        <v>8.9999999999999998E-4</v>
      </c>
      <c r="J55" s="82">
        <f>ROUND((J54-J53)/J19,4)</f>
        <v>6.9999999999999999E-4</v>
      </c>
      <c r="K55" s="101">
        <f>K54/J54</f>
        <v>0.22518526320814322</v>
      </c>
      <c r="L55" s="98"/>
      <c r="M55" s="82">
        <f>ROUND((M54-M53)/M19,4)</f>
        <v>1.1999999999999999E-3</v>
      </c>
      <c r="N55" s="82">
        <f>ROUND((N54-N53)/N19,4)</f>
        <v>2.9999999999999997E-4</v>
      </c>
      <c r="O55" s="101">
        <f>O54/N54</f>
        <v>1.9005876876706755</v>
      </c>
      <c r="P55" s="103"/>
      <c r="R55" s="8"/>
      <c r="T55" s="104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</row>
    <row r="56" spans="1:47" ht="17.149999999999999" customHeight="1" x14ac:dyDescent="0.35">
      <c r="A56" s="49"/>
      <c r="B56" s="43"/>
      <c r="C56" s="45"/>
      <c r="D56" s="17"/>
      <c r="E56" s="18"/>
      <c r="F56" s="73" t="s">
        <v>21</v>
      </c>
      <c r="G56" s="73" t="s">
        <v>21</v>
      </c>
      <c r="H56" s="53"/>
      <c r="I56" s="18"/>
      <c r="J56" s="73"/>
      <c r="K56" s="18"/>
      <c r="L56" s="47"/>
      <c r="M56" s="18"/>
      <c r="N56" s="73"/>
      <c r="O56" s="18"/>
      <c r="P56" s="54"/>
      <c r="Q56" s="55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10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106"/>
    </row>
    <row r="57" spans="1:47" ht="17.149999999999999" customHeight="1" x14ac:dyDescent="0.35">
      <c r="A57" s="49"/>
      <c r="B57" s="43"/>
      <c r="C57" s="45"/>
      <c r="D57" s="17"/>
      <c r="E57" s="18"/>
      <c r="F57" s="73"/>
      <c r="G57" s="73"/>
      <c r="H57" s="53"/>
      <c r="I57" s="18"/>
      <c r="J57" s="73"/>
      <c r="K57" s="18"/>
      <c r="L57" s="47"/>
      <c r="M57" s="18"/>
      <c r="N57" s="73"/>
      <c r="O57" s="18"/>
      <c r="P57" s="54"/>
      <c r="Q57" s="55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10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106"/>
    </row>
    <row r="58" spans="1:47" ht="17.149999999999999" customHeight="1" x14ac:dyDescent="0.35">
      <c r="A58" s="42" t="s">
        <v>35</v>
      </c>
      <c r="B58" s="43"/>
      <c r="C58" s="45"/>
      <c r="D58" s="17"/>
      <c r="E58" s="107"/>
      <c r="F58" s="73" t="s">
        <v>21</v>
      </c>
      <c r="G58" s="73" t="s">
        <v>21</v>
      </c>
      <c r="H58" s="53"/>
      <c r="I58" s="107"/>
      <c r="J58" s="73"/>
      <c r="K58" s="18"/>
      <c r="L58" s="47"/>
      <c r="M58" s="107"/>
      <c r="N58" s="73"/>
      <c r="O58" s="18"/>
      <c r="P58" s="54"/>
      <c r="Q58" s="55"/>
      <c r="T58" s="19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10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106"/>
    </row>
    <row r="59" spans="1:47" ht="17.149999999999999" customHeight="1" x14ac:dyDescent="0.35">
      <c r="A59" s="42"/>
      <c r="B59" s="43"/>
      <c r="C59" s="45"/>
      <c r="D59" s="17"/>
      <c r="E59" s="18"/>
      <c r="F59" s="73"/>
      <c r="G59" s="73"/>
      <c r="H59" s="53"/>
      <c r="I59" s="18"/>
      <c r="J59" s="73"/>
      <c r="K59" s="18"/>
      <c r="L59" s="47"/>
      <c r="M59" s="18"/>
      <c r="N59" s="73"/>
      <c r="O59" s="18"/>
      <c r="P59" s="54"/>
      <c r="Q59" s="55"/>
      <c r="T59" s="19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10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106"/>
    </row>
    <row r="60" spans="1:47" ht="17.149999999999999" customHeight="1" x14ac:dyDescent="0.35">
      <c r="A60" s="49"/>
      <c r="B60" s="50" t="s">
        <v>11</v>
      </c>
      <c r="C60" s="45"/>
      <c r="D60" s="17"/>
      <c r="E60" s="51">
        <f>HLOOKUP('[1]Input-Actg1'!$B$1,'[1]Input-Actg1'!$F$6:$Q$82,54)</f>
        <v>25894.21</v>
      </c>
      <c r="F60" s="51">
        <f>HLOOKUP('[1]Input-Actg1'!$B$1,'[1]Input-Actg1'!$R$6:$AC$87,54)</f>
        <v>49412.58</v>
      </c>
      <c r="G60" s="52">
        <f>E60-F60</f>
        <v>-23518.370000000003</v>
      </c>
      <c r="H60" s="53"/>
      <c r="I60" s="51">
        <f>HLOOKUP('[1]Input-Actg1'!$B$1,'[1]Input-Actg1'!$AP$6:$BA$81,54)</f>
        <v>791734.56</v>
      </c>
      <c r="J60" s="51">
        <f>HLOOKUP('[1]Input-Actg1'!$B$1,'[1]Input-Actg1'!$BB$6:$BM$79,54)</f>
        <v>887527.22000000009</v>
      </c>
      <c r="K60" s="52">
        <f t="shared" ref="K60:K66" si="8">I60-J60</f>
        <v>-95792.660000000033</v>
      </c>
      <c r="L60" s="47"/>
      <c r="M60" s="51">
        <f>HLOOKUP('[1]Input-Actg1'!$B$1,'[1]Input-Actg1'!$BZ$6:$CK$79,54)</f>
        <v>606517.46000000008</v>
      </c>
      <c r="N60" s="51">
        <f>HLOOKUP('[1]Input-Actg1'!$B$1,'[1]Input-Actg1'!$CL$6:$CW$79,54)</f>
        <v>648517.92000000016</v>
      </c>
      <c r="O60" s="52">
        <f t="shared" ref="O60:O66" si="9">M60-N60</f>
        <v>-42000.460000000079</v>
      </c>
      <c r="P60" s="54"/>
      <c r="Q60" s="55"/>
      <c r="T60" s="19"/>
      <c r="W60" s="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</row>
    <row r="61" spans="1:47" ht="17.149999999999999" customHeight="1" x14ac:dyDescent="0.35">
      <c r="A61" s="49"/>
      <c r="B61" s="50" t="s">
        <v>12</v>
      </c>
      <c r="C61" s="45"/>
      <c r="D61" s="17"/>
      <c r="E61" s="51">
        <f>HLOOKUP('[1]Input-Actg1'!$B$1,'[1]Input-Actg1'!$F$6:$Q$82,55)</f>
        <v>19278.23</v>
      </c>
      <c r="F61" s="51">
        <f>HLOOKUP('[1]Input-Actg1'!$B$1,'[1]Input-Actg1'!$R$6:$AC$87,55)</f>
        <v>11903.61</v>
      </c>
      <c r="G61" s="52">
        <f t="shared" ref="G61:G66" si="10">E61-F61</f>
        <v>7374.619999999999</v>
      </c>
      <c r="H61" s="53"/>
      <c r="I61" s="51">
        <f>HLOOKUP('[1]Input-Actg1'!$B$1,'[1]Input-Actg1'!$AP$6:$BA$81,55)</f>
        <v>101409.57999999999</v>
      </c>
      <c r="J61" s="51">
        <f>HLOOKUP('[1]Input-Actg1'!$B$1,'[1]Input-Actg1'!$BB$6:$BM$79,55)</f>
        <v>81464.100000000006</v>
      </c>
      <c r="K61" s="52">
        <f t="shared" si="8"/>
        <v>19945.479999999981</v>
      </c>
      <c r="L61" s="47"/>
      <c r="M61" s="51">
        <f>HLOOKUP('[1]Input-Actg1'!$B$1,'[1]Input-Actg1'!$BZ$6:$CK$79,55)</f>
        <v>93699.059999999983</v>
      </c>
      <c r="N61" s="51">
        <f>HLOOKUP('[1]Input-Actg1'!$B$1,'[1]Input-Actg1'!$CL$6:$CW$79,55)</f>
        <v>64205.33</v>
      </c>
      <c r="O61" s="52">
        <f t="shared" si="9"/>
        <v>29493.729999999981</v>
      </c>
      <c r="P61" s="54"/>
      <c r="Q61" s="55"/>
      <c r="T61" s="19"/>
      <c r="W61" s="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</row>
    <row r="62" spans="1:47" ht="17.149999999999999" customHeight="1" x14ac:dyDescent="0.35">
      <c r="A62" s="49"/>
      <c r="B62" s="50" t="s">
        <v>13</v>
      </c>
      <c r="C62" s="45"/>
      <c r="D62" s="17"/>
      <c r="E62" s="51">
        <f>HLOOKUP('[1]Input-Actg1'!$B$1,'[1]Input-Actg1'!$F$6:$Q$82,56)</f>
        <v>21.95</v>
      </c>
      <c r="F62" s="51">
        <f>HLOOKUP('[1]Input-Actg1'!$B$1,'[1]Input-Actg1'!$R$6:$AC$87,56)</f>
        <v>2865.66</v>
      </c>
      <c r="G62" s="52">
        <f t="shared" si="10"/>
        <v>-2843.71</v>
      </c>
      <c r="H62" s="53"/>
      <c r="I62" s="51">
        <f>HLOOKUP('[1]Input-Actg1'!$B$1,'[1]Input-Actg1'!$AP$6:$BA$81,56)</f>
        <v>122217.31999999998</v>
      </c>
      <c r="J62" s="51">
        <f>HLOOKUP('[1]Input-Actg1'!$B$1,'[1]Input-Actg1'!$BB$6:$BM$79,56)</f>
        <v>3186.3100000000004</v>
      </c>
      <c r="K62" s="52">
        <f t="shared" si="8"/>
        <v>119031.00999999998</v>
      </c>
      <c r="L62" s="47"/>
      <c r="M62" s="51">
        <f>HLOOKUP('[1]Input-Actg1'!$B$1,'[1]Input-Actg1'!$BZ$6:$CK$79,56)</f>
        <v>122113.63999999997</v>
      </c>
      <c r="N62" s="51">
        <f>HLOOKUP('[1]Input-Actg1'!$B$1,'[1]Input-Actg1'!$CL$6:$CW$79,56)</f>
        <v>8.6200000000003456</v>
      </c>
      <c r="O62" s="52">
        <f t="shared" si="9"/>
        <v>122105.01999999997</v>
      </c>
      <c r="P62" s="54"/>
      <c r="Q62" s="55"/>
      <c r="T62" s="19"/>
      <c r="W62" s="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</row>
    <row r="63" spans="1:47" ht="17.149999999999999" customHeight="1" x14ac:dyDescent="0.35">
      <c r="A63" s="49"/>
      <c r="B63" s="50" t="s">
        <v>14</v>
      </c>
      <c r="C63" s="45"/>
      <c r="D63" s="17"/>
      <c r="E63" s="51">
        <f>HLOOKUP('[1]Input-Actg1'!$B$1,'[1]Input-Actg1'!$F$6:$Q$82,57)</f>
        <v>0</v>
      </c>
      <c r="F63" s="51">
        <f>HLOOKUP('[1]Input-Actg1'!$B$1,'[1]Input-Actg1'!$R$6:$AC$87,57)</f>
        <v>0</v>
      </c>
      <c r="G63" s="52">
        <f t="shared" si="10"/>
        <v>0</v>
      </c>
      <c r="H63" s="53"/>
      <c r="I63" s="51">
        <f>HLOOKUP('[1]Input-Actg1'!$B$1,'[1]Input-Actg1'!$AP$6:$BA$81,57)</f>
        <v>0</v>
      </c>
      <c r="J63" s="51">
        <f>HLOOKUP('[1]Input-Actg1'!$B$1,'[1]Input-Actg1'!$BB$6:$BM$79,57)</f>
        <v>0</v>
      </c>
      <c r="K63" s="52">
        <f t="shared" si="8"/>
        <v>0</v>
      </c>
      <c r="L63" s="47"/>
      <c r="M63" s="51">
        <f>HLOOKUP('[1]Input-Actg1'!$B$1,'[1]Input-Actg1'!$BZ$6:$CK$79,57)</f>
        <v>0</v>
      </c>
      <c r="N63" s="51">
        <f>HLOOKUP('[1]Input-Actg1'!$B$1,'[1]Input-Actg1'!$CL$6:$CW$79,57)</f>
        <v>0</v>
      </c>
      <c r="O63" s="52">
        <f t="shared" si="9"/>
        <v>0</v>
      </c>
      <c r="P63" s="54"/>
      <c r="Q63" s="55"/>
      <c r="T63" s="19"/>
      <c r="W63" s="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</row>
    <row r="64" spans="1:47" ht="17.149999999999999" customHeight="1" x14ac:dyDescent="0.35">
      <c r="A64" s="49"/>
      <c r="B64" s="50" t="s">
        <v>33</v>
      </c>
      <c r="C64" s="45"/>
      <c r="D64" s="17"/>
      <c r="E64" s="51">
        <f>HLOOKUP('[1]Input-Actg1'!$B$1,'[1]Input-Actg1'!$F$6:$Q$82,58)</f>
        <v>0</v>
      </c>
      <c r="F64" s="51">
        <f>HLOOKUP('[1]Input-Actg1'!$B$1,'[1]Input-Actg1'!$R$6:$AC$87,58)</f>
        <v>0</v>
      </c>
      <c r="G64" s="52">
        <f t="shared" si="10"/>
        <v>0</v>
      </c>
      <c r="H64" s="53"/>
      <c r="I64" s="51">
        <f>HLOOKUP('[1]Input-Actg1'!$B$1,'[1]Input-Actg1'!$AP$6:$BA$81,58)</f>
        <v>0</v>
      </c>
      <c r="J64" s="51">
        <f>HLOOKUP('[1]Input-Actg1'!$B$1,'[1]Input-Actg1'!$BB$6:$BM$79,58)</f>
        <v>0</v>
      </c>
      <c r="K64" s="52">
        <f t="shared" si="8"/>
        <v>0</v>
      </c>
      <c r="L64" s="47"/>
      <c r="M64" s="51">
        <f>HLOOKUP('[1]Input-Actg1'!$B$1,'[1]Input-Actg1'!$BZ$6:$CK$79,58)</f>
        <v>0</v>
      </c>
      <c r="N64" s="51">
        <f>HLOOKUP('[1]Input-Actg1'!$B$1,'[1]Input-Actg1'!$CL$6:$CW$79,58)</f>
        <v>22797</v>
      </c>
      <c r="O64" s="52">
        <f t="shared" si="9"/>
        <v>-22797</v>
      </c>
      <c r="P64" s="54"/>
      <c r="Q64" s="55"/>
      <c r="T64" s="19"/>
      <c r="W64" s="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</row>
    <row r="65" spans="1:69" ht="17.149999999999999" customHeight="1" x14ac:dyDescent="0.35">
      <c r="A65" s="49"/>
      <c r="B65" s="43" t="s">
        <v>24</v>
      </c>
      <c r="C65" s="45"/>
      <c r="D65" s="17"/>
      <c r="E65" s="51">
        <f>HLOOKUP('[1]Input-Actg1'!$B$1,'[1]Input-Actg1'!$F$6:$Q$82,59)</f>
        <v>0</v>
      </c>
      <c r="F65" s="51">
        <f>HLOOKUP('[1]Input-Actg1'!$B$1,'[1]Input-Actg1'!$R$6:$AC$87,59)</f>
        <v>0</v>
      </c>
      <c r="G65" s="52">
        <f t="shared" si="10"/>
        <v>0</v>
      </c>
      <c r="H65" s="53"/>
      <c r="I65" s="51">
        <f>HLOOKUP('[1]Input-Actg1'!$B$1,'[1]Input-Actg1'!$AP$6:$BA$81,59)</f>
        <v>0</v>
      </c>
      <c r="J65" s="51">
        <f>HLOOKUP('[1]Input-Actg1'!$B$1,'[1]Input-Actg1'!$BB$6:$BM$79,59)</f>
        <v>0</v>
      </c>
      <c r="K65" s="52">
        <f t="shared" si="8"/>
        <v>0</v>
      </c>
      <c r="L65" s="47"/>
      <c r="M65" s="51">
        <f>HLOOKUP('[1]Input-Actg1'!$B$1,'[1]Input-Actg1'!$BZ$6:$CK$79,59)</f>
        <v>0</v>
      </c>
      <c r="N65" s="51">
        <f>HLOOKUP('[1]Input-Actg1'!$B$1,'[1]Input-Actg1'!$CL$6:$CW$79,59)</f>
        <v>0</v>
      </c>
      <c r="O65" s="52">
        <f t="shared" si="9"/>
        <v>0</v>
      </c>
      <c r="P65" s="54"/>
      <c r="Q65" s="55"/>
      <c r="T65" s="19"/>
      <c r="W65" s="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</row>
    <row r="66" spans="1:69" ht="17.149999999999999" customHeight="1" x14ac:dyDescent="0.35">
      <c r="A66" s="49"/>
      <c r="B66" s="50" t="s">
        <v>25</v>
      </c>
      <c r="C66" s="45"/>
      <c r="D66" s="17"/>
      <c r="E66" s="51">
        <f>HLOOKUP('[1]Input-Actg1'!$B$1,'[1]Input-Actg1'!$F$6:$Q$82,60)</f>
        <v>486.23</v>
      </c>
      <c r="F66" s="51">
        <f>HLOOKUP('[1]Input-Actg1'!$B$1,'[1]Input-Actg1'!$R$6:$AC$87,60)</f>
        <v>18072.13</v>
      </c>
      <c r="G66" s="52">
        <f t="shared" si="10"/>
        <v>-17585.900000000001</v>
      </c>
      <c r="H66" s="53"/>
      <c r="I66" s="51">
        <f>HLOOKUP('[1]Input-Actg1'!$B$1,'[1]Input-Actg1'!$AP$6:$BA$81,60)</f>
        <v>38243.200000000019</v>
      </c>
      <c r="J66" s="51">
        <f>HLOOKUP('[1]Input-Actg1'!$B$1,'[1]Input-Actg1'!$BB$6:$BM$79,60)</f>
        <v>74827.08</v>
      </c>
      <c r="K66" s="52">
        <f t="shared" si="8"/>
        <v>-36583.879999999983</v>
      </c>
      <c r="L66" s="47"/>
      <c r="M66" s="51">
        <f>HLOOKUP('[1]Input-Actg1'!$B$1,'[1]Input-Actg1'!$BZ$6:$CK$79,60)</f>
        <v>43558.300000000017</v>
      </c>
      <c r="N66" s="51">
        <f>HLOOKUP('[1]Input-Actg1'!$B$1,'[1]Input-Actg1'!$CL$6:$CW$79,60)</f>
        <v>88093.14</v>
      </c>
      <c r="O66" s="52">
        <f t="shared" si="9"/>
        <v>-44534.839999999982</v>
      </c>
      <c r="P66" s="54"/>
      <c r="Q66" s="55"/>
      <c r="T66" s="19"/>
      <c r="W66" s="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</row>
    <row r="67" spans="1:69" ht="17.149999999999999" customHeight="1" x14ac:dyDescent="0.35">
      <c r="A67" s="49"/>
      <c r="B67" s="58" t="s">
        <v>19</v>
      </c>
      <c r="C67" s="45"/>
      <c r="D67" s="59"/>
      <c r="E67" s="60">
        <f>E60+E61+E62+E63+E64+E65+E66</f>
        <v>45680.62</v>
      </c>
      <c r="F67" s="60">
        <f>F60+F61+F62+F63+F64+F65+F66</f>
        <v>82253.98000000001</v>
      </c>
      <c r="G67" s="60">
        <f>G60+G61+G62+G63+G64+G65+G66</f>
        <v>-36573.360000000001</v>
      </c>
      <c r="H67" s="61"/>
      <c r="I67" s="60">
        <f>I60+I61+I62+I63+I64+I65+I66</f>
        <v>1053604.6599999999</v>
      </c>
      <c r="J67" s="60">
        <f>J60+J61+J62+J63+J64+J65+J66</f>
        <v>1047004.7100000001</v>
      </c>
      <c r="K67" s="60">
        <f>K60+K61+K62+K63+K64+K65+K66</f>
        <v>6599.9499999999462</v>
      </c>
      <c r="L67" s="62"/>
      <c r="M67" s="60">
        <f>M60+M61+M62+M63+M64+M65+M66</f>
        <v>865888.46000000008</v>
      </c>
      <c r="N67" s="60">
        <f>N60+N61+N62+N63+N64+N65+N66</f>
        <v>823622.01000000013</v>
      </c>
      <c r="O67" s="60">
        <f>O60+O61+O62+O63+O64+O65+O66</f>
        <v>42266.449999999895</v>
      </c>
      <c r="P67" s="63"/>
      <c r="Q67" s="55"/>
      <c r="T67" s="19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</row>
    <row r="68" spans="1:69" s="97" customFormat="1" ht="17.149999999999999" customHeight="1" x14ac:dyDescent="0.35">
      <c r="A68" s="108" t="s">
        <v>36</v>
      </c>
      <c r="C68" s="98"/>
      <c r="D68" s="99"/>
      <c r="E68" s="81">
        <f>ROUND((E67-E66)/(E16+E18),4)</f>
        <v>1.5E-3</v>
      </c>
      <c r="F68" s="81">
        <f>ROUND((F67-F66)/(F16+F18),4)</f>
        <v>2E-3</v>
      </c>
      <c r="G68" s="101">
        <f>G67/F67</f>
        <v>-0.44463939617268361</v>
      </c>
      <c r="H68" s="98"/>
      <c r="I68" s="81">
        <f>ROUND((I67-I66)/(I16+I18),4)</f>
        <v>2E-3</v>
      </c>
      <c r="J68" s="81">
        <f>ROUND((J67-J66)/(J16+J18),4)</f>
        <v>1.8E-3</v>
      </c>
      <c r="K68" s="101">
        <f>K67/J67</f>
        <v>6.3036488154861745E-3</v>
      </c>
      <c r="L68" s="98"/>
      <c r="M68" s="81">
        <f>ROUND((M67-M66)/(M16+M18),4)</f>
        <v>1.1999999999999999E-3</v>
      </c>
      <c r="N68" s="81">
        <f>ROUND((N67-N66)/(N16+N18),4)</f>
        <v>1E-3</v>
      </c>
      <c r="O68" s="101">
        <f>O67/N67</f>
        <v>5.1317776221157435E-2</v>
      </c>
      <c r="P68" s="103"/>
      <c r="R68" s="8"/>
      <c r="T68" s="104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9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9"/>
    </row>
    <row r="69" spans="1:69" ht="17.149999999999999" customHeight="1" x14ac:dyDescent="0.35">
      <c r="A69" s="49"/>
      <c r="B69" s="43"/>
      <c r="C69" s="45"/>
      <c r="D69" s="17"/>
      <c r="E69" s="18"/>
      <c r="F69" s="52"/>
      <c r="G69" s="52"/>
      <c r="H69" s="53"/>
      <c r="I69" s="18"/>
      <c r="J69" s="18"/>
      <c r="K69" s="18"/>
      <c r="L69" s="47"/>
      <c r="M69" s="18"/>
      <c r="N69" s="18"/>
      <c r="O69" s="18"/>
      <c r="P69" s="54"/>
      <c r="Q69" s="55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</row>
    <row r="70" spans="1:69" ht="17.149999999999999" customHeight="1" x14ac:dyDescent="0.35">
      <c r="A70" s="49"/>
      <c r="B70" s="43"/>
      <c r="C70" s="45"/>
      <c r="D70" s="17"/>
      <c r="E70" s="18"/>
      <c r="F70" s="52"/>
      <c r="G70" s="52"/>
      <c r="H70" s="53"/>
      <c r="I70" s="18"/>
      <c r="J70" s="18"/>
      <c r="K70" s="18"/>
      <c r="L70" s="47"/>
      <c r="M70" s="18"/>
      <c r="N70" s="18"/>
      <c r="O70" s="18"/>
      <c r="P70" s="54"/>
      <c r="Q70" s="55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</row>
    <row r="71" spans="1:69" ht="17.149999999999999" customHeight="1" x14ac:dyDescent="0.35">
      <c r="A71" s="42" t="s">
        <v>37</v>
      </c>
      <c r="B71" s="43"/>
      <c r="C71" s="45"/>
      <c r="D71" s="17"/>
      <c r="E71" s="18"/>
      <c r="F71" s="73" t="s">
        <v>21</v>
      </c>
      <c r="G71" s="73" t="s">
        <v>21</v>
      </c>
      <c r="H71" s="53"/>
      <c r="I71" s="18"/>
      <c r="J71" s="18"/>
      <c r="K71" s="18"/>
      <c r="L71" s="47"/>
      <c r="M71" s="18"/>
      <c r="N71" s="18"/>
      <c r="O71" s="18"/>
      <c r="P71" s="54"/>
      <c r="Q71" s="55"/>
      <c r="T71" s="19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</row>
    <row r="72" spans="1:69" ht="17.149999999999999" customHeight="1" x14ac:dyDescent="0.35">
      <c r="A72" s="42" t="s">
        <v>38</v>
      </c>
      <c r="B72" s="43"/>
      <c r="C72" s="45"/>
      <c r="D72" s="17"/>
      <c r="E72" s="18"/>
      <c r="F72" s="73"/>
      <c r="G72" s="73" t="s">
        <v>21</v>
      </c>
      <c r="H72" s="53"/>
      <c r="I72" s="18"/>
      <c r="J72" s="18"/>
      <c r="K72" s="18"/>
      <c r="L72" s="47"/>
      <c r="M72" s="18"/>
      <c r="N72" s="18"/>
      <c r="O72" s="18"/>
      <c r="P72" s="54"/>
      <c r="Q72" s="55"/>
      <c r="T72" s="19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</row>
    <row r="73" spans="1:69" ht="17.149999999999999" customHeight="1" x14ac:dyDescent="0.35">
      <c r="A73" s="49"/>
      <c r="B73" s="50" t="s">
        <v>11</v>
      </c>
      <c r="C73" s="45"/>
      <c r="D73" s="17"/>
      <c r="E73" s="51">
        <f>HLOOKUP('[1]Input-Actg1'!$B$1,'[1]Input-Actg1'!$F$6:$Q$82,67)</f>
        <v>154435.1</v>
      </c>
      <c r="F73" s="51">
        <f>HLOOKUP('[1]Input-Actg1'!$B$1,'[1]Input-Actg1'!$R$6:$AC$87,67)</f>
        <v>117666.92</v>
      </c>
      <c r="G73" s="52">
        <f t="shared" ref="G73:G78" si="11">E73-F73</f>
        <v>36768.180000000008</v>
      </c>
      <c r="H73" s="53"/>
      <c r="I73" s="110"/>
      <c r="J73" s="107"/>
      <c r="K73" s="18"/>
      <c r="L73" s="47"/>
      <c r="M73" s="18"/>
      <c r="N73" s="18"/>
      <c r="O73" s="18"/>
      <c r="P73" s="54"/>
      <c r="Q73" s="55"/>
      <c r="T73" s="19"/>
      <c r="W73" s="75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111"/>
      <c r="AK73" s="106"/>
      <c r="AL73" s="56"/>
      <c r="AM73" s="56"/>
      <c r="AN73" s="56"/>
      <c r="AO73" s="56"/>
      <c r="AP73" s="56"/>
      <c r="AQ73" s="56"/>
      <c r="AR73" s="56"/>
      <c r="AS73" s="56"/>
      <c r="AT73" s="56"/>
      <c r="AU73" s="56"/>
    </row>
    <row r="74" spans="1:69" ht="17.149999999999999" customHeight="1" x14ac:dyDescent="0.35">
      <c r="A74" s="49"/>
      <c r="B74" s="50" t="s">
        <v>12</v>
      </c>
      <c r="C74" s="45"/>
      <c r="D74" s="17"/>
      <c r="E74" s="51">
        <f>HLOOKUP('[1]Input-Actg1'!$B$1,'[1]Input-Actg1'!$F$6:$Q$82,68)</f>
        <v>16868.14</v>
      </c>
      <c r="F74" s="51">
        <f>HLOOKUP('[1]Input-Actg1'!$B$1,'[1]Input-Actg1'!$R$6:$AC$87,68)</f>
        <v>59331.8</v>
      </c>
      <c r="G74" s="52">
        <f t="shared" si="11"/>
        <v>-42463.66</v>
      </c>
      <c r="H74" s="53"/>
      <c r="I74" s="110"/>
      <c r="J74" s="18"/>
      <c r="K74" s="18"/>
      <c r="L74" s="47"/>
      <c r="M74" s="18"/>
      <c r="N74" s="18"/>
      <c r="O74" s="18"/>
      <c r="P74" s="54"/>
      <c r="Q74" s="55"/>
      <c r="T74" s="19"/>
      <c r="W74" s="75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111"/>
      <c r="AK74" s="106"/>
      <c r="AL74" s="56"/>
      <c r="AM74" s="56"/>
      <c r="AN74" s="56"/>
      <c r="AO74" s="56"/>
      <c r="AP74" s="56"/>
      <c r="AQ74" s="56"/>
      <c r="AR74" s="56"/>
      <c r="AS74" s="56"/>
      <c r="AT74" s="56"/>
      <c r="AU74" s="56"/>
    </row>
    <row r="75" spans="1:69" ht="17.149999999999999" customHeight="1" x14ac:dyDescent="0.35">
      <c r="A75" s="49"/>
      <c r="B75" s="50" t="s">
        <v>13</v>
      </c>
      <c r="C75" s="45"/>
      <c r="D75" s="17"/>
      <c r="E75" s="51">
        <f>HLOOKUP('[1]Input-Actg1'!$B$1,'[1]Input-Actg1'!$F$6:$Q$82,69)</f>
        <v>-3571.32</v>
      </c>
      <c r="F75" s="51">
        <f>HLOOKUP('[1]Input-Actg1'!$B$1,'[1]Input-Actg1'!$R$6:$AC$87,69)</f>
        <v>14856.88</v>
      </c>
      <c r="G75" s="52">
        <f t="shared" si="11"/>
        <v>-18428.2</v>
      </c>
      <c r="H75" s="53"/>
      <c r="I75" s="110"/>
      <c r="J75" s="18"/>
      <c r="K75" s="18"/>
      <c r="L75" s="47"/>
      <c r="M75" s="18"/>
      <c r="N75" s="18"/>
      <c r="O75" s="18"/>
      <c r="P75" s="54"/>
      <c r="Q75" s="55"/>
      <c r="T75" s="19"/>
      <c r="W75" s="75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111"/>
      <c r="AK75" s="106"/>
      <c r="AL75" s="56"/>
      <c r="AM75" s="56"/>
      <c r="AN75" s="56"/>
      <c r="AO75" s="56"/>
      <c r="AP75" s="56"/>
      <c r="AQ75" s="56"/>
      <c r="AR75" s="56"/>
      <c r="AS75" s="56"/>
      <c r="AT75" s="56"/>
      <c r="AU75" s="56"/>
    </row>
    <row r="76" spans="1:69" ht="17.149999999999999" customHeight="1" x14ac:dyDescent="0.35">
      <c r="A76" s="49"/>
      <c r="B76" s="50" t="s">
        <v>32</v>
      </c>
      <c r="C76" s="45"/>
      <c r="D76" s="17"/>
      <c r="E76" s="51">
        <f>HLOOKUP('[1]Input-Actg1'!$B$1,'[1]Input-Actg1'!$F$6:$Q$82,70)</f>
        <v>21440.28</v>
      </c>
      <c r="F76" s="51">
        <f>HLOOKUP('[1]Input-Actg1'!$B$1,'[1]Input-Actg1'!$R$6:$AC$87,70)</f>
        <v>10674.33</v>
      </c>
      <c r="G76" s="52">
        <f t="shared" si="11"/>
        <v>10765.949999999999</v>
      </c>
      <c r="H76" s="53"/>
      <c r="I76" s="110"/>
      <c r="J76" s="18"/>
      <c r="K76" s="18"/>
      <c r="L76" s="47"/>
      <c r="M76" s="18"/>
      <c r="N76" s="18"/>
      <c r="O76" s="18"/>
      <c r="P76" s="54"/>
      <c r="Q76" s="55"/>
      <c r="T76" s="19"/>
      <c r="W76" s="75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111"/>
      <c r="AK76" s="106"/>
      <c r="AL76" s="56"/>
      <c r="AM76" s="56"/>
      <c r="AN76" s="56"/>
      <c r="AO76" s="56"/>
      <c r="AP76" s="56"/>
      <c r="AQ76" s="56"/>
      <c r="AR76" s="56"/>
      <c r="AS76" s="56"/>
      <c r="AT76" s="56"/>
      <c r="AU76" s="56"/>
    </row>
    <row r="77" spans="1:69" ht="17.149999999999999" customHeight="1" x14ac:dyDescent="0.35">
      <c r="A77" s="49"/>
      <c r="B77" s="50" t="s">
        <v>17</v>
      </c>
      <c r="C77" s="45"/>
      <c r="D77" s="17"/>
      <c r="E77" s="51">
        <f>HLOOKUP('[1]Input-Actg1'!$B$1,'[1]Input-Actg1'!$F$6:$Q$82,71)</f>
        <v>24391.83</v>
      </c>
      <c r="F77" s="51">
        <f>HLOOKUP('[1]Input-Actg1'!$B$1,'[1]Input-Actg1'!$R$6:$AC$87,71)</f>
        <v>29455.83</v>
      </c>
      <c r="G77" s="52">
        <f t="shared" si="11"/>
        <v>-5064</v>
      </c>
      <c r="H77" s="53"/>
      <c r="I77" s="110"/>
      <c r="J77" s="18"/>
      <c r="K77" s="18"/>
      <c r="L77" s="47"/>
      <c r="M77" s="18"/>
      <c r="N77" s="18"/>
      <c r="O77" s="18"/>
      <c r="P77" s="54"/>
      <c r="Q77" s="55"/>
      <c r="T77" s="19"/>
      <c r="W77" s="75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111"/>
      <c r="AK77" s="106"/>
      <c r="AL77" s="56"/>
      <c r="AM77" s="56"/>
      <c r="AN77" s="56"/>
      <c r="AO77" s="56"/>
      <c r="AP77" s="56"/>
      <c r="AQ77" s="56"/>
      <c r="AR77" s="56"/>
      <c r="AS77" s="56"/>
      <c r="AT77" s="56"/>
      <c r="AU77" s="56"/>
    </row>
    <row r="78" spans="1:69" ht="17.149999999999999" customHeight="1" x14ac:dyDescent="0.35">
      <c r="A78" s="49"/>
      <c r="B78" s="50" t="s">
        <v>24</v>
      </c>
      <c r="C78" s="45"/>
      <c r="D78" s="17"/>
      <c r="E78" s="51">
        <f>HLOOKUP('[1]Input-Actg1'!$B$1,'[1]Input-Actg1'!$F$6:$Q$82,72)</f>
        <v>0</v>
      </c>
      <c r="F78" s="51">
        <f>HLOOKUP('[1]Input-Actg1'!$B$1,'[1]Input-Actg1'!$R$6:$AC$87,72)</f>
        <v>0</v>
      </c>
      <c r="G78" s="52">
        <f t="shared" si="11"/>
        <v>0</v>
      </c>
      <c r="H78" s="53"/>
      <c r="I78" s="110"/>
      <c r="J78" s="18"/>
      <c r="K78" s="18"/>
      <c r="L78" s="47"/>
      <c r="M78" s="18"/>
      <c r="N78" s="18"/>
      <c r="O78" s="18"/>
      <c r="P78" s="54"/>
      <c r="Q78" s="55"/>
      <c r="T78" s="19"/>
      <c r="W78" s="75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111"/>
      <c r="AK78" s="106"/>
      <c r="AL78" s="56"/>
      <c r="AM78" s="56"/>
      <c r="AN78" s="56"/>
      <c r="AO78" s="56"/>
      <c r="AP78" s="56"/>
      <c r="AQ78" s="56"/>
      <c r="AR78" s="56"/>
      <c r="AS78" s="56"/>
      <c r="AT78" s="56"/>
      <c r="AU78" s="56"/>
    </row>
    <row r="79" spans="1:69" ht="17.149999999999999" customHeight="1" x14ac:dyDescent="0.35">
      <c r="A79" s="49"/>
      <c r="B79" s="50" t="s">
        <v>25</v>
      </c>
      <c r="C79" s="45"/>
      <c r="D79" s="17"/>
      <c r="E79" s="51">
        <f>HLOOKUP('[1]Input-Actg1'!$B$1,'[1]Input-Actg1'!$F$6:$Q$82,73)</f>
        <v>75360.97</v>
      </c>
      <c r="F79" s="51">
        <f>HLOOKUP('[1]Input-Actg1'!$B$1,'[1]Input-Actg1'!$R$6:$AC$87,73)</f>
        <v>75919.27</v>
      </c>
      <c r="G79" s="52">
        <f>E79-F79</f>
        <v>-558.30000000000291</v>
      </c>
      <c r="H79" s="53"/>
      <c r="I79" s="110"/>
      <c r="J79" s="18"/>
      <c r="K79" s="18"/>
      <c r="L79" s="47"/>
      <c r="M79" s="18"/>
      <c r="N79" s="18"/>
      <c r="O79" s="18"/>
      <c r="P79" s="54"/>
      <c r="Q79" s="55"/>
      <c r="T79" s="19"/>
      <c r="W79" s="75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111"/>
      <c r="AK79" s="106"/>
      <c r="AL79" s="56"/>
      <c r="AM79" s="56"/>
      <c r="AN79" s="56"/>
      <c r="AO79" s="56"/>
      <c r="AP79" s="56"/>
      <c r="AQ79" s="56"/>
      <c r="AR79" s="56"/>
      <c r="AS79" s="56"/>
      <c r="AT79" s="56"/>
      <c r="AU79" s="56"/>
    </row>
    <row r="80" spans="1:69" ht="17.149999999999999" customHeight="1" x14ac:dyDescent="0.35">
      <c r="A80" s="49"/>
      <c r="B80" s="58" t="s">
        <v>19</v>
      </c>
      <c r="C80" s="43"/>
      <c r="D80" s="112"/>
      <c r="E80" s="113">
        <f>E73+E74+E75+E76+E77+E78+E79</f>
        <v>288925</v>
      </c>
      <c r="F80" s="60">
        <f>F73+F74+F75+F76+F77+F78+F79-1</f>
        <v>307904.03000000003</v>
      </c>
      <c r="G80" s="60">
        <f>G73+G74+G75+G76+G77+G78+G79</f>
        <v>-18980.03</v>
      </c>
      <c r="H80" s="61"/>
      <c r="I80" s="18"/>
      <c r="J80" s="18"/>
      <c r="K80" s="18"/>
      <c r="L80" s="47"/>
      <c r="M80" s="18"/>
      <c r="N80" s="18"/>
      <c r="O80" s="18"/>
      <c r="P80" s="54"/>
      <c r="Q80" s="55"/>
      <c r="T80" s="19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114">
        <f>'[1]Input-Actg1'!$R$79</f>
        <v>870280.04</v>
      </c>
      <c r="AK80" s="56" t="s">
        <v>39</v>
      </c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X80" s="19"/>
      <c r="BA80" s="56"/>
      <c r="BB80" s="56"/>
      <c r="BD80" s="56"/>
      <c r="BE80" s="56"/>
      <c r="BJ80" s="19"/>
      <c r="BM80" s="56"/>
      <c r="BN80" s="56"/>
      <c r="BP80" s="56"/>
      <c r="BQ80" s="56"/>
    </row>
    <row r="81" spans="1:69" ht="17.149999999999999" customHeight="1" x14ac:dyDescent="0.35">
      <c r="A81" s="108" t="s">
        <v>40</v>
      </c>
      <c r="C81" s="115"/>
      <c r="D81" s="116"/>
      <c r="E81" s="117">
        <f>ROUND(SUM(E73:E76)/E30,4)</f>
        <v>8.8999999999999999E-3</v>
      </c>
      <c r="F81" s="101">
        <f>ROUND(SUM(F73:F76)/F30,4)</f>
        <v>7.6E-3</v>
      </c>
      <c r="G81" s="101">
        <f>G80/F80</f>
        <v>-6.16426813250869E-2</v>
      </c>
      <c r="H81" s="98"/>
      <c r="I81" s="110" t="str">
        <f>IF(ROUND((AJ80+I54-I67),0)=ROUND(E80,0)," ","out of balance")</f>
        <v xml:space="preserve"> </v>
      </c>
      <c r="J81" s="18"/>
      <c r="K81" s="18"/>
      <c r="L81" s="47"/>
      <c r="M81" s="18"/>
      <c r="N81" s="18"/>
      <c r="O81" s="18"/>
      <c r="P81" s="54"/>
      <c r="Q81" s="55"/>
      <c r="T81" s="19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>
        <f>AJ80+I54-I67-E80</f>
        <v>0</v>
      </c>
      <c r="AK81" s="56" t="s">
        <v>41</v>
      </c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X81" s="19"/>
      <c r="BA81" s="56"/>
      <c r="BB81" s="56"/>
      <c r="BD81" s="56"/>
      <c r="BE81" s="56"/>
      <c r="BJ81" s="19"/>
      <c r="BM81" s="56"/>
      <c r="BN81" s="56"/>
      <c r="BP81" s="56"/>
      <c r="BQ81" s="56"/>
    </row>
    <row r="82" spans="1:69" s="97" customFormat="1" ht="17.149999999999999" customHeight="1" x14ac:dyDescent="0.35">
      <c r="A82" s="118"/>
      <c r="B82" s="119"/>
      <c r="C82" s="119"/>
      <c r="D82" s="118"/>
      <c r="E82" s="120"/>
      <c r="F82" s="120"/>
      <c r="G82" s="120"/>
      <c r="H82" s="121"/>
      <c r="I82" s="120"/>
      <c r="J82" s="122"/>
      <c r="K82" s="122"/>
      <c r="L82" s="123"/>
      <c r="M82" s="122"/>
      <c r="N82" s="122"/>
      <c r="O82" s="122"/>
      <c r="P82" s="121"/>
      <c r="R82" s="8"/>
      <c r="T82" s="104"/>
      <c r="AJ82" s="8"/>
      <c r="AX82" s="104"/>
      <c r="BA82" s="105"/>
      <c r="BB82" s="105"/>
      <c r="BD82" s="105"/>
      <c r="BE82" s="105"/>
    </row>
    <row r="83" spans="1:69" x14ac:dyDescent="0.35">
      <c r="A83" s="17"/>
      <c r="C83" s="17"/>
      <c r="D83" s="17"/>
      <c r="E83" s="18"/>
      <c r="F83" s="18"/>
      <c r="G83" s="18"/>
      <c r="H83" s="124"/>
      <c r="I83" s="18"/>
      <c r="J83" s="18"/>
      <c r="K83" s="18"/>
      <c r="L83" s="18"/>
      <c r="M83" s="18"/>
      <c r="N83" s="18"/>
      <c r="O83" s="18"/>
      <c r="P83" s="55"/>
      <c r="Q83" s="55"/>
      <c r="AJ83" s="6"/>
    </row>
    <row r="84" spans="1:69" ht="15" customHeight="1" x14ac:dyDescent="0.35">
      <c r="A84" s="17"/>
      <c r="B84" s="17"/>
      <c r="C84" s="17"/>
      <c r="D84" s="17"/>
      <c r="E84" s="18"/>
      <c r="F84" s="18"/>
      <c r="G84" s="18"/>
      <c r="H84" s="124"/>
      <c r="I84" s="18"/>
      <c r="J84" s="18"/>
      <c r="K84" s="18"/>
      <c r="L84" s="18"/>
      <c r="M84" s="18"/>
      <c r="N84" s="18"/>
      <c r="O84" s="18"/>
      <c r="P84" s="55"/>
      <c r="Q84" s="55"/>
      <c r="AJ84" s="125"/>
    </row>
    <row r="85" spans="1:69" ht="15" customHeight="1" x14ac:dyDescent="0.35">
      <c r="A85" s="126" t="s">
        <v>42</v>
      </c>
      <c r="B85" s="17"/>
      <c r="C85" s="17"/>
      <c r="D85" s="17"/>
      <c r="E85" s="18"/>
      <c r="F85" s="18"/>
      <c r="G85" s="18"/>
      <c r="H85" s="124"/>
      <c r="I85" s="18"/>
      <c r="J85" s="18"/>
      <c r="K85" s="18"/>
      <c r="L85" s="18"/>
      <c r="M85" s="18"/>
      <c r="N85" s="18"/>
      <c r="O85" s="18"/>
      <c r="P85" s="55"/>
      <c r="Q85" s="55"/>
    </row>
    <row r="86" spans="1:69" ht="15" customHeight="1" x14ac:dyDescent="0.35">
      <c r="A86" s="127" t="s">
        <v>43</v>
      </c>
      <c r="B86" s="17" t="s">
        <v>44</v>
      </c>
      <c r="C86" s="17"/>
      <c r="D86" s="17"/>
      <c r="E86" s="18"/>
      <c r="F86" s="18"/>
      <c r="G86" s="18"/>
      <c r="H86" s="124"/>
      <c r="I86" s="18"/>
      <c r="J86" s="18"/>
      <c r="K86" s="18"/>
      <c r="L86" s="18"/>
      <c r="M86" s="18"/>
      <c r="N86" s="18"/>
      <c r="O86" s="18"/>
      <c r="P86" s="55"/>
      <c r="Q86" s="55"/>
    </row>
    <row r="87" spans="1:69" ht="15" customHeight="1" x14ac:dyDescent="0.35">
      <c r="A87" s="127" t="s">
        <v>45</v>
      </c>
      <c r="B87" s="17" t="s">
        <v>46</v>
      </c>
      <c r="H87" s="124"/>
      <c r="I87" s="18"/>
      <c r="J87" s="18"/>
      <c r="K87" s="18"/>
      <c r="L87" s="18"/>
      <c r="M87" s="18"/>
      <c r="N87" s="18"/>
      <c r="O87" s="18"/>
      <c r="P87" s="55"/>
      <c r="Q87" s="55"/>
    </row>
    <row r="88" spans="1:69" ht="15" customHeight="1" x14ac:dyDescent="0.35">
      <c r="A88" s="127" t="s">
        <v>47</v>
      </c>
      <c r="B88" s="17" t="s">
        <v>48</v>
      </c>
      <c r="H88" s="124"/>
      <c r="I88" s="18"/>
      <c r="J88" s="18"/>
      <c r="K88" s="18"/>
      <c r="L88" s="18"/>
      <c r="M88" s="18"/>
      <c r="N88" s="18"/>
      <c r="O88" s="18"/>
      <c r="P88" s="55"/>
      <c r="Q88" s="55"/>
    </row>
    <row r="89" spans="1:69" ht="15" customHeight="1" x14ac:dyDescent="0.35">
      <c r="A89" s="128" t="s">
        <v>49</v>
      </c>
      <c r="B89" s="17" t="s">
        <v>50</v>
      </c>
      <c r="H89" s="124"/>
      <c r="I89" s="18"/>
      <c r="J89" s="18"/>
      <c r="K89" s="18"/>
      <c r="L89" s="18"/>
      <c r="M89" s="18"/>
      <c r="N89" s="18"/>
      <c r="O89" s="18"/>
      <c r="P89" s="55"/>
      <c r="Q89" s="55"/>
    </row>
    <row r="90" spans="1:69" ht="15" customHeight="1" x14ac:dyDescent="0.35">
      <c r="A90" s="128" t="s">
        <v>51</v>
      </c>
      <c r="B90" s="17" t="s">
        <v>52</v>
      </c>
      <c r="C90" s="17"/>
      <c r="D90" s="17"/>
      <c r="E90" s="18"/>
      <c r="F90" s="18"/>
      <c r="G90" s="18"/>
      <c r="H90" s="124"/>
      <c r="I90" s="18"/>
      <c r="J90" s="18"/>
      <c r="K90" s="18"/>
      <c r="L90" s="18"/>
      <c r="M90" s="18"/>
      <c r="N90" s="18"/>
      <c r="O90" s="18"/>
      <c r="P90" s="55"/>
      <c r="Q90" s="55"/>
    </row>
    <row r="91" spans="1:69" ht="15" hidden="1" customHeight="1" x14ac:dyDescent="0.35">
      <c r="A91" s="17"/>
      <c r="B91" s="144" t="s">
        <v>53</v>
      </c>
      <c r="C91" s="144"/>
      <c r="D91" s="144"/>
      <c r="E91" s="144"/>
      <c r="F91" s="144"/>
      <c r="G91" s="144"/>
      <c r="H91" s="144"/>
      <c r="I91" s="18"/>
      <c r="J91" s="18"/>
      <c r="K91" s="18"/>
      <c r="L91" s="18"/>
      <c r="M91" s="18"/>
      <c r="N91" s="18"/>
      <c r="O91" s="18"/>
      <c r="P91" s="55"/>
      <c r="Q91" s="55"/>
      <c r="BD91" s="56"/>
      <c r="BE91" s="56"/>
    </row>
    <row r="92" spans="1:69" ht="15" hidden="1" customHeight="1" x14ac:dyDescent="0.35">
      <c r="B92" s="144"/>
      <c r="C92" s="144"/>
      <c r="D92" s="144"/>
      <c r="E92" s="144"/>
      <c r="F92" s="144"/>
      <c r="G92" s="144"/>
      <c r="H92" s="144"/>
      <c r="I92" s="18"/>
      <c r="J92" s="18"/>
      <c r="K92" s="18"/>
      <c r="L92" s="18"/>
      <c r="M92" s="18"/>
      <c r="N92" s="18"/>
      <c r="O92" s="18"/>
      <c r="P92" s="55"/>
      <c r="Q92" s="55"/>
      <c r="BD92" s="56"/>
      <c r="BE92" s="56"/>
    </row>
    <row r="93" spans="1:69" ht="15" hidden="1" customHeight="1" x14ac:dyDescent="0.35">
      <c r="A93" s="17"/>
      <c r="B93" s="144"/>
      <c r="C93" s="144"/>
      <c r="D93" s="144"/>
      <c r="E93" s="144"/>
      <c r="F93" s="144"/>
      <c r="G93" s="144"/>
      <c r="H93" s="144"/>
      <c r="I93" s="18"/>
      <c r="J93" s="18"/>
      <c r="K93" s="18"/>
      <c r="L93" s="18"/>
      <c r="M93" s="18"/>
      <c r="N93" s="18"/>
      <c r="O93" s="18"/>
      <c r="P93" s="55"/>
      <c r="Q93" s="55"/>
    </row>
    <row r="94" spans="1:69" ht="15" hidden="1" customHeight="1" x14ac:dyDescent="0.35">
      <c r="A94" s="17"/>
      <c r="B94" s="129" t="s">
        <v>54</v>
      </c>
      <c r="C94" s="130"/>
      <c r="D94" s="130"/>
      <c r="E94" s="131"/>
      <c r="F94" s="131"/>
      <c r="G94" s="131"/>
      <c r="H94" s="130"/>
      <c r="I94" s="18"/>
      <c r="J94" s="18"/>
      <c r="K94" s="18"/>
      <c r="L94" s="18"/>
      <c r="M94" s="18"/>
      <c r="N94" s="18"/>
      <c r="O94" s="18"/>
      <c r="P94" s="55"/>
      <c r="Q94" s="55"/>
    </row>
    <row r="95" spans="1:69" ht="15" hidden="1" customHeight="1" x14ac:dyDescent="0.35">
      <c r="A95" s="127" t="s">
        <v>49</v>
      </c>
      <c r="B95" s="130" t="s">
        <v>55</v>
      </c>
      <c r="C95" s="130"/>
      <c r="D95" s="130"/>
      <c r="E95" s="131"/>
      <c r="F95" s="131"/>
      <c r="G95" s="131"/>
      <c r="H95" s="130"/>
      <c r="I95" s="18"/>
      <c r="J95" s="18"/>
      <c r="K95" s="18"/>
      <c r="L95" s="18"/>
      <c r="M95" s="18"/>
      <c r="N95" s="18"/>
      <c r="O95" s="18"/>
      <c r="P95" s="55"/>
      <c r="Q95" s="55"/>
    </row>
    <row r="96" spans="1:69" ht="15" hidden="1" customHeight="1" x14ac:dyDescent="0.35">
      <c r="B96" s="130"/>
      <c r="C96" s="130"/>
      <c r="D96" s="130"/>
      <c r="E96" s="131"/>
      <c r="F96" s="131"/>
      <c r="G96" s="131"/>
      <c r="H96" s="130"/>
      <c r="I96" s="18"/>
      <c r="J96" s="18"/>
      <c r="K96" s="18"/>
      <c r="L96" s="18"/>
      <c r="M96" s="18"/>
      <c r="N96" s="18"/>
      <c r="O96" s="18"/>
      <c r="P96" s="55"/>
      <c r="Q96" s="55"/>
    </row>
    <row r="97" spans="1:57" ht="15" hidden="1" customHeight="1" x14ac:dyDescent="0.35">
      <c r="A97" s="127" t="s">
        <v>51</v>
      </c>
      <c r="B97" s="144" t="s">
        <v>56</v>
      </c>
      <c r="C97" s="144"/>
      <c r="D97" s="144"/>
      <c r="E97" s="144"/>
      <c r="F97" s="144"/>
      <c r="G97" s="144"/>
      <c r="H97" s="132"/>
      <c r="I97" s="18"/>
      <c r="J97" s="18"/>
      <c r="K97" s="18"/>
      <c r="L97" s="18"/>
      <c r="M97" s="18"/>
      <c r="N97" s="18"/>
      <c r="O97" s="18"/>
      <c r="P97" s="55"/>
      <c r="Q97" s="55"/>
    </row>
    <row r="98" spans="1:57" ht="15" hidden="1" customHeight="1" x14ac:dyDescent="0.35">
      <c r="A98" s="17"/>
      <c r="B98" s="144"/>
      <c r="C98" s="144"/>
      <c r="D98" s="144"/>
      <c r="E98" s="144"/>
      <c r="F98" s="144"/>
      <c r="G98" s="144"/>
      <c r="H98" s="132"/>
      <c r="I98" s="18"/>
      <c r="J98" s="18"/>
      <c r="K98" s="18"/>
      <c r="L98" s="18"/>
      <c r="M98" s="18"/>
      <c r="N98" s="18"/>
      <c r="O98" s="18"/>
      <c r="P98" s="55"/>
      <c r="Q98" s="55"/>
    </row>
    <row r="99" spans="1:57" ht="15" hidden="1" customHeight="1" x14ac:dyDescent="0.35">
      <c r="A99" s="17"/>
      <c r="B99" s="144"/>
      <c r="C99" s="144"/>
      <c r="D99" s="144"/>
      <c r="E99" s="144"/>
      <c r="F99" s="144"/>
      <c r="G99" s="144"/>
      <c r="H99" s="132"/>
      <c r="I99" s="18"/>
      <c r="J99" s="18"/>
      <c r="K99" s="18"/>
      <c r="L99" s="18"/>
      <c r="M99" s="18"/>
      <c r="N99" s="18"/>
      <c r="O99" s="18"/>
      <c r="P99" s="55"/>
      <c r="Q99" s="55"/>
    </row>
    <row r="100" spans="1:57" ht="15" hidden="1" customHeight="1" x14ac:dyDescent="0.35">
      <c r="A100" s="17"/>
      <c r="B100" s="144"/>
      <c r="C100" s="144"/>
      <c r="D100" s="144"/>
      <c r="E100" s="144"/>
      <c r="F100" s="144"/>
      <c r="G100" s="144"/>
      <c r="H100" s="133"/>
      <c r="I100" s="18"/>
      <c r="J100" s="18"/>
      <c r="K100" s="18"/>
      <c r="L100" s="18"/>
      <c r="M100" s="18"/>
      <c r="N100" s="18"/>
      <c r="O100" s="18"/>
      <c r="P100" s="55"/>
      <c r="Q100" s="55"/>
    </row>
    <row r="101" spans="1:57" ht="15" hidden="1" customHeight="1" x14ac:dyDescent="0.35">
      <c r="A101" s="17"/>
      <c r="B101" s="144"/>
      <c r="C101" s="144"/>
      <c r="D101" s="144"/>
      <c r="E101" s="144"/>
      <c r="F101" s="144"/>
      <c r="G101" s="144"/>
      <c r="H101" s="124"/>
      <c r="I101" s="18"/>
      <c r="J101" s="18"/>
      <c r="K101" s="18"/>
      <c r="L101" s="18"/>
      <c r="M101" s="18"/>
      <c r="N101" s="18"/>
      <c r="O101" s="18"/>
      <c r="P101" s="55"/>
      <c r="Q101" s="55"/>
    </row>
    <row r="102" spans="1:57" ht="15" hidden="1" customHeight="1" x14ac:dyDescent="0.35">
      <c r="A102" s="17"/>
      <c r="B102" s="126" t="s">
        <v>57</v>
      </c>
      <c r="C102" s="17"/>
      <c r="D102" s="17"/>
      <c r="E102" s="18"/>
      <c r="F102" s="18"/>
      <c r="G102" s="18"/>
      <c r="H102" s="124"/>
      <c r="I102" s="18"/>
      <c r="J102" s="18"/>
      <c r="K102" s="18"/>
      <c r="L102" s="18"/>
      <c r="M102" s="18"/>
      <c r="N102" s="18"/>
      <c r="O102" s="18"/>
      <c r="P102" s="55"/>
      <c r="Q102" s="55"/>
    </row>
    <row r="103" spans="1:57" ht="15" hidden="1" customHeight="1" x14ac:dyDescent="0.35">
      <c r="A103" s="17"/>
      <c r="C103" s="17"/>
      <c r="D103" s="17"/>
      <c r="E103" s="18"/>
      <c r="F103" s="18"/>
      <c r="G103" s="18"/>
      <c r="H103" s="124"/>
      <c r="I103" s="18"/>
      <c r="J103" s="18"/>
      <c r="K103" s="18"/>
      <c r="L103" s="18"/>
      <c r="M103" s="18"/>
      <c r="N103" s="18"/>
      <c r="O103" s="18"/>
      <c r="P103" s="55"/>
      <c r="Q103" s="55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</row>
    <row r="104" spans="1:57" ht="15" hidden="1" customHeight="1" x14ac:dyDescent="0.35">
      <c r="A104" s="17"/>
      <c r="B104" s="17"/>
      <c r="C104" s="17"/>
      <c r="D104" s="17"/>
      <c r="E104" s="18"/>
      <c r="F104" s="18"/>
      <c r="G104" s="18"/>
      <c r="H104" s="124"/>
      <c r="I104" s="18"/>
      <c r="J104" s="18"/>
      <c r="K104" s="18"/>
      <c r="L104" s="18"/>
      <c r="M104" s="18"/>
      <c r="N104" s="18"/>
      <c r="O104" s="18"/>
      <c r="P104" s="55"/>
      <c r="Q104" s="55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BD104" s="56"/>
      <c r="BE104" s="56"/>
    </row>
    <row r="105" spans="1:57" ht="15" hidden="1" customHeight="1" x14ac:dyDescent="0.35">
      <c r="A105" s="17"/>
      <c r="B105" s="134" t="str">
        <f ca="1">CELL("FILENAME")</f>
        <v>R:\Regulatory_Affairs\2018 Washington General Rate Case\Revenue Requirement\Workpapers\[Workpaper List Reference.xlsx]Sheet1</v>
      </c>
      <c r="C105" s="17"/>
      <c r="D105" s="17"/>
      <c r="E105" s="18"/>
      <c r="F105" s="18"/>
      <c r="G105" s="18"/>
      <c r="H105" s="124"/>
      <c r="I105" s="18"/>
      <c r="J105" s="18"/>
      <c r="K105" s="18"/>
      <c r="L105" s="18"/>
      <c r="M105" s="18"/>
      <c r="N105" s="18"/>
      <c r="O105" s="18"/>
      <c r="P105" s="55"/>
      <c r="Q105" s="55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BD105" s="56"/>
      <c r="BE105" s="56"/>
    </row>
    <row r="106" spans="1:57" x14ac:dyDescent="0.35">
      <c r="A106" s="17"/>
      <c r="B106" s="17"/>
      <c r="C106" s="17"/>
      <c r="D106" s="17"/>
      <c r="E106" s="18"/>
      <c r="F106" s="18"/>
      <c r="G106" s="18"/>
      <c r="H106" s="17"/>
      <c r="I106" s="18"/>
      <c r="J106" s="18"/>
      <c r="K106" s="18"/>
      <c r="L106" s="18"/>
      <c r="M106" s="18"/>
      <c r="N106" s="18"/>
      <c r="O106" s="18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</row>
    <row r="107" spans="1:57" x14ac:dyDescent="0.35">
      <c r="A107" s="17"/>
      <c r="B107" s="17"/>
      <c r="C107" s="17"/>
      <c r="D107" s="17"/>
      <c r="E107" s="18"/>
      <c r="F107" s="18"/>
      <c r="G107" s="18"/>
      <c r="H107" s="17"/>
      <c r="I107" s="18"/>
      <c r="J107" s="18"/>
      <c r="K107" s="18"/>
      <c r="L107" s="18"/>
      <c r="M107" s="18"/>
      <c r="N107" s="18"/>
      <c r="O107" s="18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</row>
    <row r="108" spans="1:57" x14ac:dyDescent="0.35">
      <c r="A108" s="17"/>
      <c r="B108" s="17"/>
      <c r="C108" s="17"/>
      <c r="D108" s="17"/>
      <c r="E108" s="18"/>
      <c r="F108" s="18"/>
      <c r="G108" s="18"/>
      <c r="H108" s="17"/>
      <c r="I108" s="18"/>
      <c r="J108" s="18"/>
      <c r="K108" s="18"/>
      <c r="L108" s="18"/>
      <c r="M108" s="18"/>
      <c r="N108" s="18"/>
      <c r="O108" s="18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</row>
    <row r="109" spans="1:57" x14ac:dyDescent="0.35">
      <c r="A109" s="17"/>
      <c r="B109" s="17"/>
      <c r="C109" s="17"/>
      <c r="D109" s="17"/>
      <c r="E109" s="18"/>
      <c r="F109" s="18"/>
      <c r="G109" s="18"/>
      <c r="H109" s="17"/>
      <c r="I109" s="18"/>
      <c r="J109" s="18"/>
      <c r="K109" s="18"/>
      <c r="L109" s="18"/>
      <c r="M109" s="18"/>
      <c r="N109" s="18"/>
      <c r="O109" s="18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</row>
    <row r="110" spans="1:57" x14ac:dyDescent="0.35">
      <c r="A110" s="17"/>
      <c r="B110" s="17"/>
      <c r="C110" s="17"/>
      <c r="D110" s="17"/>
      <c r="E110" s="18"/>
      <c r="F110" s="18"/>
      <c r="G110" s="18"/>
      <c r="H110" s="17"/>
      <c r="I110" s="18"/>
      <c r="J110" s="18"/>
      <c r="K110" s="18"/>
      <c r="L110" s="18"/>
      <c r="M110" s="18"/>
      <c r="N110" s="18"/>
      <c r="O110" s="18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</row>
    <row r="111" spans="1:57" x14ac:dyDescent="0.35">
      <c r="A111" s="17"/>
      <c r="B111" s="17"/>
      <c r="C111" s="17"/>
      <c r="D111" s="17"/>
      <c r="E111" s="18"/>
      <c r="F111" s="18"/>
      <c r="G111" s="18"/>
      <c r="H111" s="17"/>
      <c r="I111" s="18"/>
      <c r="J111" s="18"/>
      <c r="K111" s="18"/>
      <c r="L111" s="18"/>
      <c r="M111" s="18"/>
      <c r="N111" s="18"/>
      <c r="O111" s="18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</row>
    <row r="112" spans="1:57" x14ac:dyDescent="0.35">
      <c r="A112" s="17"/>
      <c r="B112" s="17"/>
      <c r="C112" s="17"/>
      <c r="D112" s="17"/>
      <c r="E112" s="18"/>
      <c r="F112" s="18"/>
      <c r="G112" s="18"/>
      <c r="H112" s="17"/>
      <c r="I112" s="18"/>
      <c r="J112" s="18"/>
      <c r="K112" s="18"/>
      <c r="L112" s="18"/>
      <c r="M112" s="18"/>
      <c r="N112" s="18"/>
      <c r="O112" s="18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</row>
    <row r="113" spans="1:46" x14ac:dyDescent="0.35">
      <c r="A113" s="17"/>
      <c r="B113" s="17"/>
      <c r="C113" s="17"/>
      <c r="D113" s="17"/>
      <c r="E113" s="18"/>
      <c r="F113" s="18"/>
      <c r="G113" s="18"/>
      <c r="H113" s="17"/>
      <c r="I113" s="18"/>
      <c r="J113" s="18"/>
      <c r="K113" s="18"/>
      <c r="L113" s="18"/>
      <c r="M113" s="18"/>
      <c r="N113" s="18"/>
      <c r="O113" s="18"/>
    </row>
    <row r="114" spans="1:46" x14ac:dyDescent="0.35">
      <c r="A114" s="17"/>
      <c r="B114" s="17"/>
      <c r="C114" s="17"/>
      <c r="D114" s="17"/>
      <c r="E114" s="18"/>
      <c r="F114" s="18"/>
      <c r="G114" s="18"/>
      <c r="H114" s="17"/>
      <c r="I114" s="18"/>
      <c r="J114" s="18"/>
      <c r="K114" s="18"/>
      <c r="L114" s="18"/>
      <c r="M114" s="18"/>
      <c r="N114" s="18"/>
      <c r="O114" s="18"/>
    </row>
    <row r="115" spans="1:46" x14ac:dyDescent="0.35">
      <c r="A115" s="17"/>
      <c r="B115" s="17"/>
      <c r="C115" s="17"/>
      <c r="D115" s="17"/>
      <c r="E115" s="18"/>
      <c r="F115" s="18"/>
      <c r="G115" s="18"/>
      <c r="H115" s="17"/>
      <c r="I115" s="18"/>
      <c r="J115" s="18"/>
      <c r="K115" s="18"/>
      <c r="L115" s="18"/>
      <c r="M115" s="18"/>
      <c r="N115" s="18"/>
      <c r="O115" s="18"/>
    </row>
    <row r="116" spans="1:46" x14ac:dyDescent="0.35">
      <c r="A116" s="17"/>
      <c r="B116" s="17"/>
      <c r="C116" s="17"/>
      <c r="D116" s="17"/>
      <c r="E116" s="18"/>
      <c r="F116" s="18"/>
      <c r="G116" s="18"/>
      <c r="H116" s="17"/>
      <c r="I116" s="18"/>
      <c r="J116" s="18"/>
      <c r="K116" s="18"/>
      <c r="L116" s="18"/>
      <c r="M116" s="18"/>
      <c r="N116" s="18"/>
      <c r="O116" s="18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</row>
    <row r="117" spans="1:46" x14ac:dyDescent="0.35">
      <c r="A117" s="17"/>
      <c r="B117" s="17"/>
      <c r="C117" s="17"/>
      <c r="D117" s="17"/>
      <c r="E117" s="18"/>
      <c r="F117" s="18"/>
      <c r="G117" s="18"/>
      <c r="H117" s="17"/>
      <c r="I117" s="18"/>
      <c r="J117" s="18"/>
      <c r="K117" s="18"/>
      <c r="L117" s="18"/>
      <c r="M117" s="18"/>
      <c r="N117" s="18"/>
      <c r="O117" s="18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</row>
    <row r="118" spans="1:46" x14ac:dyDescent="0.35">
      <c r="A118" s="17"/>
      <c r="B118" s="17"/>
      <c r="C118" s="17"/>
      <c r="D118" s="17"/>
      <c r="E118" s="18"/>
      <c r="F118" s="18"/>
      <c r="G118" s="18"/>
      <c r="H118" s="17"/>
      <c r="I118" s="18"/>
      <c r="J118" s="18"/>
      <c r="K118" s="18"/>
      <c r="L118" s="18"/>
      <c r="M118" s="18"/>
      <c r="N118" s="18"/>
      <c r="O118" s="18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</row>
    <row r="119" spans="1:46" x14ac:dyDescent="0.35">
      <c r="A119" s="17"/>
      <c r="B119" s="17"/>
      <c r="C119" s="17"/>
      <c r="D119" s="17"/>
      <c r="E119" s="18"/>
      <c r="F119" s="18"/>
      <c r="G119" s="18"/>
      <c r="H119" s="17"/>
      <c r="I119" s="18"/>
      <c r="J119" s="18"/>
      <c r="K119" s="18"/>
      <c r="L119" s="18"/>
      <c r="M119" s="18"/>
      <c r="N119" s="18"/>
      <c r="O119" s="18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</row>
    <row r="120" spans="1:46" x14ac:dyDescent="0.35">
      <c r="A120" s="17"/>
      <c r="B120" s="17"/>
      <c r="C120" s="17"/>
      <c r="D120" s="17"/>
      <c r="E120" s="18"/>
      <c r="F120" s="18"/>
      <c r="G120" s="18"/>
      <c r="H120" s="17"/>
      <c r="I120" s="18"/>
      <c r="J120" s="18"/>
      <c r="K120" s="18"/>
      <c r="L120" s="18"/>
      <c r="M120" s="18"/>
      <c r="N120" s="18"/>
      <c r="O120" s="18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</row>
    <row r="121" spans="1:46" x14ac:dyDescent="0.35">
      <c r="A121" s="17"/>
      <c r="B121" s="17"/>
      <c r="C121" s="17"/>
      <c r="D121" s="17"/>
      <c r="E121" s="18"/>
      <c r="F121" s="18"/>
      <c r="G121" s="18"/>
      <c r="H121" s="17"/>
      <c r="I121" s="18"/>
      <c r="J121" s="18"/>
      <c r="K121" s="18"/>
      <c r="L121" s="18"/>
      <c r="M121" s="18"/>
      <c r="N121" s="18"/>
      <c r="O121" s="18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</row>
    <row r="122" spans="1:46" x14ac:dyDescent="0.35">
      <c r="A122" s="17"/>
      <c r="B122" s="17"/>
      <c r="C122" s="17"/>
      <c r="D122" s="17"/>
      <c r="E122" s="18"/>
      <c r="F122" s="18"/>
      <c r="G122" s="18"/>
      <c r="H122" s="17"/>
      <c r="I122" s="18"/>
      <c r="J122" s="18"/>
      <c r="K122" s="18"/>
      <c r="L122" s="18"/>
      <c r="M122" s="18"/>
      <c r="N122" s="18"/>
      <c r="O122" s="18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</row>
    <row r="123" spans="1:46" x14ac:dyDescent="0.35">
      <c r="A123" s="17"/>
      <c r="B123" s="17"/>
      <c r="C123" s="17"/>
      <c r="D123" s="17"/>
      <c r="E123" s="18"/>
      <c r="F123" s="18"/>
      <c r="G123" s="18"/>
      <c r="H123" s="17"/>
      <c r="I123" s="18"/>
      <c r="J123" s="18"/>
      <c r="K123" s="18"/>
      <c r="L123" s="18"/>
      <c r="M123" s="18"/>
      <c r="N123" s="18"/>
      <c r="O123" s="18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</row>
    <row r="124" spans="1:46" x14ac:dyDescent="0.35">
      <c r="A124" s="17"/>
      <c r="B124" s="17"/>
      <c r="C124" s="17"/>
      <c r="D124" s="17"/>
      <c r="E124" s="18"/>
      <c r="F124" s="18"/>
      <c r="G124" s="18"/>
      <c r="H124" s="17"/>
      <c r="I124" s="18"/>
      <c r="J124" s="18"/>
      <c r="K124" s="18"/>
      <c r="L124" s="18"/>
      <c r="M124" s="18"/>
      <c r="N124" s="18"/>
      <c r="O124" s="18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</row>
    <row r="125" spans="1:46" x14ac:dyDescent="0.35">
      <c r="A125" s="17"/>
      <c r="B125" s="17"/>
      <c r="C125" s="17"/>
      <c r="D125" s="17"/>
      <c r="E125" s="18"/>
      <c r="F125" s="18"/>
      <c r="G125" s="18"/>
      <c r="H125" s="17"/>
      <c r="I125" s="18"/>
      <c r="J125" s="18"/>
      <c r="K125" s="18"/>
      <c r="L125" s="18"/>
      <c r="M125" s="18"/>
      <c r="N125" s="18"/>
      <c r="O125" s="18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</row>
    <row r="126" spans="1:46" x14ac:dyDescent="0.35">
      <c r="A126" s="17"/>
      <c r="B126" s="17"/>
      <c r="C126" s="17"/>
      <c r="D126" s="17"/>
      <c r="E126" s="18"/>
      <c r="F126" s="18"/>
      <c r="G126" s="18"/>
      <c r="H126" s="17"/>
      <c r="I126" s="18"/>
      <c r="J126" s="18"/>
      <c r="K126" s="18"/>
      <c r="L126" s="18"/>
      <c r="M126" s="18"/>
      <c r="N126" s="18"/>
      <c r="O126" s="18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</row>
    <row r="127" spans="1:46" x14ac:dyDescent="0.35">
      <c r="A127" s="17"/>
      <c r="B127" s="17"/>
      <c r="C127" s="17"/>
      <c r="D127" s="17"/>
      <c r="E127" s="18"/>
      <c r="F127" s="18"/>
      <c r="G127" s="18"/>
      <c r="H127" s="17"/>
      <c r="I127" s="18"/>
      <c r="J127" s="18"/>
      <c r="K127" s="18"/>
      <c r="L127" s="18"/>
      <c r="M127" s="18"/>
      <c r="N127" s="18"/>
      <c r="O127" s="18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</row>
    <row r="128" spans="1:46" x14ac:dyDescent="0.35">
      <c r="A128" s="17"/>
      <c r="B128" s="17"/>
      <c r="C128" s="17"/>
      <c r="D128" s="17"/>
      <c r="E128" s="18"/>
      <c r="F128" s="18"/>
      <c r="G128" s="18"/>
      <c r="H128" s="17"/>
      <c r="I128" s="18"/>
      <c r="J128" s="18"/>
      <c r="K128" s="18"/>
      <c r="L128" s="18"/>
      <c r="M128" s="18"/>
      <c r="N128" s="18"/>
      <c r="O128" s="18"/>
    </row>
    <row r="129" spans="1:15" x14ac:dyDescent="0.35">
      <c r="A129" s="17"/>
      <c r="B129" s="17"/>
      <c r="C129" s="17"/>
      <c r="D129" s="17"/>
      <c r="E129" s="18"/>
      <c r="F129" s="18"/>
      <c r="G129" s="18"/>
      <c r="H129" s="17"/>
      <c r="I129" s="18"/>
      <c r="J129" s="18"/>
      <c r="K129" s="18"/>
      <c r="L129" s="18"/>
      <c r="M129" s="18"/>
      <c r="N129" s="18"/>
      <c r="O129" s="18"/>
    </row>
    <row r="130" spans="1:15" x14ac:dyDescent="0.35">
      <c r="A130" s="17"/>
      <c r="B130" s="17"/>
      <c r="C130" s="17"/>
      <c r="D130" s="17"/>
      <c r="E130" s="18"/>
      <c r="F130" s="18"/>
      <c r="G130" s="18"/>
      <c r="H130" s="17"/>
      <c r="I130" s="18"/>
      <c r="J130" s="18"/>
      <c r="K130" s="18"/>
      <c r="L130" s="18"/>
      <c r="M130" s="18"/>
      <c r="N130" s="18"/>
      <c r="O130" s="18"/>
    </row>
    <row r="131" spans="1:15" x14ac:dyDescent="0.35">
      <c r="A131" s="17"/>
      <c r="B131" s="17"/>
      <c r="C131" s="17"/>
      <c r="D131" s="17"/>
      <c r="E131" s="18"/>
      <c r="F131" s="18"/>
      <c r="G131" s="18"/>
      <c r="H131" s="17"/>
      <c r="I131" s="18"/>
      <c r="J131" s="18"/>
      <c r="K131" s="18"/>
      <c r="L131" s="18"/>
      <c r="M131" s="18"/>
      <c r="N131" s="18"/>
      <c r="O131" s="18"/>
    </row>
    <row r="132" spans="1:15" x14ac:dyDescent="0.35">
      <c r="A132" s="17"/>
      <c r="B132" s="17"/>
      <c r="C132" s="17"/>
      <c r="D132" s="17"/>
      <c r="E132" s="18"/>
      <c r="F132" s="18"/>
      <c r="G132" s="18"/>
      <c r="H132" s="17"/>
      <c r="I132" s="18"/>
      <c r="J132" s="18"/>
      <c r="K132" s="18"/>
      <c r="L132" s="18"/>
      <c r="M132" s="18"/>
      <c r="N132" s="18"/>
      <c r="O132" s="18"/>
    </row>
    <row r="133" spans="1:15" x14ac:dyDescent="0.35">
      <c r="A133" s="17"/>
      <c r="B133" s="17"/>
      <c r="C133" s="17"/>
      <c r="D133" s="17"/>
      <c r="E133" s="18"/>
      <c r="F133" s="18"/>
      <c r="G133" s="18"/>
      <c r="H133" s="17"/>
      <c r="I133" s="18"/>
      <c r="J133" s="18"/>
      <c r="K133" s="18"/>
      <c r="L133" s="18"/>
      <c r="M133" s="18"/>
      <c r="N133" s="18"/>
      <c r="O133" s="18"/>
    </row>
    <row r="134" spans="1:15" x14ac:dyDescent="0.35">
      <c r="A134" s="17"/>
      <c r="B134" s="17"/>
      <c r="C134" s="17"/>
      <c r="D134" s="17"/>
      <c r="E134" s="18"/>
      <c r="F134" s="18"/>
      <c r="G134" s="18"/>
      <c r="H134" s="17"/>
      <c r="I134" s="18"/>
      <c r="J134" s="18"/>
      <c r="K134" s="18"/>
      <c r="L134" s="18"/>
      <c r="M134" s="18"/>
      <c r="N134" s="18"/>
      <c r="O134" s="18"/>
    </row>
    <row r="135" spans="1:15" x14ac:dyDescent="0.35">
      <c r="A135" s="17"/>
      <c r="B135" s="17"/>
      <c r="C135" s="17"/>
      <c r="D135" s="17"/>
      <c r="E135" s="18"/>
      <c r="F135" s="18"/>
      <c r="G135" s="18"/>
      <c r="H135" s="17"/>
      <c r="I135" s="18"/>
      <c r="J135" s="18"/>
      <c r="K135" s="18"/>
      <c r="L135" s="18"/>
      <c r="M135" s="18"/>
      <c r="N135" s="18"/>
      <c r="O135" s="18"/>
    </row>
    <row r="136" spans="1:15" x14ac:dyDescent="0.35">
      <c r="A136" s="17"/>
      <c r="B136" s="17"/>
      <c r="C136" s="17"/>
      <c r="D136" s="17"/>
      <c r="E136" s="18"/>
      <c r="F136" s="18"/>
      <c r="G136" s="18"/>
      <c r="H136" s="17"/>
      <c r="I136" s="18"/>
      <c r="J136" s="18"/>
      <c r="K136" s="18"/>
      <c r="L136" s="18"/>
      <c r="M136" s="18"/>
      <c r="N136" s="18"/>
      <c r="O136" s="18"/>
    </row>
    <row r="137" spans="1:15" x14ac:dyDescent="0.35">
      <c r="A137" s="17"/>
      <c r="B137" s="17"/>
      <c r="C137" s="17"/>
      <c r="D137" s="17"/>
      <c r="E137" s="18"/>
      <c r="F137" s="18"/>
      <c r="G137" s="18"/>
      <c r="H137" s="17"/>
      <c r="I137" s="18"/>
      <c r="J137" s="18"/>
      <c r="K137" s="18"/>
      <c r="L137" s="18"/>
      <c r="M137" s="18"/>
      <c r="N137" s="18"/>
      <c r="O137" s="18"/>
    </row>
    <row r="138" spans="1:15" x14ac:dyDescent="0.35">
      <c r="A138" s="17"/>
      <c r="B138" s="17"/>
      <c r="C138" s="17"/>
      <c r="D138" s="17"/>
      <c r="E138" s="18"/>
      <c r="F138" s="18"/>
      <c r="G138" s="18"/>
      <c r="H138" s="17"/>
      <c r="I138" s="18"/>
      <c r="J138" s="18"/>
      <c r="K138" s="18"/>
      <c r="L138" s="18"/>
      <c r="M138" s="18"/>
      <c r="N138" s="18"/>
      <c r="O138" s="18"/>
    </row>
    <row r="139" spans="1:15" x14ac:dyDescent="0.35">
      <c r="A139" s="17"/>
      <c r="B139" s="17"/>
      <c r="C139" s="17"/>
      <c r="D139" s="17"/>
      <c r="E139" s="18"/>
      <c r="F139" s="18"/>
      <c r="G139" s="18"/>
      <c r="H139" s="17"/>
      <c r="I139" s="18"/>
      <c r="J139" s="18"/>
      <c r="K139" s="18"/>
      <c r="L139" s="18"/>
      <c r="M139" s="18"/>
      <c r="N139" s="18"/>
      <c r="O139" s="18"/>
    </row>
    <row r="140" spans="1:15" x14ac:dyDescent="0.35">
      <c r="A140" s="17"/>
      <c r="B140" s="17"/>
      <c r="C140" s="17"/>
      <c r="D140" s="17"/>
      <c r="E140" s="18"/>
      <c r="F140" s="18"/>
      <c r="G140" s="18"/>
      <c r="H140" s="17"/>
      <c r="I140" s="18"/>
      <c r="J140" s="18"/>
      <c r="K140" s="18"/>
      <c r="L140" s="18"/>
      <c r="M140" s="18"/>
      <c r="N140" s="18"/>
      <c r="O140" s="18"/>
    </row>
    <row r="141" spans="1:15" x14ac:dyDescent="0.35">
      <c r="A141" s="17"/>
      <c r="B141" s="17"/>
      <c r="C141" s="17"/>
      <c r="D141" s="17"/>
      <c r="E141" s="18"/>
      <c r="F141" s="18"/>
      <c r="G141" s="18"/>
      <c r="H141" s="17"/>
      <c r="I141" s="18"/>
      <c r="J141" s="18"/>
      <c r="K141" s="18"/>
      <c r="L141" s="18"/>
      <c r="M141" s="18"/>
      <c r="N141" s="18"/>
      <c r="O141" s="18"/>
    </row>
    <row r="142" spans="1:15" x14ac:dyDescent="0.35">
      <c r="A142" s="17"/>
      <c r="B142" s="17"/>
      <c r="C142" s="17"/>
      <c r="D142" s="17"/>
      <c r="E142" s="18"/>
      <c r="F142" s="18"/>
      <c r="G142" s="18"/>
      <c r="H142" s="17"/>
      <c r="I142" s="18"/>
      <c r="J142" s="18"/>
      <c r="K142" s="18"/>
      <c r="L142" s="18"/>
      <c r="M142" s="18"/>
      <c r="N142" s="18"/>
      <c r="O142" s="18"/>
    </row>
    <row r="143" spans="1:15" x14ac:dyDescent="0.35">
      <c r="A143" s="17"/>
      <c r="B143" s="17"/>
      <c r="C143" s="17"/>
      <c r="D143" s="17"/>
      <c r="E143" s="18"/>
      <c r="F143" s="18"/>
      <c r="G143" s="18"/>
      <c r="H143" s="17"/>
      <c r="I143" s="18"/>
      <c r="J143" s="18"/>
      <c r="K143" s="18"/>
      <c r="L143" s="18"/>
      <c r="M143" s="18"/>
      <c r="N143" s="18"/>
      <c r="O143" s="18"/>
    </row>
    <row r="144" spans="1:15" x14ac:dyDescent="0.35">
      <c r="A144" s="17"/>
      <c r="B144" s="17"/>
      <c r="C144" s="17"/>
      <c r="D144" s="17"/>
      <c r="E144" s="18"/>
      <c r="F144" s="18"/>
      <c r="G144" s="18"/>
      <c r="H144" s="17"/>
      <c r="I144" s="18"/>
      <c r="J144" s="18"/>
      <c r="K144" s="18"/>
      <c r="L144" s="18"/>
      <c r="M144" s="18"/>
      <c r="N144" s="18"/>
      <c r="O144" s="18"/>
    </row>
    <row r="145" spans="1:15" x14ac:dyDescent="0.35">
      <c r="A145" s="17"/>
      <c r="B145" s="17"/>
      <c r="C145" s="17"/>
      <c r="D145" s="17"/>
      <c r="E145" s="18"/>
      <c r="F145" s="18"/>
      <c r="G145" s="18"/>
      <c r="H145" s="17"/>
      <c r="I145" s="18"/>
      <c r="J145" s="18"/>
      <c r="K145" s="18"/>
      <c r="L145" s="18"/>
      <c r="M145" s="18"/>
      <c r="N145" s="18"/>
      <c r="O145" s="18"/>
    </row>
    <row r="146" spans="1:15" x14ac:dyDescent="0.35">
      <c r="A146" s="17"/>
      <c r="B146" s="17"/>
      <c r="C146" s="17"/>
      <c r="D146" s="17"/>
      <c r="E146" s="18"/>
      <c r="F146" s="18"/>
      <c r="G146" s="18"/>
      <c r="H146" s="17"/>
      <c r="I146" s="18"/>
      <c r="J146" s="18"/>
      <c r="K146" s="18"/>
      <c r="L146" s="18"/>
      <c r="M146" s="18"/>
      <c r="N146" s="18"/>
      <c r="O146" s="18"/>
    </row>
    <row r="147" spans="1:15" x14ac:dyDescent="0.35">
      <c r="A147" s="17"/>
      <c r="B147" s="17"/>
      <c r="C147" s="17"/>
      <c r="D147" s="17"/>
      <c r="E147" s="18"/>
      <c r="F147" s="18"/>
      <c r="G147" s="18"/>
      <c r="H147" s="17"/>
      <c r="I147" s="18"/>
      <c r="J147" s="18"/>
      <c r="K147" s="18"/>
      <c r="L147" s="18"/>
      <c r="M147" s="18"/>
      <c r="N147" s="18"/>
      <c r="O147" s="18"/>
    </row>
    <row r="148" spans="1:15" x14ac:dyDescent="0.35">
      <c r="A148" s="17"/>
      <c r="B148" s="17"/>
      <c r="C148" s="17"/>
      <c r="D148" s="17"/>
      <c r="E148" s="18"/>
      <c r="F148" s="18"/>
      <c r="G148" s="18"/>
      <c r="H148" s="17"/>
      <c r="I148" s="18"/>
      <c r="J148" s="18"/>
      <c r="K148" s="18"/>
      <c r="L148" s="18"/>
      <c r="M148" s="18"/>
      <c r="N148" s="18"/>
      <c r="O148" s="18"/>
    </row>
    <row r="149" spans="1:15" x14ac:dyDescent="0.35">
      <c r="A149" s="17"/>
      <c r="B149" s="17"/>
      <c r="C149" s="17"/>
      <c r="D149" s="17"/>
      <c r="E149" s="18"/>
      <c r="F149" s="18"/>
      <c r="G149" s="18"/>
      <c r="H149" s="17"/>
      <c r="I149" s="18"/>
      <c r="J149" s="18"/>
      <c r="K149" s="18"/>
      <c r="L149" s="18"/>
      <c r="M149" s="18"/>
      <c r="N149" s="18"/>
      <c r="O149" s="18"/>
    </row>
    <row r="150" spans="1:15" x14ac:dyDescent="0.35">
      <c r="A150" s="17"/>
      <c r="B150" s="17"/>
      <c r="C150" s="17"/>
      <c r="D150" s="17"/>
      <c r="E150" s="18"/>
      <c r="F150" s="18"/>
      <c r="G150" s="18"/>
      <c r="H150" s="17"/>
      <c r="I150" s="18"/>
      <c r="J150" s="18"/>
      <c r="K150" s="18"/>
      <c r="L150" s="18"/>
      <c r="M150" s="18"/>
      <c r="N150" s="18"/>
      <c r="O150" s="18"/>
    </row>
    <row r="151" spans="1:15" x14ac:dyDescent="0.35">
      <c r="A151" s="17"/>
      <c r="B151" s="17"/>
      <c r="C151" s="17"/>
      <c r="D151" s="17"/>
      <c r="E151" s="18"/>
      <c r="F151" s="18"/>
      <c r="G151" s="18"/>
      <c r="H151" s="17"/>
      <c r="I151" s="18"/>
      <c r="J151" s="18"/>
      <c r="K151" s="18"/>
      <c r="L151" s="18"/>
      <c r="M151" s="18"/>
      <c r="N151" s="18"/>
      <c r="O151" s="18"/>
    </row>
    <row r="152" spans="1:15" x14ac:dyDescent="0.35">
      <c r="A152" s="17"/>
      <c r="B152" s="17"/>
      <c r="C152" s="17"/>
      <c r="D152" s="17"/>
      <c r="E152" s="18"/>
      <c r="F152" s="18"/>
      <c r="G152" s="18"/>
      <c r="H152" s="17"/>
      <c r="I152" s="18"/>
      <c r="J152" s="18"/>
      <c r="K152" s="18"/>
      <c r="L152" s="18"/>
      <c r="M152" s="18"/>
      <c r="N152" s="18"/>
      <c r="O152" s="18"/>
    </row>
    <row r="153" spans="1:15" x14ac:dyDescent="0.35">
      <c r="A153" s="17"/>
      <c r="B153" s="17"/>
      <c r="C153" s="17"/>
      <c r="D153" s="17"/>
      <c r="E153" s="18"/>
      <c r="F153" s="18"/>
      <c r="G153" s="18"/>
      <c r="H153" s="17"/>
      <c r="I153" s="18"/>
      <c r="J153" s="18"/>
      <c r="K153" s="18"/>
      <c r="L153" s="18"/>
      <c r="M153" s="18"/>
      <c r="N153" s="18"/>
      <c r="O153" s="18"/>
    </row>
    <row r="154" spans="1:15" x14ac:dyDescent="0.35">
      <c r="A154" s="17"/>
      <c r="B154" s="17"/>
      <c r="C154" s="17"/>
      <c r="D154" s="17"/>
      <c r="E154" s="18"/>
      <c r="F154" s="18"/>
      <c r="G154" s="18"/>
      <c r="H154" s="17"/>
      <c r="I154" s="18"/>
      <c r="J154" s="18"/>
      <c r="K154" s="18"/>
      <c r="L154" s="18"/>
      <c r="M154" s="18"/>
      <c r="N154" s="18"/>
      <c r="O154" s="18"/>
    </row>
    <row r="155" spans="1:15" x14ac:dyDescent="0.35">
      <c r="A155" s="17"/>
      <c r="B155" s="17"/>
      <c r="C155" s="17"/>
      <c r="D155" s="17"/>
      <c r="E155" s="18"/>
      <c r="F155" s="18"/>
      <c r="G155" s="18"/>
      <c r="H155" s="17"/>
      <c r="I155" s="18"/>
      <c r="J155" s="18"/>
      <c r="K155" s="18"/>
      <c r="L155" s="18"/>
      <c r="M155" s="18"/>
      <c r="N155" s="18"/>
      <c r="O155" s="18"/>
    </row>
    <row r="156" spans="1:15" x14ac:dyDescent="0.35">
      <c r="A156" s="17"/>
      <c r="B156" s="17"/>
      <c r="C156" s="17"/>
      <c r="D156" s="17"/>
      <c r="E156" s="18"/>
      <c r="F156" s="18"/>
      <c r="G156" s="18"/>
      <c r="H156" s="17"/>
      <c r="I156" s="18"/>
      <c r="J156" s="18"/>
      <c r="K156" s="18"/>
      <c r="L156" s="18"/>
      <c r="M156" s="18"/>
      <c r="N156" s="18"/>
      <c r="O156" s="18"/>
    </row>
    <row r="157" spans="1:15" x14ac:dyDescent="0.35">
      <c r="A157" s="17"/>
      <c r="B157" s="17"/>
      <c r="C157" s="17"/>
      <c r="D157" s="17"/>
      <c r="E157" s="18"/>
      <c r="F157" s="18"/>
      <c r="G157" s="18"/>
      <c r="H157" s="17"/>
      <c r="I157" s="18"/>
      <c r="J157" s="18"/>
      <c r="K157" s="18"/>
      <c r="L157" s="18"/>
      <c r="M157" s="18"/>
      <c r="N157" s="18"/>
      <c r="O157" s="18"/>
    </row>
    <row r="158" spans="1:15" x14ac:dyDescent="0.35">
      <c r="A158" s="17"/>
      <c r="B158" s="17"/>
      <c r="C158" s="17"/>
      <c r="D158" s="17"/>
      <c r="E158" s="18"/>
      <c r="F158" s="18"/>
      <c r="G158" s="18"/>
      <c r="H158" s="17"/>
      <c r="I158" s="18"/>
      <c r="J158" s="18"/>
      <c r="K158" s="18"/>
      <c r="L158" s="18"/>
      <c r="M158" s="18"/>
      <c r="N158" s="18"/>
      <c r="O158" s="18"/>
    </row>
    <row r="159" spans="1:15" x14ac:dyDescent="0.35">
      <c r="A159" s="17"/>
      <c r="B159" s="17"/>
      <c r="C159" s="17"/>
      <c r="D159" s="17"/>
      <c r="E159" s="18"/>
      <c r="F159" s="18"/>
      <c r="G159" s="18"/>
      <c r="H159" s="17"/>
      <c r="I159" s="18"/>
      <c r="J159" s="18"/>
      <c r="K159" s="18"/>
      <c r="L159" s="18"/>
      <c r="M159" s="18"/>
      <c r="N159" s="18"/>
      <c r="O159" s="18"/>
    </row>
    <row r="160" spans="1:15" x14ac:dyDescent="0.35">
      <c r="A160" s="17"/>
      <c r="B160" s="17"/>
      <c r="C160" s="17"/>
      <c r="D160" s="17"/>
      <c r="E160" s="18"/>
      <c r="F160" s="18"/>
      <c r="G160" s="18"/>
      <c r="H160" s="17"/>
      <c r="I160" s="18"/>
      <c r="J160" s="18"/>
      <c r="K160" s="18"/>
      <c r="L160" s="18"/>
      <c r="M160" s="18"/>
      <c r="N160" s="18"/>
      <c r="O160" s="18"/>
    </row>
    <row r="161" spans="1:15" x14ac:dyDescent="0.35">
      <c r="A161" s="17"/>
      <c r="B161" s="17"/>
      <c r="C161" s="17"/>
      <c r="D161" s="17"/>
      <c r="E161" s="18"/>
      <c r="F161" s="18"/>
      <c r="G161" s="18"/>
      <c r="H161" s="17"/>
      <c r="I161" s="18"/>
      <c r="J161" s="18"/>
      <c r="K161" s="18"/>
      <c r="L161" s="18"/>
      <c r="M161" s="18"/>
      <c r="N161" s="18"/>
      <c r="O161" s="18"/>
    </row>
    <row r="162" spans="1:15" x14ac:dyDescent="0.35">
      <c r="A162" s="17"/>
      <c r="B162" s="17"/>
      <c r="C162" s="17"/>
      <c r="D162" s="17"/>
      <c r="E162" s="18"/>
      <c r="F162" s="18"/>
      <c r="G162" s="18"/>
      <c r="H162" s="17"/>
      <c r="I162" s="18"/>
      <c r="J162" s="18"/>
      <c r="K162" s="18"/>
      <c r="L162" s="18"/>
      <c r="M162" s="18"/>
      <c r="N162" s="18"/>
      <c r="O162" s="18"/>
    </row>
    <row r="163" spans="1:15" x14ac:dyDescent="0.35">
      <c r="A163" s="17"/>
      <c r="B163" s="17"/>
      <c r="C163" s="17"/>
      <c r="D163" s="17"/>
      <c r="E163" s="18"/>
      <c r="F163" s="18"/>
      <c r="G163" s="18"/>
      <c r="H163" s="17"/>
      <c r="I163" s="18"/>
      <c r="J163" s="18"/>
      <c r="K163" s="18"/>
      <c r="L163" s="18"/>
      <c r="M163" s="18"/>
      <c r="N163" s="18"/>
      <c r="O163" s="18"/>
    </row>
    <row r="164" spans="1:15" x14ac:dyDescent="0.35">
      <c r="A164" s="17"/>
      <c r="B164" s="17"/>
      <c r="C164" s="17"/>
      <c r="D164" s="17"/>
      <c r="E164" s="18"/>
      <c r="F164" s="18"/>
      <c r="G164" s="18"/>
      <c r="H164" s="17"/>
      <c r="I164" s="18"/>
      <c r="J164" s="18"/>
      <c r="K164" s="18"/>
      <c r="L164" s="18"/>
      <c r="M164" s="18"/>
      <c r="N164" s="18"/>
      <c r="O164" s="18"/>
    </row>
    <row r="165" spans="1:15" x14ac:dyDescent="0.35">
      <c r="A165" s="17"/>
      <c r="B165" s="17"/>
      <c r="C165" s="17"/>
      <c r="D165" s="17"/>
      <c r="E165" s="18"/>
      <c r="F165" s="18"/>
      <c r="G165" s="18"/>
      <c r="H165" s="17"/>
      <c r="I165" s="18"/>
      <c r="J165" s="18"/>
      <c r="K165" s="18"/>
      <c r="L165" s="18"/>
      <c r="M165" s="18"/>
      <c r="N165" s="18"/>
      <c r="O165" s="18"/>
    </row>
    <row r="166" spans="1:15" x14ac:dyDescent="0.35">
      <c r="A166" s="17"/>
      <c r="B166" s="17"/>
      <c r="C166" s="17"/>
      <c r="D166" s="17"/>
      <c r="E166" s="18"/>
      <c r="F166" s="18"/>
      <c r="G166" s="18"/>
      <c r="H166" s="17"/>
      <c r="I166" s="18"/>
      <c r="J166" s="18"/>
      <c r="K166" s="18"/>
      <c r="L166" s="18"/>
      <c r="M166" s="18"/>
      <c r="N166" s="18"/>
      <c r="O166" s="18"/>
    </row>
    <row r="167" spans="1:15" x14ac:dyDescent="0.35">
      <c r="A167" s="17"/>
      <c r="B167" s="17"/>
      <c r="C167" s="17"/>
      <c r="D167" s="17"/>
      <c r="E167" s="18"/>
      <c r="F167" s="18"/>
      <c r="G167" s="18"/>
      <c r="H167" s="17"/>
      <c r="I167" s="18"/>
      <c r="J167" s="18"/>
      <c r="K167" s="18"/>
      <c r="L167" s="18"/>
      <c r="M167" s="18"/>
      <c r="N167" s="18"/>
      <c r="O167" s="18"/>
    </row>
    <row r="168" spans="1:15" x14ac:dyDescent="0.35">
      <c r="A168" s="17"/>
      <c r="B168" s="17"/>
      <c r="C168" s="17"/>
      <c r="D168" s="17"/>
      <c r="E168" s="18"/>
      <c r="F168" s="18"/>
      <c r="G168" s="18"/>
      <c r="H168" s="17"/>
      <c r="I168" s="18"/>
      <c r="J168" s="18"/>
      <c r="K168" s="18"/>
      <c r="L168" s="18"/>
      <c r="M168" s="18"/>
      <c r="N168" s="18"/>
      <c r="O168" s="18"/>
    </row>
    <row r="169" spans="1:15" x14ac:dyDescent="0.35">
      <c r="A169" s="17"/>
      <c r="B169" s="17"/>
      <c r="C169" s="17"/>
      <c r="D169" s="17"/>
      <c r="E169" s="18"/>
      <c r="F169" s="18"/>
      <c r="G169" s="18"/>
      <c r="H169" s="17"/>
      <c r="I169" s="18"/>
      <c r="J169" s="18"/>
      <c r="K169" s="18"/>
      <c r="L169" s="18"/>
      <c r="M169" s="18"/>
      <c r="N169" s="18"/>
      <c r="O169" s="18"/>
    </row>
    <row r="170" spans="1:15" x14ac:dyDescent="0.35">
      <c r="A170" s="17"/>
      <c r="B170" s="17"/>
      <c r="C170" s="17"/>
      <c r="D170" s="17"/>
      <c r="E170" s="18"/>
      <c r="F170" s="18"/>
      <c r="G170" s="18"/>
      <c r="H170" s="17"/>
      <c r="I170" s="18"/>
      <c r="J170" s="18"/>
      <c r="K170" s="18"/>
      <c r="L170" s="18"/>
      <c r="M170" s="18"/>
      <c r="N170" s="18"/>
      <c r="O170" s="18"/>
    </row>
    <row r="171" spans="1:15" x14ac:dyDescent="0.35">
      <c r="A171" s="17"/>
      <c r="B171" s="17"/>
      <c r="C171" s="17"/>
      <c r="D171" s="17"/>
      <c r="E171" s="18"/>
      <c r="F171" s="18"/>
      <c r="G171" s="18"/>
      <c r="H171" s="17"/>
      <c r="I171" s="18"/>
      <c r="J171" s="18"/>
      <c r="K171" s="18"/>
      <c r="L171" s="18"/>
      <c r="M171" s="18"/>
      <c r="N171" s="18"/>
      <c r="O171" s="18"/>
    </row>
    <row r="172" spans="1:15" x14ac:dyDescent="0.35">
      <c r="A172" s="17"/>
      <c r="B172" s="17"/>
      <c r="C172" s="17"/>
      <c r="D172" s="17"/>
      <c r="E172" s="18"/>
      <c r="F172" s="18"/>
      <c r="G172" s="18"/>
      <c r="H172" s="17"/>
      <c r="I172" s="18"/>
      <c r="J172" s="18"/>
      <c r="K172" s="18"/>
      <c r="L172" s="18"/>
      <c r="M172" s="18"/>
      <c r="N172" s="18"/>
      <c r="O172" s="18"/>
    </row>
    <row r="173" spans="1:15" x14ac:dyDescent="0.35">
      <c r="A173" s="17"/>
      <c r="B173" s="17"/>
      <c r="C173" s="17"/>
      <c r="D173" s="17"/>
      <c r="E173" s="18"/>
      <c r="F173" s="18"/>
      <c r="G173" s="18"/>
      <c r="H173" s="17"/>
      <c r="I173" s="18"/>
      <c r="J173" s="18"/>
      <c r="K173" s="18"/>
      <c r="L173" s="18"/>
      <c r="M173" s="18"/>
      <c r="N173" s="18"/>
      <c r="O173" s="18"/>
    </row>
    <row r="174" spans="1:15" x14ac:dyDescent="0.35">
      <c r="A174" s="17"/>
      <c r="B174" s="17"/>
      <c r="C174" s="17"/>
      <c r="D174" s="17"/>
      <c r="E174" s="18"/>
      <c r="F174" s="18"/>
      <c r="G174" s="18"/>
      <c r="H174" s="17"/>
      <c r="I174" s="18"/>
      <c r="J174" s="18"/>
      <c r="K174" s="18"/>
      <c r="L174" s="18"/>
      <c r="M174" s="18"/>
      <c r="N174" s="18"/>
      <c r="O174" s="18"/>
    </row>
    <row r="175" spans="1:15" x14ac:dyDescent="0.35">
      <c r="A175" s="17"/>
      <c r="B175" s="17"/>
      <c r="C175" s="17"/>
      <c r="D175" s="17"/>
      <c r="E175" s="18"/>
      <c r="F175" s="18"/>
      <c r="G175" s="18"/>
      <c r="H175" s="17"/>
      <c r="I175" s="18"/>
      <c r="J175" s="18"/>
      <c r="K175" s="18"/>
      <c r="L175" s="18"/>
      <c r="M175" s="18"/>
      <c r="N175" s="18"/>
      <c r="O175" s="18"/>
    </row>
    <row r="176" spans="1:15" x14ac:dyDescent="0.35">
      <c r="A176" s="17"/>
      <c r="B176" s="17"/>
      <c r="C176" s="17"/>
      <c r="D176" s="17"/>
      <c r="E176" s="18"/>
      <c r="F176" s="18"/>
      <c r="G176" s="18"/>
      <c r="H176" s="17"/>
      <c r="I176" s="18"/>
      <c r="J176" s="18"/>
      <c r="K176" s="18"/>
      <c r="L176" s="18"/>
      <c r="M176" s="18"/>
      <c r="N176" s="18"/>
      <c r="O176" s="18"/>
    </row>
    <row r="177" spans="1:15" x14ac:dyDescent="0.35">
      <c r="A177" s="17"/>
      <c r="B177" s="17"/>
      <c r="C177" s="17"/>
      <c r="D177" s="17"/>
      <c r="E177" s="18"/>
      <c r="F177" s="18"/>
      <c r="G177" s="18"/>
      <c r="H177" s="17"/>
      <c r="I177" s="18"/>
      <c r="J177" s="18"/>
      <c r="K177" s="18"/>
      <c r="L177" s="18"/>
      <c r="M177" s="18"/>
      <c r="N177" s="18"/>
      <c r="O177" s="18"/>
    </row>
    <row r="178" spans="1:15" x14ac:dyDescent="0.35">
      <c r="A178" s="17"/>
      <c r="B178" s="17"/>
      <c r="C178" s="17"/>
      <c r="D178" s="17"/>
      <c r="E178" s="18"/>
      <c r="F178" s="18"/>
      <c r="G178" s="18"/>
      <c r="H178" s="17"/>
      <c r="I178" s="18"/>
      <c r="J178" s="18"/>
      <c r="K178" s="18"/>
      <c r="L178" s="18"/>
      <c r="M178" s="18"/>
      <c r="N178" s="18"/>
      <c r="O178" s="18"/>
    </row>
    <row r="179" spans="1:15" x14ac:dyDescent="0.35">
      <c r="A179" s="17"/>
      <c r="B179" s="17"/>
      <c r="C179" s="17"/>
      <c r="D179" s="17"/>
      <c r="E179" s="18"/>
      <c r="F179" s="18"/>
      <c r="G179" s="18"/>
      <c r="H179" s="17"/>
      <c r="I179" s="18"/>
      <c r="J179" s="18"/>
      <c r="K179" s="18"/>
      <c r="L179" s="18"/>
      <c r="M179" s="18"/>
      <c r="N179" s="18"/>
      <c r="O179" s="18"/>
    </row>
    <row r="180" spans="1:15" x14ac:dyDescent="0.35">
      <c r="A180" s="17"/>
      <c r="B180" s="17"/>
      <c r="C180" s="17"/>
      <c r="D180" s="17"/>
      <c r="E180" s="18"/>
      <c r="F180" s="18"/>
      <c r="G180" s="18"/>
      <c r="H180" s="17"/>
      <c r="I180" s="18"/>
      <c r="J180" s="18"/>
      <c r="K180" s="18"/>
      <c r="L180" s="18"/>
      <c r="M180" s="18"/>
      <c r="N180" s="18"/>
      <c r="O180" s="18"/>
    </row>
    <row r="181" spans="1:15" x14ac:dyDescent="0.35">
      <c r="A181" s="17"/>
      <c r="B181" s="17"/>
      <c r="C181" s="17"/>
      <c r="D181" s="17"/>
      <c r="E181" s="18"/>
      <c r="F181" s="18"/>
      <c r="G181" s="18"/>
      <c r="H181" s="17"/>
      <c r="I181" s="18"/>
      <c r="J181" s="18"/>
      <c r="K181" s="18"/>
      <c r="L181" s="18"/>
      <c r="M181" s="18"/>
      <c r="N181" s="18"/>
      <c r="O181" s="18"/>
    </row>
    <row r="182" spans="1:15" x14ac:dyDescent="0.35">
      <c r="A182" s="17"/>
      <c r="B182" s="17"/>
      <c r="C182" s="17"/>
      <c r="D182" s="17"/>
      <c r="E182" s="18"/>
      <c r="F182" s="18"/>
      <c r="G182" s="18"/>
      <c r="H182" s="17"/>
      <c r="I182" s="18"/>
      <c r="J182" s="18"/>
      <c r="K182" s="18"/>
      <c r="L182" s="18"/>
      <c r="M182" s="18"/>
      <c r="N182" s="18"/>
      <c r="O182" s="18"/>
    </row>
    <row r="183" spans="1:15" x14ac:dyDescent="0.35">
      <c r="A183" s="17"/>
      <c r="B183" s="17"/>
      <c r="C183" s="17"/>
      <c r="D183" s="17"/>
      <c r="E183" s="18"/>
      <c r="F183" s="18"/>
      <c r="G183" s="18"/>
      <c r="H183" s="17"/>
      <c r="I183" s="18"/>
      <c r="J183" s="18"/>
      <c r="K183" s="18"/>
      <c r="L183" s="18"/>
      <c r="M183" s="18"/>
      <c r="N183" s="18"/>
      <c r="O183" s="18"/>
    </row>
    <row r="184" spans="1:15" x14ac:dyDescent="0.35">
      <c r="A184" s="17"/>
      <c r="B184" s="17"/>
      <c r="C184" s="17"/>
      <c r="D184" s="17"/>
      <c r="E184" s="18"/>
      <c r="F184" s="18"/>
      <c r="G184" s="18"/>
      <c r="H184" s="17"/>
      <c r="I184" s="18"/>
      <c r="J184" s="18"/>
      <c r="K184" s="18"/>
      <c r="L184" s="18"/>
      <c r="M184" s="18"/>
      <c r="N184" s="18"/>
      <c r="O184" s="18"/>
    </row>
    <row r="185" spans="1:15" x14ac:dyDescent="0.35">
      <c r="A185" s="17"/>
      <c r="B185" s="17"/>
      <c r="C185" s="17"/>
      <c r="D185" s="17"/>
      <c r="E185" s="18"/>
      <c r="F185" s="18"/>
      <c r="G185" s="18"/>
      <c r="H185" s="17"/>
      <c r="I185" s="18"/>
      <c r="J185" s="18"/>
      <c r="K185" s="18"/>
      <c r="L185" s="18"/>
      <c r="M185" s="18"/>
      <c r="N185" s="18"/>
      <c r="O185" s="18"/>
    </row>
    <row r="186" spans="1:15" x14ac:dyDescent="0.35">
      <c r="A186" s="17"/>
      <c r="B186" s="17"/>
      <c r="C186" s="17"/>
      <c r="D186" s="17"/>
      <c r="E186" s="18"/>
      <c r="F186" s="18"/>
      <c r="G186" s="18"/>
      <c r="H186" s="17"/>
      <c r="I186" s="18"/>
      <c r="J186" s="18"/>
      <c r="K186" s="18"/>
      <c r="L186" s="18"/>
      <c r="M186" s="18"/>
      <c r="N186" s="18"/>
      <c r="O186" s="18"/>
    </row>
    <row r="187" spans="1:15" x14ac:dyDescent="0.35">
      <c r="A187" s="17"/>
      <c r="B187" s="17"/>
      <c r="C187" s="17"/>
      <c r="D187" s="17"/>
      <c r="E187" s="18"/>
      <c r="F187" s="18"/>
      <c r="G187" s="18"/>
      <c r="H187" s="17"/>
      <c r="I187" s="18"/>
      <c r="J187" s="18"/>
      <c r="K187" s="18"/>
      <c r="L187" s="18"/>
      <c r="M187" s="18"/>
      <c r="N187" s="18"/>
      <c r="O187" s="18"/>
    </row>
    <row r="188" spans="1:15" x14ac:dyDescent="0.35">
      <c r="A188" s="17"/>
      <c r="B188" s="17"/>
      <c r="C188" s="17"/>
      <c r="D188" s="17"/>
      <c r="E188" s="18"/>
      <c r="F188" s="18"/>
      <c r="G188" s="18"/>
      <c r="H188" s="17"/>
      <c r="I188" s="18"/>
      <c r="J188" s="18"/>
      <c r="K188" s="18"/>
      <c r="L188" s="18"/>
      <c r="M188" s="18"/>
      <c r="N188" s="18"/>
      <c r="O188" s="18"/>
    </row>
    <row r="189" spans="1:15" x14ac:dyDescent="0.35">
      <c r="A189" s="17"/>
      <c r="B189" s="17"/>
      <c r="C189" s="17"/>
      <c r="D189" s="17"/>
      <c r="E189" s="18"/>
      <c r="F189" s="18"/>
      <c r="G189" s="18"/>
      <c r="H189" s="17"/>
      <c r="I189" s="18"/>
      <c r="J189" s="18"/>
      <c r="K189" s="18"/>
      <c r="L189" s="18"/>
      <c r="M189" s="18"/>
      <c r="N189" s="18"/>
      <c r="O189" s="18"/>
    </row>
    <row r="190" spans="1:15" x14ac:dyDescent="0.35">
      <c r="A190" s="17"/>
      <c r="B190" s="17"/>
      <c r="C190" s="17"/>
      <c r="D190" s="17"/>
      <c r="E190" s="18"/>
      <c r="F190" s="18"/>
      <c r="G190" s="18"/>
      <c r="H190" s="17"/>
      <c r="I190" s="18"/>
      <c r="J190" s="18"/>
      <c r="K190" s="18"/>
      <c r="L190" s="18"/>
      <c r="M190" s="18"/>
      <c r="N190" s="18"/>
      <c r="O190" s="18"/>
    </row>
    <row r="191" spans="1:15" x14ac:dyDescent="0.35">
      <c r="A191" s="17"/>
      <c r="B191" s="17"/>
      <c r="C191" s="17"/>
      <c r="D191" s="17"/>
      <c r="E191" s="18"/>
      <c r="F191" s="18"/>
      <c r="G191" s="18"/>
      <c r="H191" s="17"/>
      <c r="I191" s="18"/>
      <c r="J191" s="18"/>
      <c r="K191" s="18"/>
      <c r="L191" s="18"/>
      <c r="M191" s="18"/>
      <c r="N191" s="18"/>
      <c r="O191" s="18"/>
    </row>
    <row r="192" spans="1:15" x14ac:dyDescent="0.35">
      <c r="A192" s="17"/>
      <c r="B192" s="17"/>
      <c r="C192" s="17"/>
      <c r="D192" s="17"/>
      <c r="E192" s="18"/>
      <c r="F192" s="18"/>
      <c r="G192" s="18"/>
      <c r="H192" s="17"/>
      <c r="I192" s="18"/>
      <c r="J192" s="18"/>
      <c r="K192" s="18"/>
      <c r="L192" s="18"/>
      <c r="M192" s="18"/>
      <c r="N192" s="18"/>
      <c r="O192" s="18"/>
    </row>
    <row r="193" spans="1:15" x14ac:dyDescent="0.35">
      <c r="A193" s="17"/>
      <c r="B193" s="17"/>
      <c r="C193" s="17"/>
      <c r="D193" s="17"/>
      <c r="E193" s="18"/>
      <c r="F193" s="18"/>
      <c r="G193" s="18"/>
      <c r="H193" s="17"/>
      <c r="I193" s="18"/>
      <c r="J193" s="18"/>
      <c r="K193" s="18"/>
      <c r="L193" s="18"/>
      <c r="M193" s="18"/>
      <c r="N193" s="18"/>
      <c r="O193" s="18"/>
    </row>
    <row r="194" spans="1:15" x14ac:dyDescent="0.35">
      <c r="A194" s="17"/>
      <c r="B194" s="17"/>
      <c r="C194" s="17"/>
      <c r="D194" s="17"/>
      <c r="E194" s="18"/>
      <c r="F194" s="18"/>
      <c r="G194" s="18"/>
      <c r="H194" s="17"/>
      <c r="I194" s="18"/>
      <c r="J194" s="18"/>
      <c r="K194" s="18"/>
      <c r="L194" s="18"/>
      <c r="M194" s="18"/>
      <c r="N194" s="18"/>
      <c r="O194" s="18"/>
    </row>
    <row r="195" spans="1:15" x14ac:dyDescent="0.35">
      <c r="A195" s="17"/>
      <c r="B195" s="17"/>
      <c r="C195" s="17"/>
      <c r="D195" s="17"/>
      <c r="E195" s="18"/>
      <c r="F195" s="18"/>
      <c r="G195" s="18"/>
      <c r="H195" s="17"/>
      <c r="I195" s="18"/>
      <c r="J195" s="18"/>
      <c r="K195" s="18"/>
      <c r="L195" s="18"/>
      <c r="M195" s="18"/>
      <c r="N195" s="18"/>
      <c r="O195" s="18"/>
    </row>
    <row r="196" spans="1:15" x14ac:dyDescent="0.35">
      <c r="A196" s="17"/>
      <c r="B196" s="17"/>
      <c r="C196" s="17"/>
      <c r="D196" s="17"/>
      <c r="E196" s="18"/>
      <c r="F196" s="18"/>
      <c r="G196" s="18"/>
      <c r="H196" s="17"/>
      <c r="I196" s="18"/>
      <c r="J196" s="18"/>
      <c r="K196" s="18"/>
      <c r="L196" s="18"/>
      <c r="M196" s="18"/>
      <c r="N196" s="18"/>
      <c r="O196" s="18"/>
    </row>
    <row r="197" spans="1:15" x14ac:dyDescent="0.35">
      <c r="A197" s="17"/>
      <c r="B197" s="17"/>
      <c r="C197" s="17"/>
      <c r="D197" s="17"/>
      <c r="E197" s="18"/>
      <c r="F197" s="18"/>
      <c r="G197" s="18"/>
      <c r="H197" s="17"/>
      <c r="I197" s="18"/>
      <c r="J197" s="18"/>
      <c r="K197" s="18"/>
      <c r="L197" s="18"/>
      <c r="M197" s="18"/>
      <c r="N197" s="18"/>
      <c r="O197" s="18"/>
    </row>
    <row r="198" spans="1:15" x14ac:dyDescent="0.35">
      <c r="A198" s="17"/>
      <c r="B198" s="17"/>
      <c r="C198" s="17"/>
      <c r="D198" s="17"/>
      <c r="E198" s="18"/>
      <c r="F198" s="18"/>
      <c r="G198" s="18"/>
      <c r="H198" s="17"/>
      <c r="I198" s="18"/>
      <c r="J198" s="18"/>
      <c r="K198" s="18"/>
      <c r="L198" s="18"/>
      <c r="M198" s="18"/>
      <c r="N198" s="18"/>
      <c r="O198" s="18"/>
    </row>
    <row r="199" spans="1:15" x14ac:dyDescent="0.35">
      <c r="A199" s="17"/>
      <c r="B199" s="17"/>
      <c r="C199" s="17"/>
      <c r="D199" s="17"/>
      <c r="E199" s="18"/>
      <c r="F199" s="18"/>
      <c r="G199" s="18"/>
      <c r="H199" s="17"/>
      <c r="I199" s="18"/>
      <c r="J199" s="18"/>
      <c r="K199" s="18"/>
      <c r="L199" s="18"/>
      <c r="M199" s="18"/>
      <c r="N199" s="18"/>
      <c r="O199" s="18"/>
    </row>
    <row r="200" spans="1:15" x14ac:dyDescent="0.35">
      <c r="A200" s="17"/>
      <c r="B200" s="17"/>
      <c r="C200" s="17"/>
      <c r="D200" s="17"/>
      <c r="E200" s="18"/>
      <c r="F200" s="18"/>
      <c r="G200" s="18"/>
      <c r="H200" s="17"/>
      <c r="I200" s="18"/>
      <c r="J200" s="18"/>
      <c r="K200" s="18"/>
      <c r="L200" s="18"/>
      <c r="M200" s="18"/>
      <c r="N200" s="18"/>
      <c r="O200" s="18"/>
    </row>
    <row r="201" spans="1:15" x14ac:dyDescent="0.35">
      <c r="A201" s="17"/>
      <c r="B201" s="17"/>
      <c r="C201" s="17"/>
      <c r="D201" s="17"/>
      <c r="E201" s="18"/>
      <c r="F201" s="18"/>
      <c r="G201" s="18"/>
      <c r="H201" s="17"/>
      <c r="I201" s="18"/>
      <c r="J201" s="18"/>
      <c r="K201" s="18"/>
      <c r="L201" s="18"/>
      <c r="M201" s="18"/>
      <c r="N201" s="18"/>
      <c r="O201" s="18"/>
    </row>
    <row r="202" spans="1:15" x14ac:dyDescent="0.35">
      <c r="A202" s="17"/>
      <c r="B202" s="17"/>
      <c r="C202" s="17"/>
      <c r="D202" s="17"/>
      <c r="E202" s="18"/>
      <c r="F202" s="18"/>
      <c r="G202" s="18"/>
      <c r="H202" s="17"/>
      <c r="I202" s="18"/>
      <c r="J202" s="18"/>
      <c r="K202" s="18"/>
      <c r="L202" s="18"/>
      <c r="M202" s="18"/>
      <c r="N202" s="18"/>
      <c r="O202" s="18"/>
    </row>
    <row r="203" spans="1:15" x14ac:dyDescent="0.35">
      <c r="A203" s="17"/>
      <c r="B203" s="17"/>
      <c r="C203" s="17"/>
      <c r="D203" s="17"/>
      <c r="E203" s="18"/>
      <c r="F203" s="18"/>
      <c r="G203" s="18"/>
      <c r="H203" s="17"/>
      <c r="I203" s="18"/>
      <c r="J203" s="18"/>
      <c r="K203" s="18"/>
      <c r="L203" s="18"/>
      <c r="M203" s="18"/>
      <c r="N203" s="18"/>
      <c r="O203" s="18"/>
    </row>
    <row r="204" spans="1:15" x14ac:dyDescent="0.35">
      <c r="A204" s="17"/>
      <c r="B204" s="17"/>
      <c r="C204" s="17"/>
      <c r="D204" s="17"/>
      <c r="E204" s="18"/>
      <c r="F204" s="18"/>
      <c r="G204" s="18"/>
      <c r="H204" s="17"/>
      <c r="I204" s="18"/>
      <c r="J204" s="18"/>
      <c r="K204" s="18"/>
      <c r="L204" s="18"/>
      <c r="M204" s="18"/>
      <c r="N204" s="18"/>
      <c r="O204" s="18"/>
    </row>
    <row r="205" spans="1:15" x14ac:dyDescent="0.35">
      <c r="A205" s="17"/>
      <c r="B205" s="17"/>
      <c r="C205" s="17"/>
      <c r="D205" s="17"/>
      <c r="E205" s="18"/>
      <c r="F205" s="18"/>
      <c r="G205" s="18"/>
      <c r="H205" s="17"/>
      <c r="I205" s="18"/>
      <c r="J205" s="18"/>
      <c r="K205" s="18"/>
      <c r="L205" s="18"/>
      <c r="M205" s="18"/>
      <c r="N205" s="18"/>
      <c r="O205" s="18"/>
    </row>
    <row r="206" spans="1:15" x14ac:dyDescent="0.35">
      <c r="A206" s="17"/>
      <c r="B206" s="17"/>
      <c r="C206" s="17"/>
      <c r="D206" s="17"/>
      <c r="E206" s="18"/>
      <c r="F206" s="18"/>
      <c r="G206" s="18"/>
      <c r="H206" s="17"/>
      <c r="I206" s="18"/>
      <c r="J206" s="18"/>
      <c r="K206" s="18"/>
      <c r="L206" s="18"/>
      <c r="M206" s="18"/>
      <c r="N206" s="18"/>
      <c r="O206" s="18"/>
    </row>
    <row r="207" spans="1:15" x14ac:dyDescent="0.35">
      <c r="A207" s="17"/>
      <c r="B207" s="17"/>
      <c r="C207" s="17"/>
      <c r="D207" s="17"/>
      <c r="E207" s="18"/>
      <c r="F207" s="18"/>
      <c r="G207" s="18"/>
      <c r="H207" s="17"/>
      <c r="I207" s="18"/>
      <c r="J207" s="18"/>
      <c r="K207" s="18"/>
      <c r="L207" s="18"/>
      <c r="M207" s="18"/>
      <c r="N207" s="18"/>
      <c r="O207" s="18"/>
    </row>
    <row r="208" spans="1:15" x14ac:dyDescent="0.35">
      <c r="A208" s="17"/>
      <c r="B208" s="17"/>
      <c r="C208" s="17"/>
      <c r="D208" s="17"/>
      <c r="E208" s="18"/>
      <c r="F208" s="18"/>
      <c r="G208" s="18"/>
      <c r="H208" s="17"/>
      <c r="I208" s="18"/>
      <c r="J208" s="18"/>
      <c r="K208" s="18"/>
      <c r="L208" s="18"/>
      <c r="M208" s="18"/>
      <c r="N208" s="18"/>
      <c r="O208" s="18"/>
    </row>
  </sheetData>
  <mergeCells count="3">
    <mergeCell ref="G3:J3"/>
    <mergeCell ref="B91:H93"/>
    <mergeCell ref="B97:G101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Q208"/>
  <sheetViews>
    <sheetView zoomScale="70" zoomScaleNormal="70" workbookViewId="0">
      <selection activeCell="M60" sqref="M60"/>
    </sheetView>
  </sheetViews>
  <sheetFormatPr defaultColWidth="14.453125" defaultRowHeight="15.5" x14ac:dyDescent="0.35"/>
  <cols>
    <col min="1" max="1" width="14" style="1" customWidth="1"/>
    <col min="2" max="2" width="15.26953125" style="1" customWidth="1"/>
    <col min="3" max="3" width="15.1796875" style="1" customWidth="1"/>
    <col min="4" max="4" width="1.81640625" style="1" customWidth="1"/>
    <col min="5" max="7" width="21.26953125" style="6" customWidth="1"/>
    <col min="8" max="8" width="4.1796875" style="1" customWidth="1"/>
    <col min="9" max="9" width="22.7265625" style="6" customWidth="1"/>
    <col min="10" max="10" width="20.1796875" style="6" customWidth="1"/>
    <col min="11" max="11" width="24.26953125" style="6" bestFit="1" customWidth="1"/>
    <col min="12" max="12" width="1.81640625" style="6" customWidth="1"/>
    <col min="13" max="13" width="20.54296875" style="6" bestFit="1" customWidth="1"/>
    <col min="14" max="15" width="20.1796875" style="6" customWidth="1"/>
    <col min="16" max="16" width="4.1796875" style="1" customWidth="1"/>
    <col min="17" max="17" width="1.81640625" style="1" customWidth="1"/>
    <col min="18" max="18" width="19.54296875" style="8" hidden="1" customWidth="1"/>
    <col min="19" max="21" width="0" style="1" hidden="1" customWidth="1"/>
    <col min="22" max="22" width="14.453125" style="1" hidden="1" customWidth="1"/>
    <col min="23" max="23" width="15.453125" style="1" hidden="1" customWidth="1"/>
    <col min="24" max="24" width="24.81640625" style="1" hidden="1" customWidth="1"/>
    <col min="25" max="32" width="23.1796875" style="1" hidden="1" customWidth="1"/>
    <col min="33" max="34" width="24.81640625" style="1" hidden="1" customWidth="1"/>
    <col min="35" max="35" width="22.81640625" style="1" hidden="1" customWidth="1"/>
    <col min="36" max="36" width="18.453125" style="1" bestFit="1" customWidth="1"/>
    <col min="37" max="44" width="23.1796875" style="1" bestFit="1" customWidth="1"/>
    <col min="45" max="45" width="24.81640625" style="1" bestFit="1" customWidth="1"/>
    <col min="46" max="47" width="20" style="1" bestFit="1" customWidth="1"/>
    <col min="48" max="55" width="16.453125" style="1" customWidth="1"/>
    <col min="56" max="56" width="21.7265625" style="1" bestFit="1" customWidth="1"/>
    <col min="57" max="59" width="16.453125" style="1" customWidth="1"/>
    <col min="60" max="60" width="18.453125" style="1" bestFit="1" customWidth="1"/>
    <col min="61" max="61" width="16.1796875" style="1" customWidth="1"/>
    <col min="62" max="70" width="14.453125" style="1"/>
    <col min="71" max="71" width="18.453125" style="1" bestFit="1" customWidth="1"/>
    <col min="72" max="16384" width="14.453125" style="1"/>
  </cols>
  <sheetData>
    <row r="1" spans="1:62" x14ac:dyDescent="0.35">
      <c r="B1" s="2"/>
      <c r="C1" s="3"/>
      <c r="D1" s="3"/>
      <c r="E1" s="4" t="s">
        <v>0</v>
      </c>
      <c r="F1" s="4"/>
      <c r="G1" s="5"/>
      <c r="H1" s="3"/>
      <c r="I1" s="4"/>
      <c r="J1" s="4"/>
      <c r="K1" s="4"/>
      <c r="L1" s="4"/>
      <c r="N1" s="4"/>
      <c r="O1" s="4"/>
      <c r="P1" s="7"/>
      <c r="Z1" s="9"/>
    </row>
    <row r="2" spans="1:62" x14ac:dyDescent="0.35">
      <c r="A2" s="10" t="s">
        <v>1</v>
      </c>
      <c r="B2" s="11"/>
      <c r="C2" s="3"/>
      <c r="D2" s="3"/>
      <c r="E2" s="4"/>
      <c r="F2" s="4"/>
      <c r="G2" s="5"/>
      <c r="H2" s="3"/>
      <c r="I2" s="4"/>
      <c r="J2" s="4"/>
      <c r="K2" s="4"/>
      <c r="L2" s="4"/>
      <c r="M2" s="4"/>
      <c r="N2" s="4"/>
      <c r="O2" s="4"/>
      <c r="P2" s="7"/>
    </row>
    <row r="3" spans="1:62" s="13" customFormat="1" x14ac:dyDescent="0.35">
      <c r="A3" s="12"/>
      <c r="B3" s="12"/>
      <c r="C3" s="12"/>
      <c r="D3" s="12"/>
      <c r="E3" s="12"/>
      <c r="F3" s="12"/>
      <c r="G3" s="143">
        <v>42979</v>
      </c>
      <c r="H3" s="143"/>
      <c r="I3" s="143"/>
      <c r="J3" s="143"/>
      <c r="L3" s="12"/>
      <c r="M3" s="12"/>
      <c r="N3" s="12"/>
      <c r="O3" s="12"/>
      <c r="P3" s="14"/>
      <c r="R3" s="15"/>
    </row>
    <row r="4" spans="1:62" x14ac:dyDescent="0.35">
      <c r="A4" s="10"/>
      <c r="B4" s="3"/>
      <c r="C4" s="3"/>
      <c r="D4" s="3"/>
      <c r="E4" s="4"/>
      <c r="F4" s="16"/>
      <c r="G4" s="5"/>
      <c r="H4" s="3"/>
      <c r="I4" s="4"/>
      <c r="J4" s="4"/>
      <c r="K4" s="4"/>
      <c r="L4" s="4"/>
      <c r="M4" s="4"/>
      <c r="N4" s="4"/>
      <c r="O4" s="4"/>
      <c r="P4" s="7"/>
    </row>
    <row r="5" spans="1:62" ht="12" customHeight="1" x14ac:dyDescent="0.35">
      <c r="A5" s="17"/>
      <c r="B5" s="17"/>
      <c r="C5" s="17"/>
      <c r="D5" s="17"/>
      <c r="E5" s="18"/>
      <c r="F5" s="18"/>
      <c r="G5" s="18"/>
      <c r="H5" s="17"/>
      <c r="I5" s="18"/>
      <c r="J5" s="18"/>
      <c r="K5" s="18"/>
      <c r="L5" s="18"/>
      <c r="M5" s="18"/>
      <c r="N5" s="18"/>
      <c r="O5" s="18"/>
      <c r="BA5" s="19"/>
      <c r="BB5" s="19"/>
      <c r="BD5" s="19"/>
      <c r="BE5" s="19"/>
      <c r="BJ5" s="20"/>
    </row>
    <row r="6" spans="1:62" s="25" customFormat="1" ht="20.149999999999999" customHeight="1" x14ac:dyDescent="0.35">
      <c r="A6" s="21"/>
      <c r="B6" s="22"/>
      <c r="C6" s="22"/>
      <c r="D6" s="22"/>
      <c r="E6" s="23"/>
      <c r="F6" s="24" t="s">
        <v>2</v>
      </c>
      <c r="G6" s="23"/>
      <c r="H6" s="22"/>
      <c r="I6" s="23"/>
      <c r="J6" s="24" t="s">
        <v>3</v>
      </c>
      <c r="K6" s="23"/>
      <c r="L6" s="23"/>
      <c r="M6" s="23"/>
      <c r="N6" s="24" t="s">
        <v>4</v>
      </c>
      <c r="O6" s="23"/>
      <c r="R6" s="26"/>
      <c r="BA6" s="27"/>
      <c r="BB6" s="27"/>
      <c r="BD6" s="27"/>
      <c r="BE6" s="27"/>
    </row>
    <row r="7" spans="1:62" s="25" customFormat="1" ht="20.149999999999999" customHeight="1" x14ac:dyDescent="0.35">
      <c r="A7" s="28"/>
      <c r="B7" s="29"/>
      <c r="C7" s="30"/>
      <c r="D7" s="29"/>
      <c r="E7" s="31" t="s">
        <v>5</v>
      </c>
      <c r="F7" s="31" t="s">
        <v>6</v>
      </c>
      <c r="G7" s="31" t="s">
        <v>7</v>
      </c>
      <c r="H7" s="30"/>
      <c r="I7" s="31" t="s">
        <v>5</v>
      </c>
      <c r="J7" s="31" t="s">
        <v>6</v>
      </c>
      <c r="K7" s="31" t="s">
        <v>7</v>
      </c>
      <c r="L7" s="32"/>
      <c r="M7" s="31" t="s">
        <v>5</v>
      </c>
      <c r="N7" s="31" t="s">
        <v>6</v>
      </c>
      <c r="O7" s="31" t="s">
        <v>7</v>
      </c>
      <c r="P7" s="33"/>
      <c r="R7" s="26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</row>
    <row r="8" spans="1:62" s="25" customFormat="1" ht="20.149999999999999" customHeight="1" x14ac:dyDescent="0.35">
      <c r="A8" s="35"/>
      <c r="B8" s="36"/>
      <c r="C8" s="37"/>
      <c r="D8" s="38"/>
      <c r="E8" s="39" t="s">
        <v>8</v>
      </c>
      <c r="F8" s="39" t="s">
        <v>8</v>
      </c>
      <c r="G8" s="39" t="s">
        <v>9</v>
      </c>
      <c r="H8" s="37"/>
      <c r="I8" s="39" t="s">
        <v>8</v>
      </c>
      <c r="J8" s="39" t="s">
        <v>8</v>
      </c>
      <c r="K8" s="39" t="s">
        <v>9</v>
      </c>
      <c r="L8" s="40"/>
      <c r="M8" s="39" t="s">
        <v>8</v>
      </c>
      <c r="N8" s="39" t="s">
        <v>8</v>
      </c>
      <c r="O8" s="39" t="s">
        <v>9</v>
      </c>
      <c r="P8" s="41"/>
      <c r="R8" s="26"/>
      <c r="BD8" s="27"/>
      <c r="BE8" s="27"/>
    </row>
    <row r="9" spans="1:62" ht="17.149999999999999" customHeight="1" x14ac:dyDescent="0.35">
      <c r="A9" s="42"/>
      <c r="B9" s="43"/>
      <c r="C9" s="44"/>
      <c r="D9" s="17"/>
      <c r="E9" s="18"/>
      <c r="F9" s="18"/>
      <c r="G9" s="18"/>
      <c r="H9" s="45"/>
      <c r="I9" s="18"/>
      <c r="J9" s="46"/>
      <c r="K9" s="18"/>
      <c r="L9" s="47"/>
      <c r="M9" s="18"/>
      <c r="N9" s="18"/>
      <c r="O9" s="18"/>
      <c r="P9" s="48"/>
      <c r="T9" s="19"/>
      <c r="AX9" s="19"/>
    </row>
    <row r="10" spans="1:62" ht="17.149999999999999" customHeight="1" x14ac:dyDescent="0.35">
      <c r="A10" s="42" t="s">
        <v>10</v>
      </c>
      <c r="B10" s="43"/>
      <c r="C10" s="45"/>
      <c r="D10" s="17"/>
      <c r="E10" s="18"/>
      <c r="F10" s="18"/>
      <c r="G10" s="18"/>
      <c r="H10" s="45"/>
      <c r="I10" s="18"/>
      <c r="J10" s="18"/>
      <c r="K10" s="18"/>
      <c r="L10" s="47"/>
      <c r="M10" s="18"/>
      <c r="N10" s="18"/>
      <c r="O10" s="18"/>
      <c r="P10" s="48"/>
      <c r="T10" s="19"/>
      <c r="AX10" s="19"/>
    </row>
    <row r="11" spans="1:62" ht="17.149999999999999" customHeight="1" x14ac:dyDescent="0.35">
      <c r="A11" s="49"/>
      <c r="B11" s="50" t="s">
        <v>11</v>
      </c>
      <c r="C11" s="45"/>
      <c r="D11" s="17"/>
      <c r="E11" s="51">
        <f>HLOOKUP('[2]Input-Actg1'!$B$1,'[2]Input-Actg1'!$F$6:$Q$82,5)</f>
        <v>13642619</v>
      </c>
      <c r="F11" s="51">
        <f>HLOOKUP('[2]Input-Actg1'!$B$1,'[2]Input-Actg1'!$R$6:$AC$87,5)</f>
        <v>13957227</v>
      </c>
      <c r="G11" s="52">
        <f t="shared" ref="G11:G19" si="0">E11-F11</f>
        <v>-314608</v>
      </c>
      <c r="H11" s="53"/>
      <c r="I11" s="51">
        <f>HLOOKUP('[2]Input-Actg1'!$B$1,'[2]Input-Actg1'!$AP$6:$BA$81,5)</f>
        <v>341326451.19</v>
      </c>
      <c r="J11" s="51">
        <f>HLOOKUP('[2]Input-Actg1'!$B$1,'[2]Input-Actg1'!$BB$6:$BM$79,5)</f>
        <v>288053050</v>
      </c>
      <c r="K11" s="52">
        <f t="shared" ref="K11:K19" si="1">I11-J11</f>
        <v>53273401.189999998</v>
      </c>
      <c r="L11" s="47"/>
      <c r="M11" s="51">
        <f>HLOOKUP('[2]Input-Actg1'!$B$1,'[2]Input-Actg1'!$BN$6:$BY$79,5)</f>
        <v>454168194.19</v>
      </c>
      <c r="N11" s="51">
        <f>HLOOKUP('[2]Input-Actg1'!$B$1,'[2]Input-Actg1'!$BY$6:CK$79,5)</f>
        <v>403024176</v>
      </c>
      <c r="O11" s="52">
        <f t="shared" ref="O11:O18" si="2">M11-N11</f>
        <v>51144018.189999998</v>
      </c>
      <c r="P11" s="54"/>
      <c r="Q11" s="55"/>
      <c r="T11" s="19"/>
      <c r="W11" s="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</row>
    <row r="12" spans="1:62" ht="17.149999999999999" customHeight="1" x14ac:dyDescent="0.35">
      <c r="A12" s="49"/>
      <c r="B12" s="50" t="s">
        <v>12</v>
      </c>
      <c r="C12" s="45"/>
      <c r="D12" s="17"/>
      <c r="E12" s="51">
        <f>HLOOKUP('[2]Input-Actg1'!$B$1,'[2]Input-Actg1'!$F$6:$Q$82,6)</f>
        <v>8259619.5599999996</v>
      </c>
      <c r="F12" s="51">
        <f>HLOOKUP('[2]Input-Actg1'!$B$1,'[2]Input-Actg1'!$R$6:$AC$87,6)</f>
        <v>8487512.6899999995</v>
      </c>
      <c r="G12" s="52">
        <f t="shared" si="0"/>
        <v>-227893.12999999989</v>
      </c>
      <c r="H12" s="53"/>
      <c r="I12" s="51">
        <f>HLOOKUP('[2]Input-Actg1'!$B$1,'[2]Input-Actg1'!$AP$6:$BA$81,6)</f>
        <v>174219007.75999999</v>
      </c>
      <c r="J12" s="51">
        <f>HLOOKUP('[2]Input-Actg1'!$B$1,'[2]Input-Actg1'!$BB$6:$BM$79,6)</f>
        <v>144143596.13999999</v>
      </c>
      <c r="K12" s="52">
        <f t="shared" si="1"/>
        <v>30075411.620000005</v>
      </c>
      <c r="L12" s="47"/>
      <c r="M12" s="51">
        <f>HLOOKUP('[2]Input-Actg1'!$B$1,'[2]Input-Actg1'!$BN$6:$BY$79,6)</f>
        <v>227807903.28999999</v>
      </c>
      <c r="N12" s="51">
        <f>HLOOKUP('[2]Input-Actg1'!$B$1,'[2]Input-Actg1'!$BY$6:CK$79,6)</f>
        <v>200518682.46000001</v>
      </c>
      <c r="O12" s="52">
        <f t="shared" si="2"/>
        <v>27289220.829999983</v>
      </c>
      <c r="P12" s="54"/>
      <c r="Q12" s="55"/>
      <c r="T12" s="19"/>
      <c r="W12" s="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</row>
    <row r="13" spans="1:62" ht="17.149999999999999" customHeight="1" x14ac:dyDescent="0.35">
      <c r="A13" s="49"/>
      <c r="B13" s="50" t="s">
        <v>13</v>
      </c>
      <c r="C13" s="45"/>
      <c r="D13" s="17"/>
      <c r="E13" s="51">
        <f>HLOOKUP('[2]Input-Actg1'!$B$1,'[2]Input-Actg1'!$F$6:$Q$82,7)</f>
        <v>1695510.93</v>
      </c>
      <c r="F13" s="51">
        <f>HLOOKUP('[2]Input-Actg1'!$B$1,'[2]Input-Actg1'!$R$6:$AC$87,7)</f>
        <v>1700700.11</v>
      </c>
      <c r="G13" s="52">
        <f t="shared" si="0"/>
        <v>-5189.1800000001676</v>
      </c>
      <c r="H13" s="53"/>
      <c r="I13" s="51">
        <f>HLOOKUP('[2]Input-Actg1'!$B$1,'[2]Input-Actg1'!$AP$6:$BA$81,7)</f>
        <v>16624664.699999999</v>
      </c>
      <c r="J13" s="51">
        <f>HLOOKUP('[2]Input-Actg1'!$B$1,'[2]Input-Actg1'!$BB$6:$BM$79,7)</f>
        <v>14864886.629999999</v>
      </c>
      <c r="K13" s="52">
        <f t="shared" si="1"/>
        <v>1759778.0700000003</v>
      </c>
      <c r="L13" s="47"/>
      <c r="M13" s="51">
        <f>HLOOKUP('[2]Input-Actg1'!$B$1,'[2]Input-Actg1'!$BN$6:$BY$79,7)</f>
        <v>22807945.239999998</v>
      </c>
      <c r="N13" s="51">
        <f>HLOOKUP('[2]Input-Actg1'!$B$1,'[2]Input-Actg1'!$BY$6:CK$79,7)</f>
        <v>21307939.960000001</v>
      </c>
      <c r="O13" s="52">
        <f t="shared" si="2"/>
        <v>1500005.2799999975</v>
      </c>
      <c r="P13" s="54"/>
      <c r="Q13" s="55"/>
      <c r="T13" s="19"/>
      <c r="W13" s="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</row>
    <row r="14" spans="1:62" ht="17.149999999999999" customHeight="1" x14ac:dyDescent="0.35">
      <c r="A14" s="49"/>
      <c r="B14" s="50" t="s">
        <v>14</v>
      </c>
      <c r="C14" s="45"/>
      <c r="D14" s="17"/>
      <c r="E14" s="51">
        <f>HLOOKUP('[2]Input-Actg1'!$B$1,'[2]Input-Actg1'!$F$6:$Q$82,8)</f>
        <v>1390844.79</v>
      </c>
      <c r="F14" s="51">
        <f>HLOOKUP('[2]Input-Actg1'!$B$1,'[2]Input-Actg1'!$R$6:$AC$87,8)</f>
        <v>1422590.02</v>
      </c>
      <c r="G14" s="52">
        <f t="shared" si="0"/>
        <v>-31745.229999999981</v>
      </c>
      <c r="H14" s="53"/>
      <c r="I14" s="51">
        <f>HLOOKUP('[2]Input-Actg1'!$B$1,'[2]Input-Actg1'!$AP$6:$BA$81,8)</f>
        <v>16146404.57</v>
      </c>
      <c r="J14" s="51">
        <f>HLOOKUP('[2]Input-Actg1'!$B$1,'[2]Input-Actg1'!$BB$6:$BM$79,8)</f>
        <v>13195099.890000002</v>
      </c>
      <c r="K14" s="52">
        <f t="shared" si="1"/>
        <v>2951304.6799999978</v>
      </c>
      <c r="L14" s="47"/>
      <c r="M14" s="51">
        <f>HLOOKUP('[2]Input-Actg1'!$B$1,'[2]Input-Actg1'!$BN$6:$BY$79,8)</f>
        <v>22239875.580000002</v>
      </c>
      <c r="N14" s="51">
        <f>HLOOKUP('[2]Input-Actg1'!$B$1,'[2]Input-Actg1'!$BY$6:CK$79,8)</f>
        <v>20173941</v>
      </c>
      <c r="O14" s="52">
        <f t="shared" si="2"/>
        <v>2065934.5800000019</v>
      </c>
      <c r="P14" s="54"/>
      <c r="Q14" s="55"/>
      <c r="T14" s="19"/>
      <c r="W14" s="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</row>
    <row r="15" spans="1:62" ht="17.149999999999999" customHeight="1" x14ac:dyDescent="0.35">
      <c r="A15" s="49"/>
      <c r="B15" s="50" t="s">
        <v>15</v>
      </c>
      <c r="C15" s="45"/>
      <c r="D15" s="17"/>
      <c r="E15" s="51">
        <f>HLOOKUP('[2]Input-Actg1'!$B$1,'[2]Input-Actg1'!$F$6:$Q$82,9)</f>
        <v>1556207</v>
      </c>
      <c r="F15" s="51">
        <f>HLOOKUP('[2]Input-Actg1'!$B$1,'[2]Input-Actg1'!$R$6:$AC$87,9)</f>
        <v>1542380</v>
      </c>
      <c r="G15" s="57">
        <f t="shared" si="0"/>
        <v>13827</v>
      </c>
      <c r="H15" s="53"/>
      <c r="I15" s="51">
        <f>HLOOKUP('[2]Input-Actg1'!$B$1,'[2]Input-Actg1'!$AP$6:$BA$81,9)</f>
        <v>15104808.430000002</v>
      </c>
      <c r="J15" s="51">
        <f>HLOOKUP('[2]Input-Actg1'!$B$1,'[2]Input-Actg1'!$BB$6:$BM$79,9)</f>
        <v>14349856</v>
      </c>
      <c r="K15" s="57">
        <f t="shared" si="1"/>
        <v>754952.43000000156</v>
      </c>
      <c r="L15" s="47"/>
      <c r="M15" s="51">
        <f>HLOOKUP('[2]Input-Actg1'!$B$1,'[2]Input-Actg1'!$BN$6:$BY$79,9)</f>
        <v>20631908.43</v>
      </c>
      <c r="N15" s="51">
        <f>HLOOKUP('[2]Input-Actg1'!$B$1,'[2]Input-Actg1'!$BY$6:CK$79,9)</f>
        <v>19254450</v>
      </c>
      <c r="O15" s="52">
        <f t="shared" si="2"/>
        <v>1377458.4299999997</v>
      </c>
      <c r="P15" s="54"/>
      <c r="Q15" s="55"/>
      <c r="T15" s="19"/>
      <c r="W15" s="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</row>
    <row r="16" spans="1:62" ht="17.149999999999999" customHeight="1" x14ac:dyDescent="0.35">
      <c r="A16" s="49"/>
      <c r="B16" s="58" t="s">
        <v>16</v>
      </c>
      <c r="C16" s="45"/>
      <c r="D16" s="59"/>
      <c r="E16" s="60">
        <f>E11+E12+E13+E14+E15</f>
        <v>26544801.279999997</v>
      </c>
      <c r="F16" s="60">
        <f>F11+F12+F13+F14+F15</f>
        <v>27110409.819999997</v>
      </c>
      <c r="G16" s="60">
        <f t="shared" si="0"/>
        <v>-565608.53999999911</v>
      </c>
      <c r="H16" s="61"/>
      <c r="I16" s="60">
        <f>SUM(I11:I15)</f>
        <v>563421336.64999998</v>
      </c>
      <c r="J16" s="60">
        <f>J11+J12+J13+J14+J15</f>
        <v>474606488.65999997</v>
      </c>
      <c r="K16" s="52">
        <f t="shared" si="1"/>
        <v>88814847.99000001</v>
      </c>
      <c r="L16" s="62"/>
      <c r="M16" s="60">
        <f>SUM(M11:M15)</f>
        <v>747655826.73000002</v>
      </c>
      <c r="N16" s="60">
        <f>N11+N12+N13+N14+N15</f>
        <v>664279189.42000008</v>
      </c>
      <c r="O16" s="60">
        <f t="shared" si="2"/>
        <v>83376637.309999943</v>
      </c>
      <c r="P16" s="63"/>
      <c r="Q16" s="55"/>
      <c r="T16" s="19"/>
      <c r="W16" s="56"/>
      <c r="X16" s="56"/>
      <c r="Y16" s="56"/>
      <c r="Z16" s="56"/>
      <c r="AA16" s="56"/>
      <c r="AB16" s="56"/>
      <c r="AC16" s="56"/>
      <c r="AD16" s="56"/>
      <c r="AE16" s="56"/>
      <c r="AF16" s="6"/>
      <c r="AG16" s="6"/>
      <c r="AH16" s="6"/>
      <c r="AI16" s="6"/>
      <c r="AJ16" s="56"/>
      <c r="AK16" s="56"/>
      <c r="AL16" s="56"/>
      <c r="AM16" s="56"/>
      <c r="AN16" s="56"/>
      <c r="AO16" s="56"/>
      <c r="AP16" s="56"/>
      <c r="AQ16" s="56"/>
      <c r="AR16" s="6"/>
      <c r="AS16" s="6"/>
      <c r="AT16" s="6"/>
      <c r="AU16" s="6"/>
    </row>
    <row r="17" spans="1:47" ht="17.149999999999999" customHeight="1" x14ac:dyDescent="0.35">
      <c r="A17" s="49"/>
      <c r="B17" s="50" t="s">
        <v>17</v>
      </c>
      <c r="C17" s="45"/>
      <c r="D17" s="49"/>
      <c r="E17" s="51">
        <f>HLOOKUP('[2]Input-Actg1'!$B$1,'[2]Input-Actg1'!$F$6:$Q$82,10)</f>
        <v>2537130</v>
      </c>
      <c r="F17" s="51">
        <f>HLOOKUP('[2]Input-Actg1'!$B$1,'[2]Input-Actg1'!$R$6:$AC$87,10)</f>
        <v>2826907</v>
      </c>
      <c r="G17" s="52">
        <f t="shared" si="0"/>
        <v>-289777</v>
      </c>
      <c r="H17" s="53"/>
      <c r="I17" s="51">
        <f>HLOOKUP('[2]Input-Actg1'!$B$1,'[2]Input-Actg1'!$AP$6:$BA$81,10)</f>
        <v>-47771064.390000001</v>
      </c>
      <c r="J17" s="51">
        <f>HLOOKUP('[2]Input-Actg1'!$B$1,'[2]Input-Actg1'!$BB$6:$BM$79,10)</f>
        <v>-41174542</v>
      </c>
      <c r="K17" s="52">
        <f t="shared" si="1"/>
        <v>-6596522.3900000006</v>
      </c>
      <c r="L17" s="47"/>
      <c r="M17" s="51">
        <f>HLOOKUP('[2]Input-Actg1'!$B$1,'[2]Input-Actg1'!$BN$6:$BY$79,10)</f>
        <v>505806.6099999994</v>
      </c>
      <c r="N17" s="51">
        <f>HLOOKUP('[2]Input-Actg1'!$B$1,'[2]Input-Actg1'!$BY$6:CK$79,10)</f>
        <v>-170668</v>
      </c>
      <c r="O17" s="52">
        <f t="shared" si="2"/>
        <v>676474.6099999994</v>
      </c>
      <c r="P17" s="54"/>
      <c r="Q17" s="55"/>
      <c r="T17" s="19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ht="17.149999999999999" customHeight="1" x14ac:dyDescent="0.35">
      <c r="A18" s="49"/>
      <c r="B18" s="43" t="s">
        <v>18</v>
      </c>
      <c r="C18" s="45"/>
      <c r="D18" s="64"/>
      <c r="E18" s="65">
        <f>HLOOKUP('[2]Input-Actg1'!$B$1,'[2]Input-Actg1'!$F$6:$Q$82,11)</f>
        <v>2743049</v>
      </c>
      <c r="F18" s="51">
        <f>HLOOKUP('[2]Input-Actg1'!$B$1,'[2]Input-Actg1'!$R$6:$AC$87,11)</f>
        <v>2830307</v>
      </c>
      <c r="G18" s="52">
        <f t="shared" si="0"/>
        <v>-87258</v>
      </c>
      <c r="H18" s="66"/>
      <c r="I18" s="67">
        <f>HLOOKUP('[2]Input-Actg1'!$B$1,'[2]Input-Actg1'!$AP$6:$BA$81,11)</f>
        <v>22851575.879999999</v>
      </c>
      <c r="J18" s="51">
        <f>HLOOKUP('[2]Input-Actg1'!$B$1,'[2]Input-Actg1'!$BB$6:$BM$79,11)</f>
        <v>24001308</v>
      </c>
      <c r="K18" s="57">
        <f t="shared" si="1"/>
        <v>-1149732.120000001</v>
      </c>
      <c r="L18" s="47"/>
      <c r="M18" s="68">
        <f>HLOOKUP('[2]Input-Actg1'!$B$1,'[2]Input-Actg1'!$BN$6:$BY$79,11)</f>
        <v>29074245.879999999</v>
      </c>
      <c r="N18" s="51">
        <f>HLOOKUP('[2]Input-Actg1'!$B$1,'[2]Input-Actg1'!$BY$6:CK$79,11)</f>
        <v>30024463</v>
      </c>
      <c r="O18" s="52">
        <f t="shared" si="2"/>
        <v>-950217.12000000104</v>
      </c>
      <c r="P18" s="54"/>
      <c r="Q18" s="55"/>
      <c r="T18" s="69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</row>
    <row r="19" spans="1:47" ht="17.149999999999999" customHeight="1" x14ac:dyDescent="0.35">
      <c r="A19" s="49"/>
      <c r="B19" s="58" t="s">
        <v>19</v>
      </c>
      <c r="C19" s="45"/>
      <c r="D19" s="43"/>
      <c r="E19" s="71">
        <f>E11+E12+E13+E14+E15+E17+E18</f>
        <v>31824980.279999997</v>
      </c>
      <c r="F19" s="60">
        <f>F11+F12+F13+F14+F15+F17+F18</f>
        <v>32767623.819999997</v>
      </c>
      <c r="G19" s="60">
        <f t="shared" si="0"/>
        <v>-942643.53999999911</v>
      </c>
      <c r="H19" s="53"/>
      <c r="I19" s="71">
        <f>SUM(I16:I18)</f>
        <v>538501848.13999999</v>
      </c>
      <c r="J19" s="60">
        <f>SUM(J16:J18)</f>
        <v>457433254.65999997</v>
      </c>
      <c r="K19" s="52">
        <f t="shared" si="1"/>
        <v>81068593.480000019</v>
      </c>
      <c r="L19" s="47"/>
      <c r="M19" s="71">
        <f>SUM(M16:M18)</f>
        <v>777235879.22000003</v>
      </c>
      <c r="N19" s="60">
        <f>SUM(N16:N18)</f>
        <v>694132984.42000008</v>
      </c>
      <c r="O19" s="60">
        <f>SUM(O16:O18)</f>
        <v>83102894.799999937</v>
      </c>
      <c r="P19" s="54"/>
      <c r="Q19" s="55"/>
      <c r="T19" s="19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</row>
    <row r="20" spans="1:47" ht="17.149999999999999" customHeight="1" x14ac:dyDescent="0.35">
      <c r="A20" s="49"/>
      <c r="B20" s="58"/>
      <c r="C20" s="45"/>
      <c r="D20" s="43"/>
      <c r="E20" s="71"/>
      <c r="F20" s="71"/>
      <c r="G20" s="71"/>
      <c r="H20" s="53"/>
      <c r="I20" s="71"/>
      <c r="J20" s="72"/>
      <c r="K20" s="71"/>
      <c r="L20" s="47"/>
      <c r="M20" s="71"/>
      <c r="N20" s="72"/>
      <c r="O20" s="71"/>
      <c r="P20" s="54"/>
      <c r="Q20" s="55"/>
      <c r="T20" s="19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21" spans="1:47" ht="17.149999999999999" customHeight="1" x14ac:dyDescent="0.35">
      <c r="A21" s="49"/>
      <c r="B21" s="58"/>
      <c r="C21" s="45"/>
      <c r="D21" s="43"/>
      <c r="E21" s="71"/>
      <c r="F21" s="71"/>
      <c r="G21" s="71"/>
      <c r="H21" s="53"/>
      <c r="I21" s="71"/>
      <c r="J21" s="72"/>
      <c r="K21" s="71"/>
      <c r="L21" s="47"/>
      <c r="M21" s="71"/>
      <c r="N21" s="72"/>
      <c r="O21" s="71"/>
      <c r="P21" s="54"/>
      <c r="Q21" s="55"/>
      <c r="T21" s="19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</row>
    <row r="22" spans="1:47" ht="17.149999999999999" customHeight="1" x14ac:dyDescent="0.35">
      <c r="A22" s="42" t="s">
        <v>20</v>
      </c>
      <c r="B22" s="43"/>
      <c r="C22" s="45"/>
      <c r="D22" s="49"/>
      <c r="E22" s="52"/>
      <c r="F22" s="73" t="s">
        <v>21</v>
      </c>
      <c r="G22" s="73" t="s">
        <v>21</v>
      </c>
      <c r="H22" s="53"/>
      <c r="I22" s="18"/>
      <c r="J22" s="18"/>
      <c r="K22" s="18"/>
      <c r="L22" s="47"/>
      <c r="M22" s="18"/>
      <c r="N22" s="18"/>
      <c r="O22" s="18"/>
      <c r="P22" s="54"/>
      <c r="Q22" s="55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</row>
    <row r="23" spans="1:47" ht="17.149999999999999" customHeight="1" x14ac:dyDescent="0.35">
      <c r="A23" s="74"/>
      <c r="B23" s="43"/>
      <c r="C23" s="45"/>
      <c r="D23" s="17"/>
      <c r="E23" s="52"/>
      <c r="F23" s="52"/>
      <c r="G23" s="52"/>
      <c r="H23" s="53"/>
      <c r="I23" s="18"/>
      <c r="J23" s="18"/>
      <c r="K23" s="18"/>
      <c r="L23" s="47"/>
      <c r="M23" s="18"/>
      <c r="N23" s="18"/>
      <c r="O23" s="18"/>
      <c r="P23" s="54"/>
      <c r="Q23" s="55"/>
      <c r="T23" s="19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</row>
    <row r="24" spans="1:47" ht="17.149999999999999" customHeight="1" x14ac:dyDescent="0.35">
      <c r="A24" s="49"/>
      <c r="B24" s="50" t="s">
        <v>11</v>
      </c>
      <c r="C24" s="45"/>
      <c r="D24" s="17"/>
      <c r="E24" s="51">
        <f>HLOOKUP('[2]Input-Actg1'!$B$1,'[2]Input-Actg1'!$F$6:$Q$82,18)</f>
        <v>9785706.0099999998</v>
      </c>
      <c r="F24" s="51">
        <f>HLOOKUP('[2]Input-Actg1'!$B$1,'[2]Input-Actg1'!$R$6:$AC$87,18)</f>
        <v>10242893.48</v>
      </c>
      <c r="G24" s="52">
        <f t="shared" ref="G24:G29" si="3">E24-F24</f>
        <v>-457187.47000000067</v>
      </c>
      <c r="H24" s="53"/>
      <c r="I24" s="18"/>
      <c r="J24" s="18"/>
      <c r="K24" s="18"/>
      <c r="L24" s="47"/>
      <c r="M24" s="73"/>
      <c r="N24" s="18"/>
      <c r="O24" s="18"/>
      <c r="P24" s="54"/>
      <c r="Q24" s="55"/>
      <c r="T24" s="19"/>
      <c r="W24" s="75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</row>
    <row r="25" spans="1:47" ht="17.149999999999999" customHeight="1" x14ac:dyDescent="0.35">
      <c r="A25" s="49"/>
      <c r="B25" s="50" t="s">
        <v>12</v>
      </c>
      <c r="C25" s="45"/>
      <c r="D25" s="17"/>
      <c r="E25" s="51">
        <f>HLOOKUP('[2]Input-Actg1'!$B$1,'[2]Input-Actg1'!$F$6:$Q$82,19)</f>
        <v>4756165.45</v>
      </c>
      <c r="F25" s="51">
        <f>HLOOKUP('[2]Input-Actg1'!$B$1,'[2]Input-Actg1'!$R$6:$AC$87,19)</f>
        <v>4364781.5</v>
      </c>
      <c r="G25" s="52">
        <f t="shared" si="3"/>
        <v>391383.95000000019</v>
      </c>
      <c r="H25" s="53"/>
      <c r="I25" s="18"/>
      <c r="J25" s="18"/>
      <c r="K25" s="18"/>
      <c r="L25" s="47"/>
      <c r="M25" s="73" t="s">
        <v>21</v>
      </c>
      <c r="N25" s="18"/>
      <c r="O25" s="18"/>
      <c r="P25" s="54"/>
      <c r="Q25" s="55"/>
      <c r="T25" s="19"/>
      <c r="W25" s="75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</row>
    <row r="26" spans="1:47" ht="17.149999999999999" customHeight="1" x14ac:dyDescent="0.35">
      <c r="A26" s="49"/>
      <c r="B26" s="50" t="s">
        <v>22</v>
      </c>
      <c r="C26" s="45"/>
      <c r="D26" s="17"/>
      <c r="E26" s="51">
        <f>HLOOKUP('[2]Input-Actg1'!$B$1,'[2]Input-Actg1'!$F$6:$Q$82,20)</f>
        <v>2230880.9500000002</v>
      </c>
      <c r="F26" s="51">
        <f>HLOOKUP('[2]Input-Actg1'!$B$1,'[2]Input-Actg1'!$R$6:$AC$87,20)</f>
        <v>2175965.16</v>
      </c>
      <c r="G26" s="52">
        <f t="shared" si="3"/>
        <v>54915.790000000037</v>
      </c>
      <c r="H26" s="53"/>
      <c r="I26" s="18"/>
      <c r="J26" s="18"/>
      <c r="K26" s="18"/>
      <c r="L26" s="47"/>
      <c r="M26" s="73" t="s">
        <v>21</v>
      </c>
      <c r="N26" s="18"/>
      <c r="O26" s="18"/>
      <c r="P26" s="54"/>
      <c r="Q26" s="55"/>
      <c r="T26" s="19"/>
      <c r="W26" s="75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</row>
    <row r="27" spans="1:47" ht="17.149999999999999" customHeight="1" x14ac:dyDescent="0.35">
      <c r="A27" s="49"/>
      <c r="B27" s="50" t="s">
        <v>23</v>
      </c>
      <c r="C27" s="45"/>
      <c r="D27" s="17"/>
      <c r="E27" s="51">
        <f>HLOOKUP('[2]Input-Actg1'!$B$1,'[2]Input-Actg1'!$F$6:$Q$82,21)</f>
        <v>1218382.3500000001</v>
      </c>
      <c r="F27" s="51">
        <f>HLOOKUP('[2]Input-Actg1'!$B$1,'[2]Input-Actg1'!$R$6:$AC$87,21)</f>
        <v>1234911.22</v>
      </c>
      <c r="G27" s="52">
        <f t="shared" si="3"/>
        <v>-16528.869999999879</v>
      </c>
      <c r="H27" s="53"/>
      <c r="I27" s="18"/>
      <c r="J27" s="18"/>
      <c r="K27" s="18"/>
      <c r="L27" s="47"/>
      <c r="M27" s="73"/>
      <c r="N27" s="18"/>
      <c r="O27" s="18"/>
      <c r="P27" s="54"/>
      <c r="Q27" s="55"/>
      <c r="T27" s="19"/>
      <c r="W27" s="75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</row>
    <row r="28" spans="1:47" ht="17.149999999999999" customHeight="1" x14ac:dyDescent="0.35">
      <c r="A28" s="49"/>
      <c r="B28" s="43" t="s">
        <v>24</v>
      </c>
      <c r="C28" s="45"/>
      <c r="D28" s="17"/>
      <c r="E28" s="51">
        <f>HLOOKUP('[2]Input-Actg1'!$B$1,'[2]Input-Actg1'!$F$6:$Q$82,22)</f>
        <v>1937936.18</v>
      </c>
      <c r="F28" s="51">
        <f>HLOOKUP('[2]Input-Actg1'!$B$1,'[2]Input-Actg1'!$R$6:$AC$87,22)</f>
        <v>2394353.14</v>
      </c>
      <c r="G28" s="52">
        <f t="shared" si="3"/>
        <v>-456416.9600000002</v>
      </c>
      <c r="H28" s="53"/>
      <c r="I28" s="18"/>
      <c r="J28" s="18"/>
      <c r="K28" s="18"/>
      <c r="L28" s="47"/>
      <c r="M28" s="73"/>
      <c r="N28" s="18"/>
      <c r="O28" s="18"/>
      <c r="P28" s="54"/>
      <c r="Q28" s="55"/>
      <c r="T28" s="19"/>
      <c r="W28" s="75"/>
      <c r="X28" s="56"/>
      <c r="Y28" s="56"/>
      <c r="Z28" s="56"/>
      <c r="AA28" s="56"/>
      <c r="AB28" s="56"/>
      <c r="AC28" s="56"/>
      <c r="AD28" s="56"/>
      <c r="AE28" s="56"/>
      <c r="AF28" s="76"/>
      <c r="AG28" s="76"/>
      <c r="AH28" s="76"/>
      <c r="AI28" s="76"/>
      <c r="AJ28" s="56"/>
      <c r="AK28" s="56"/>
      <c r="AL28" s="56"/>
      <c r="AM28" s="56"/>
      <c r="AN28" s="56"/>
      <c r="AO28" s="56"/>
      <c r="AP28" s="56"/>
      <c r="AQ28" s="56"/>
      <c r="AR28" s="76"/>
      <c r="AS28" s="76"/>
      <c r="AT28" s="76"/>
      <c r="AU28" s="76"/>
    </row>
    <row r="29" spans="1:47" ht="17.149999999999999" customHeight="1" x14ac:dyDescent="0.35">
      <c r="A29" s="49"/>
      <c r="B29" s="50" t="s">
        <v>25</v>
      </c>
      <c r="C29" s="45"/>
      <c r="D29" s="17"/>
      <c r="E29" s="51">
        <f>HLOOKUP('[2]Input-Actg1'!$B$1,'[2]Input-Actg1'!$F$6:$Q$82,23)</f>
        <v>307856.95</v>
      </c>
      <c r="F29" s="51">
        <f>HLOOKUP('[2]Input-Actg1'!$B$1,'[2]Input-Actg1'!$R$6:$AC$87,23)</f>
        <v>749079.04000000004</v>
      </c>
      <c r="G29" s="52">
        <f t="shared" si="3"/>
        <v>-441222.09</v>
      </c>
      <c r="H29" s="53"/>
      <c r="I29" s="18"/>
      <c r="J29" s="18"/>
      <c r="K29" s="18"/>
      <c r="L29" s="47"/>
      <c r="M29" s="73"/>
      <c r="N29" s="18"/>
      <c r="O29" s="18"/>
      <c r="P29" s="54"/>
      <c r="Q29" s="55"/>
      <c r="T29" s="19"/>
      <c r="W29" s="75"/>
      <c r="X29" s="56"/>
      <c r="Y29" s="56"/>
      <c r="Z29" s="56"/>
      <c r="AA29" s="56"/>
      <c r="AB29" s="56"/>
      <c r="AC29" s="56"/>
      <c r="AD29" s="56"/>
      <c r="AE29" s="56"/>
      <c r="AF29" s="76"/>
      <c r="AG29" s="76"/>
      <c r="AH29" s="76"/>
      <c r="AI29" s="76"/>
      <c r="AJ29" s="56"/>
      <c r="AK29" s="56"/>
      <c r="AL29" s="56"/>
      <c r="AM29" s="56"/>
      <c r="AN29" s="56"/>
      <c r="AO29" s="56"/>
      <c r="AP29" s="56"/>
      <c r="AQ29" s="56"/>
      <c r="AR29" s="76"/>
      <c r="AS29" s="76"/>
      <c r="AT29" s="76"/>
      <c r="AU29" s="76"/>
    </row>
    <row r="30" spans="1:47" ht="17.149999999999999" customHeight="1" x14ac:dyDescent="0.35">
      <c r="A30" s="49"/>
      <c r="B30" s="58" t="s">
        <v>19</v>
      </c>
      <c r="C30" s="45"/>
      <c r="D30" s="59"/>
      <c r="E30" s="60">
        <f>E24+E25+E26+E27+E28+E29</f>
        <v>20236927.890000001</v>
      </c>
      <c r="F30" s="60">
        <f>F24+F25+F26+F27+F28+F29</f>
        <v>21161983.539999999</v>
      </c>
      <c r="G30" s="60">
        <f>G24+G25+G26+G27+G28+G29</f>
        <v>-925055.65000000061</v>
      </c>
      <c r="H30" s="61"/>
      <c r="I30" s="18"/>
      <c r="J30" s="18"/>
      <c r="K30" s="18"/>
      <c r="L30" s="47"/>
      <c r="M30" s="73" t="s">
        <v>21</v>
      </c>
      <c r="N30" s="18"/>
      <c r="O30" s="18"/>
      <c r="P30" s="54"/>
      <c r="Q30" s="55"/>
      <c r="T30" s="19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</row>
    <row r="31" spans="1:47" ht="17.149999999999999" customHeight="1" x14ac:dyDescent="0.35">
      <c r="A31" s="49"/>
      <c r="B31" s="43"/>
      <c r="C31" s="45"/>
      <c r="D31" s="17"/>
      <c r="E31" s="52"/>
      <c r="F31" s="73"/>
      <c r="G31" s="73" t="s">
        <v>21</v>
      </c>
      <c r="H31" s="53"/>
      <c r="I31" s="18"/>
      <c r="J31" s="18"/>
      <c r="K31" s="18"/>
      <c r="L31" s="47"/>
      <c r="M31" s="18"/>
      <c r="N31" s="18"/>
      <c r="O31" s="18"/>
      <c r="P31" s="54"/>
      <c r="Q31" s="55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</row>
    <row r="32" spans="1:47" ht="17.149999999999999" customHeight="1" x14ac:dyDescent="0.35">
      <c r="A32" s="49"/>
      <c r="B32" s="43"/>
      <c r="C32" s="45"/>
      <c r="D32" s="17"/>
      <c r="E32" s="52"/>
      <c r="F32" s="73"/>
      <c r="G32" s="73"/>
      <c r="H32" s="53"/>
      <c r="I32" s="18"/>
      <c r="J32" s="18"/>
      <c r="K32" s="18"/>
      <c r="L32" s="47"/>
      <c r="M32" s="18"/>
      <c r="N32" s="18"/>
      <c r="O32" s="18"/>
      <c r="P32" s="54"/>
      <c r="Q32" s="55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</row>
    <row r="33" spans="1:47" ht="17.149999999999999" customHeight="1" x14ac:dyDescent="0.35">
      <c r="A33" s="42" t="s">
        <v>26</v>
      </c>
      <c r="B33" s="43"/>
      <c r="C33" s="45"/>
      <c r="D33" s="17"/>
      <c r="E33" s="52"/>
      <c r="F33" s="73" t="s">
        <v>21</v>
      </c>
      <c r="G33" s="73" t="s">
        <v>21</v>
      </c>
      <c r="H33" s="53"/>
      <c r="I33" s="18"/>
      <c r="J33" s="18"/>
      <c r="K33" s="18"/>
      <c r="L33" s="47"/>
      <c r="M33" s="18"/>
      <c r="N33" s="18"/>
      <c r="O33" s="18"/>
      <c r="P33" s="54"/>
      <c r="Q33" s="55"/>
      <c r="T33" s="19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</row>
    <row r="34" spans="1:47" ht="17.149999999999999" customHeight="1" x14ac:dyDescent="0.35">
      <c r="A34" s="42"/>
      <c r="B34" s="43"/>
      <c r="C34" s="45"/>
      <c r="D34" s="17"/>
      <c r="E34" s="52"/>
      <c r="F34" s="73"/>
      <c r="G34" s="73"/>
      <c r="H34" s="53"/>
      <c r="I34" s="18"/>
      <c r="J34" s="18"/>
      <c r="K34" s="18"/>
      <c r="L34" s="47"/>
      <c r="M34" s="18"/>
      <c r="N34" s="18"/>
      <c r="O34" s="18"/>
      <c r="P34" s="54"/>
      <c r="Q34" s="55"/>
      <c r="T34" s="19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</row>
    <row r="35" spans="1:47" ht="17.149999999999999" customHeight="1" x14ac:dyDescent="0.35">
      <c r="A35" s="49"/>
      <c r="B35" s="50" t="s">
        <v>11</v>
      </c>
      <c r="C35" s="45"/>
      <c r="D35" s="17"/>
      <c r="E35" s="51">
        <f>HLOOKUP('[2]Input-Actg1'!$B$1,'[2]Input-Actg1'!$F$6:$Q$82,29)</f>
        <v>2184642.6100000003</v>
      </c>
      <c r="F35" s="51">
        <f>HLOOKUP('[2]Input-Actg1'!$B$1,'[2]Input-Actg1'!$R$6:$AC$87,29)</f>
        <v>1784858.5</v>
      </c>
      <c r="G35" s="52">
        <f t="shared" ref="G35:G40" si="4">E35-F35</f>
        <v>399784.11000000034</v>
      </c>
      <c r="H35" s="53"/>
      <c r="I35" s="18"/>
      <c r="J35" s="18"/>
      <c r="K35" s="18"/>
      <c r="L35" s="47"/>
      <c r="M35" s="18"/>
      <c r="N35" s="18"/>
      <c r="O35" s="18"/>
      <c r="P35" s="54"/>
      <c r="Q35" s="55"/>
      <c r="T35" s="19"/>
      <c r="W35" s="75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</row>
    <row r="36" spans="1:47" ht="17.149999999999999" customHeight="1" x14ac:dyDescent="0.35">
      <c r="A36" s="49"/>
      <c r="B36" s="50" t="s">
        <v>27</v>
      </c>
      <c r="C36" s="45"/>
      <c r="D36" s="17"/>
      <c r="E36" s="51">
        <f>HLOOKUP('[2]Input-Actg1'!$B$1,'[2]Input-Actg1'!$F$6:$Q$82,30)</f>
        <v>106911.75999999998</v>
      </c>
      <c r="F36" s="51">
        <f>HLOOKUP('[2]Input-Actg1'!$B$1,'[2]Input-Actg1'!$R$6:$AC$87,30)</f>
        <v>111425.48</v>
      </c>
      <c r="G36" s="52">
        <f t="shared" si="4"/>
        <v>-4513.7200000000157</v>
      </c>
      <c r="H36" s="53"/>
      <c r="I36" s="18"/>
      <c r="J36" s="18"/>
      <c r="K36" s="18"/>
      <c r="L36" s="47"/>
      <c r="M36" s="18"/>
      <c r="N36" s="18"/>
      <c r="O36" s="18"/>
      <c r="P36" s="54"/>
      <c r="Q36" s="55"/>
      <c r="T36" s="19"/>
      <c r="W36" s="75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</row>
    <row r="37" spans="1:47" ht="17.149999999999999" customHeight="1" x14ac:dyDescent="0.35">
      <c r="A37" s="49"/>
      <c r="B37" s="50" t="s">
        <v>28</v>
      </c>
      <c r="C37" s="45"/>
      <c r="D37" s="17"/>
      <c r="E37" s="51">
        <f>HLOOKUP('[2]Input-Actg1'!$B$1,'[2]Input-Actg1'!$F$6:$Q$82,31)</f>
        <v>22.150000000000002</v>
      </c>
      <c r="F37" s="51">
        <f>HLOOKUP('[2]Input-Actg1'!$B$1,'[2]Input-Actg1'!$R$6:$AC$87,31)</f>
        <v>70.69</v>
      </c>
      <c r="G37" s="52">
        <f t="shared" si="4"/>
        <v>-48.539999999999992</v>
      </c>
      <c r="H37" s="53"/>
      <c r="I37" s="18"/>
      <c r="J37" s="18"/>
      <c r="K37" s="18"/>
      <c r="L37" s="47"/>
      <c r="M37" s="18"/>
      <c r="N37" s="18"/>
      <c r="O37" s="18"/>
      <c r="P37" s="54"/>
      <c r="Q37" s="55"/>
      <c r="T37" s="19"/>
      <c r="W37" s="75"/>
      <c r="X37" s="56"/>
      <c r="Y37" s="75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75"/>
      <c r="AL37" s="56"/>
      <c r="AM37" s="56"/>
      <c r="AN37" s="56"/>
      <c r="AO37" s="56"/>
      <c r="AP37" s="56"/>
      <c r="AQ37" s="56"/>
      <c r="AR37" s="56"/>
      <c r="AS37" s="56"/>
      <c r="AT37" s="56"/>
      <c r="AU37" s="56"/>
    </row>
    <row r="38" spans="1:47" ht="17.149999999999999" customHeight="1" x14ac:dyDescent="0.35">
      <c r="A38" s="49"/>
      <c r="B38" s="50" t="s">
        <v>14</v>
      </c>
      <c r="C38" s="45"/>
      <c r="D38" s="17"/>
      <c r="E38" s="138" t="str">
        <f>HLOOKUP('[2]Input-Actg1'!$B$1,'[2]Input-Actg1'!$F$6:$Q$82,32)</f>
        <v>N/A</v>
      </c>
      <c r="F38" s="138" t="str">
        <f>IF(E38="N/A","N/A",HLOOKUP('[2]Input-Actg1'!$B$1,'[2]Input-Actg1'!$R$6:$AC$87,32))</f>
        <v>N/A</v>
      </c>
      <c r="G38" s="139" t="str">
        <f>IF(E38="N/A","N/A",E38-F38)</f>
        <v>N/A</v>
      </c>
      <c r="H38" s="53"/>
      <c r="I38" s="18"/>
      <c r="J38" s="18"/>
      <c r="K38" s="18"/>
      <c r="L38" s="47"/>
      <c r="M38" s="18"/>
      <c r="N38" s="18"/>
      <c r="O38" s="18"/>
      <c r="P38" s="54"/>
      <c r="Q38" s="55"/>
      <c r="T38" s="19"/>
      <c r="W38" s="75"/>
      <c r="X38" s="56"/>
      <c r="Y38" s="75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75"/>
      <c r="AL38" s="56"/>
      <c r="AM38" s="56"/>
      <c r="AN38" s="56"/>
      <c r="AO38" s="56"/>
      <c r="AP38" s="56"/>
      <c r="AQ38" s="56"/>
      <c r="AR38" s="56"/>
      <c r="AS38" s="56"/>
      <c r="AT38" s="56"/>
      <c r="AU38" s="56"/>
    </row>
    <row r="39" spans="1:47" ht="17.149999999999999" customHeight="1" x14ac:dyDescent="0.35">
      <c r="A39" s="49"/>
      <c r="B39" s="43" t="s">
        <v>24</v>
      </c>
      <c r="C39" s="45"/>
      <c r="D39" s="17"/>
      <c r="E39" s="138" t="str">
        <f>HLOOKUP('[2]Input-Actg1'!$B$1,'[2]Input-Actg1'!$F$6:$Q$82,33)</f>
        <v>N/A</v>
      </c>
      <c r="F39" s="138" t="str">
        <f>IF(E39="N/A","N/A",HLOOKUP('[2]Input-Actg1'!$B$1,'[2]Input-Actg1'!$R$6:$AC$87,33))</f>
        <v>N/A</v>
      </c>
      <c r="G39" s="139" t="str">
        <f>IF(E39="N/A","N/A",E39-F39)</f>
        <v>N/A</v>
      </c>
      <c r="H39" s="53"/>
      <c r="I39" s="18"/>
      <c r="J39" s="18"/>
      <c r="K39" s="18"/>
      <c r="L39" s="47"/>
      <c r="M39" s="18"/>
      <c r="N39" s="18"/>
      <c r="O39" s="18"/>
      <c r="P39" s="54"/>
      <c r="Q39" s="55"/>
      <c r="T39" s="19"/>
      <c r="W39" s="75"/>
      <c r="X39" s="56"/>
      <c r="Y39" s="75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75"/>
      <c r="AL39" s="56"/>
      <c r="AM39" s="56"/>
      <c r="AN39" s="56"/>
      <c r="AO39" s="56"/>
      <c r="AP39" s="56"/>
      <c r="AQ39" s="56"/>
      <c r="AR39" s="56"/>
      <c r="AS39" s="56"/>
      <c r="AT39" s="56"/>
      <c r="AU39" s="56"/>
    </row>
    <row r="40" spans="1:47" ht="17.149999999999999" customHeight="1" x14ac:dyDescent="0.35">
      <c r="A40" s="49"/>
      <c r="B40" s="50" t="s">
        <v>25</v>
      </c>
      <c r="C40" s="45"/>
      <c r="D40" s="17"/>
      <c r="E40" s="51">
        <f>HLOOKUP('[2]Input-Actg1'!$B$1,'[2]Input-Actg1'!$F$6:$Q$82,34)</f>
        <v>170289</v>
      </c>
      <c r="F40" s="51">
        <f>HLOOKUP('[2]Input-Actg1'!$B$1,'[2]Input-Actg1'!$R$6:$AC$87,34)</f>
        <v>283750</v>
      </c>
      <c r="G40" s="52">
        <f t="shared" si="4"/>
        <v>-113461</v>
      </c>
      <c r="H40" s="53"/>
      <c r="I40" s="18"/>
      <c r="J40" s="18"/>
      <c r="K40" s="18"/>
      <c r="L40" s="47"/>
      <c r="M40" s="18"/>
      <c r="N40" s="18"/>
      <c r="O40" s="18"/>
      <c r="P40" s="54"/>
      <c r="Q40" s="55"/>
      <c r="T40" s="19"/>
      <c r="W40" s="75"/>
      <c r="X40" s="56"/>
      <c r="Y40" s="75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75"/>
      <c r="AL40" s="56"/>
      <c r="AM40" s="56"/>
      <c r="AN40" s="56"/>
      <c r="AO40" s="56"/>
      <c r="AP40" s="56"/>
      <c r="AQ40" s="56"/>
      <c r="AR40" s="56"/>
      <c r="AS40" s="56"/>
      <c r="AT40" s="56"/>
      <c r="AU40" s="56"/>
    </row>
    <row r="41" spans="1:47" ht="17.149999999999999" customHeight="1" x14ac:dyDescent="0.35">
      <c r="A41" s="49"/>
      <c r="B41" s="58" t="s">
        <v>29</v>
      </c>
      <c r="C41" s="45"/>
      <c r="D41" s="59"/>
      <c r="E41" s="60">
        <f>SUM(E35:E40)</f>
        <v>2461865.52</v>
      </c>
      <c r="F41" s="60">
        <f>SUM(F35:F40)</f>
        <v>2180104.67</v>
      </c>
      <c r="G41" s="60">
        <f>SUM(G35:G40)</f>
        <v>281760.85000000033</v>
      </c>
      <c r="H41" s="61"/>
      <c r="I41" s="18"/>
      <c r="J41" s="18"/>
      <c r="K41" s="18"/>
      <c r="L41" s="47"/>
      <c r="M41" s="18"/>
      <c r="N41" s="18"/>
      <c r="O41" s="18"/>
      <c r="P41" s="54"/>
      <c r="Q41" s="55"/>
      <c r="T41" s="19"/>
      <c r="W41" s="56"/>
      <c r="X41" s="56"/>
      <c r="Y41" s="75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75"/>
      <c r="AL41" s="56"/>
      <c r="AM41" s="56"/>
      <c r="AN41" s="56"/>
      <c r="AO41" s="56"/>
      <c r="AP41" s="56"/>
      <c r="AQ41" s="56"/>
      <c r="AR41" s="56"/>
      <c r="AS41" s="56"/>
      <c r="AT41" s="56"/>
      <c r="AU41" s="56"/>
    </row>
    <row r="42" spans="1:47" s="78" customFormat="1" ht="17.149999999999999" customHeight="1" x14ac:dyDescent="0.35">
      <c r="A42" s="77" t="s">
        <v>30</v>
      </c>
      <c r="C42" s="79"/>
      <c r="D42" s="80"/>
      <c r="E42" s="81">
        <f>ROUND(E41/E30,4)</f>
        <v>0.1217</v>
      </c>
      <c r="F42" s="81">
        <f>ROUND(F41/F30,4)</f>
        <v>0.10299999999999999</v>
      </c>
      <c r="G42" s="82">
        <f>G41/F41</f>
        <v>0.12924189094095209</v>
      </c>
      <c r="H42" s="79"/>
      <c r="I42" s="83"/>
      <c r="J42" s="83"/>
      <c r="K42" s="83"/>
      <c r="L42" s="84"/>
      <c r="M42" s="83"/>
      <c r="N42" s="83"/>
      <c r="O42" s="83"/>
      <c r="P42" s="85"/>
      <c r="R42" s="8"/>
      <c r="T42" s="86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</row>
    <row r="43" spans="1:47" ht="17.149999999999999" customHeight="1" x14ac:dyDescent="0.35">
      <c r="A43" s="64"/>
      <c r="B43" s="88"/>
      <c r="C43" s="89"/>
      <c r="D43" s="88"/>
      <c r="E43" s="90"/>
      <c r="F43" s="91"/>
      <c r="G43" s="91" t="s">
        <v>21</v>
      </c>
      <c r="H43" s="66"/>
      <c r="I43" s="90"/>
      <c r="J43" s="90"/>
      <c r="K43" s="90"/>
      <c r="L43" s="92"/>
      <c r="M43" s="90"/>
      <c r="N43" s="90"/>
      <c r="O43" s="90"/>
      <c r="P43" s="93"/>
      <c r="Q43" s="55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</row>
    <row r="44" spans="1:47" ht="17.149999999999999" customHeight="1" x14ac:dyDescent="0.35">
      <c r="A44" s="49"/>
      <c r="B44" s="43"/>
      <c r="C44" s="45"/>
      <c r="D44" s="43"/>
      <c r="E44" s="94"/>
      <c r="F44" s="95"/>
      <c r="G44" s="95"/>
      <c r="H44" s="53"/>
      <c r="I44" s="94"/>
      <c r="J44" s="94"/>
      <c r="K44" s="94"/>
      <c r="L44" s="47"/>
      <c r="M44" s="94"/>
      <c r="N44" s="94"/>
      <c r="O44" s="94"/>
      <c r="P44" s="54"/>
      <c r="Q44" s="55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</row>
    <row r="45" spans="1:47" ht="17.149999999999999" customHeight="1" x14ac:dyDescent="0.35">
      <c r="A45" s="42" t="s">
        <v>31</v>
      </c>
      <c r="B45" s="43"/>
      <c r="C45" s="45"/>
      <c r="D45" s="17"/>
      <c r="E45" s="18"/>
      <c r="F45" s="73" t="s">
        <v>21</v>
      </c>
      <c r="G45" s="73" t="s">
        <v>21</v>
      </c>
      <c r="H45" s="53"/>
      <c r="I45" s="18"/>
      <c r="J45" s="18"/>
      <c r="K45" s="18"/>
      <c r="L45" s="47"/>
      <c r="M45" s="18"/>
      <c r="N45" s="18"/>
      <c r="O45" s="18"/>
      <c r="P45" s="54"/>
      <c r="Q45" s="55"/>
      <c r="T45" s="19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</row>
    <row r="46" spans="1:47" ht="17.149999999999999" customHeight="1" x14ac:dyDescent="0.35">
      <c r="A46" s="42"/>
      <c r="B46" s="43"/>
      <c r="C46" s="45"/>
      <c r="D46" s="17"/>
      <c r="E46" s="18"/>
      <c r="F46" s="73"/>
      <c r="G46" s="73"/>
      <c r="H46" s="53"/>
      <c r="I46" s="18"/>
      <c r="J46" s="18"/>
      <c r="K46" s="18"/>
      <c r="L46" s="47"/>
      <c r="M46" s="18"/>
      <c r="N46" s="18"/>
      <c r="O46" s="18"/>
      <c r="P46" s="54"/>
      <c r="Q46" s="55"/>
      <c r="T46" s="19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</row>
    <row r="47" spans="1:47" ht="17.149999999999999" customHeight="1" x14ac:dyDescent="0.35">
      <c r="A47" s="49"/>
      <c r="B47" s="50" t="s">
        <v>11</v>
      </c>
      <c r="C47" s="45"/>
      <c r="D47" s="17"/>
      <c r="E47" s="51">
        <f>HLOOKUP('[2]Input-Actg1'!$B$1,'[2]Input-Actg1'!$F$6:$Q$82,41)</f>
        <v>24632.78</v>
      </c>
      <c r="F47" s="51">
        <f>HLOOKUP('[2]Input-Actg1'!$B$1,'[2]Input-Actg1'!$R$6:$AC$87,41)</f>
        <v>1786.67</v>
      </c>
      <c r="G47" s="52">
        <f>E47-F47</f>
        <v>22846.11</v>
      </c>
      <c r="H47" s="53"/>
      <c r="I47" s="51">
        <f>HLOOKUP('[2]Input-Actg1'!$B$1,'[2]Input-Actg1'!$AP$6:$BA$81,41)</f>
        <v>484173.9</v>
      </c>
      <c r="J47" s="51">
        <f>HLOOKUP('[2]Input-Actg1'!$B$1,'[2]Input-Actg1'!$BB$6:$BM$79,41)</f>
        <v>365709.19</v>
      </c>
      <c r="K47" s="52">
        <f t="shared" ref="K47:K53" si="5">I47-J47</f>
        <v>118464.71000000002</v>
      </c>
      <c r="L47" s="47"/>
      <c r="M47" s="51">
        <f>HLOOKUP('[2]Input-Actg1'!$B$1,'[2]Input-Actg1'!$BN$6:$BY$79,41)</f>
        <v>633332.2300000001</v>
      </c>
      <c r="N47" s="51">
        <f>HLOOKUP('[2]Input-Actg1'!$B$1,'[2]Input-Actg1'!$BY$6:CK$79,41)</f>
        <v>643285.64000000013</v>
      </c>
      <c r="O47" s="52">
        <f t="shared" ref="O47:O53" si="6">M47-N47</f>
        <v>-9953.4100000000326</v>
      </c>
      <c r="P47" s="54"/>
      <c r="Q47" s="55"/>
      <c r="T47" s="19"/>
      <c r="W47" s="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</row>
    <row r="48" spans="1:47" ht="17.149999999999999" customHeight="1" x14ac:dyDescent="0.35">
      <c r="A48" s="49"/>
      <c r="B48" s="50" t="s">
        <v>12</v>
      </c>
      <c r="C48" s="45"/>
      <c r="D48" s="17"/>
      <c r="E48" s="51">
        <f>HLOOKUP('[2]Input-Actg1'!$B$1,'[2]Input-Actg1'!$F$6:$Q$82,42)</f>
        <v>3220.32</v>
      </c>
      <c r="F48" s="51">
        <f>HLOOKUP('[2]Input-Actg1'!$B$1,'[2]Input-Actg1'!$R$6:$AC$87,42)</f>
        <v>3227.29</v>
      </c>
      <c r="G48" s="52">
        <f t="shared" ref="G48:G53" si="7">E48-F48</f>
        <v>-6.9699999999997999</v>
      </c>
      <c r="H48" s="53"/>
      <c r="I48" s="51">
        <f>HLOOKUP('[2]Input-Actg1'!$B$1,'[2]Input-Actg1'!$AP$6:$BA$81,42)</f>
        <v>60341.399999999994</v>
      </c>
      <c r="J48" s="51">
        <f>HLOOKUP('[2]Input-Actg1'!$B$1,'[2]Input-Actg1'!$BB$6:$BM$79,42)</f>
        <v>20688.310000000001</v>
      </c>
      <c r="K48" s="52">
        <f t="shared" si="5"/>
        <v>39653.089999999997</v>
      </c>
      <c r="L48" s="47"/>
      <c r="M48" s="51">
        <f>HLOOKUP('[2]Input-Actg1'!$B$1,'[2]Input-Actg1'!$BN$6:$BY$79,42)</f>
        <v>104462.9</v>
      </c>
      <c r="N48" s="51">
        <f>HLOOKUP('[2]Input-Actg1'!$B$1,'[2]Input-Actg1'!$BY$6:CK$79,42)</f>
        <v>51235.4</v>
      </c>
      <c r="O48" s="52">
        <f t="shared" si="6"/>
        <v>53227.499999999993</v>
      </c>
      <c r="P48" s="54"/>
      <c r="Q48" s="55"/>
      <c r="T48" s="19"/>
      <c r="W48" s="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</row>
    <row r="49" spans="1:47" ht="17.149999999999999" customHeight="1" x14ac:dyDescent="0.35">
      <c r="A49" s="49" t="s">
        <v>21</v>
      </c>
      <c r="B49" s="50" t="s">
        <v>13</v>
      </c>
      <c r="C49" s="45"/>
      <c r="D49" s="17"/>
      <c r="E49" s="51">
        <f>HLOOKUP('[2]Input-Actg1'!$B$1,'[2]Input-Actg1'!$F$6:$Q$82,43)</f>
        <v>922.87</v>
      </c>
      <c r="F49" s="51">
        <f>HLOOKUP('[2]Input-Actg1'!$B$1,'[2]Input-Actg1'!$R$6:$AC$87,43)</f>
        <v>-8068.63</v>
      </c>
      <c r="G49" s="52">
        <f t="shared" si="7"/>
        <v>8991.5</v>
      </c>
      <c r="H49" s="53"/>
      <c r="I49" s="51">
        <f>HLOOKUP('[2]Input-Actg1'!$B$1,'[2]Input-Actg1'!$AP$6:$BA$81,43)</f>
        <v>17139.46</v>
      </c>
      <c r="J49" s="51">
        <f>HLOOKUP('[2]Input-Actg1'!$B$1,'[2]Input-Actg1'!$BB$6:$BM$79,43)</f>
        <v>101824.02</v>
      </c>
      <c r="K49" s="52">
        <f t="shared" si="5"/>
        <v>-84684.56</v>
      </c>
      <c r="L49" s="47"/>
      <c r="M49" s="51">
        <f>HLOOKUP('[2]Input-Actg1'!$B$1,'[2]Input-Actg1'!$BN$6:$BY$79,43)</f>
        <v>35429.079999999994</v>
      </c>
      <c r="N49" s="51">
        <f>HLOOKUP('[2]Input-Actg1'!$B$1,'[2]Input-Actg1'!$BY$6:CK$79,43)</f>
        <v>103685.44</v>
      </c>
      <c r="O49" s="52">
        <f t="shared" si="6"/>
        <v>-68256.360000000015</v>
      </c>
      <c r="P49" s="54"/>
      <c r="Q49" s="55"/>
      <c r="T49" s="19"/>
      <c r="W49" s="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</row>
    <row r="50" spans="1:47" ht="17.149999999999999" customHeight="1" x14ac:dyDescent="0.35">
      <c r="A50" s="49"/>
      <c r="B50" s="50" t="s">
        <v>32</v>
      </c>
      <c r="C50" s="45"/>
      <c r="D50" s="17"/>
      <c r="E50" s="51">
        <f>HLOOKUP('[2]Input-Actg1'!$B$1,'[2]Input-Actg1'!$F$6:$Q$82,44)</f>
        <v>801.12</v>
      </c>
      <c r="F50" s="51">
        <f>HLOOKUP('[2]Input-Actg1'!$B$1,'[2]Input-Actg1'!$R$6:$AC$87,44)</f>
        <v>845.72</v>
      </c>
      <c r="G50" s="52">
        <f t="shared" si="7"/>
        <v>-44.600000000000023</v>
      </c>
      <c r="H50" s="53"/>
      <c r="I50" s="51">
        <f>HLOOKUP('[2]Input-Actg1'!$B$1,'[2]Input-Actg1'!$AP$6:$BA$81,44)</f>
        <v>-1960.8500000000004</v>
      </c>
      <c r="J50" s="51">
        <f>HLOOKUP('[2]Input-Actg1'!$B$1,'[2]Input-Actg1'!$BB$6:$BM$79,44)</f>
        <v>7676.5700000000006</v>
      </c>
      <c r="K50" s="52">
        <f t="shared" si="5"/>
        <v>-9637.4200000000019</v>
      </c>
      <c r="L50" s="47"/>
      <c r="M50" s="51">
        <f>HLOOKUP('[2]Input-Actg1'!$B$1,'[2]Input-Actg1'!$BN$6:$BY$79,44)</f>
        <v>1241.5699999999997</v>
      </c>
      <c r="N50" s="51">
        <f>HLOOKUP('[2]Input-Actg1'!$B$1,'[2]Input-Actg1'!$BY$6:CK$79,44)</f>
        <v>10765.95</v>
      </c>
      <c r="O50" s="52">
        <f t="shared" si="6"/>
        <v>-9524.380000000001</v>
      </c>
      <c r="P50" s="54"/>
      <c r="Q50" s="55"/>
      <c r="T50" s="19"/>
      <c r="W50" s="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</row>
    <row r="51" spans="1:47" ht="17.149999999999999" customHeight="1" x14ac:dyDescent="0.35">
      <c r="A51" s="49"/>
      <c r="B51" s="50" t="s">
        <v>33</v>
      </c>
      <c r="C51" s="45"/>
      <c r="D51" s="17"/>
      <c r="E51" s="51">
        <f>HLOOKUP('[2]Input-Actg1'!$B$1,'[2]Input-Actg1'!$F$6:$Q$82,45)</f>
        <v>4402</v>
      </c>
      <c r="F51" s="51">
        <f>HLOOKUP('[2]Input-Actg1'!$B$1,'[2]Input-Actg1'!$R$6:$AC$87,45)</f>
        <v>4590</v>
      </c>
      <c r="G51" s="52">
        <f t="shared" si="7"/>
        <v>-188</v>
      </c>
      <c r="H51" s="53"/>
      <c r="I51" s="51">
        <f>HLOOKUP('[2]Input-Actg1'!$B$1,'[2]Input-Actg1'!$AP$6:$BA$81,45)</f>
        <v>-83250.689999999988</v>
      </c>
      <c r="J51" s="51">
        <f>HLOOKUP('[2]Input-Actg1'!$B$1,'[2]Input-Actg1'!$BB$6:$BM$79,45)</f>
        <v>-66648.47</v>
      </c>
      <c r="K51" s="52">
        <f t="shared" si="5"/>
        <v>-16602.219999999987</v>
      </c>
      <c r="L51" s="47"/>
      <c r="M51" s="51">
        <f>HLOOKUP('[2]Input-Actg1'!$B$1,'[2]Input-Actg1'!$BN$6:$BY$79,45)</f>
        <v>2765.0400000000154</v>
      </c>
      <c r="N51" s="51">
        <f>HLOOKUP('[2]Input-Actg1'!$B$1,'[2]Input-Actg1'!$BY$6:CK$79,45)</f>
        <v>-5064</v>
      </c>
      <c r="O51" s="52">
        <f t="shared" si="6"/>
        <v>7829.0400000000154</v>
      </c>
      <c r="P51" s="54"/>
      <c r="Q51" s="55"/>
      <c r="T51" s="19"/>
      <c r="W51" s="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</row>
    <row r="52" spans="1:47" ht="17.149999999999999" customHeight="1" x14ac:dyDescent="0.35">
      <c r="A52" s="49"/>
      <c r="B52" s="43" t="s">
        <v>24</v>
      </c>
      <c r="C52" s="45"/>
      <c r="D52" s="17"/>
      <c r="E52" s="51" t="str">
        <f>HLOOKUP('[2]Input-Actg1'!$B$1,'[2]Input-Actg1'!$F$6:$Q$82,46)</f>
        <v>N/A</v>
      </c>
      <c r="F52" s="138" t="str">
        <f>IF(E52="N/A","N/A",HLOOKUP('[2]Input-Actg1'!$B$1,'[2]Input-Actg1'!$R$6:$AC$87,46))</f>
        <v>N/A</v>
      </c>
      <c r="G52" s="139" t="str">
        <f>IF(E52="N/A","N/A",E52-F52)</f>
        <v>N/A</v>
      </c>
      <c r="H52" s="53"/>
      <c r="I52" s="51">
        <f>HLOOKUP('[2]Input-Actg1'!$B$1,'[2]Input-Actg1'!$AP$6:$BA$81,46)</f>
        <v>0</v>
      </c>
      <c r="J52" s="51">
        <f>HLOOKUP('[2]Input-Actg1'!$B$1,'[2]Input-Actg1'!$BB$6:$BM$79,46)</f>
        <v>0</v>
      </c>
      <c r="K52" s="52">
        <f t="shared" si="5"/>
        <v>0</v>
      </c>
      <c r="L52" s="47"/>
      <c r="M52" s="51">
        <f>HLOOKUP('[2]Input-Actg1'!$B$1,'[2]Input-Actg1'!$BN$6:$BY$79,46)</f>
        <v>0</v>
      </c>
      <c r="N52" s="51">
        <f>HLOOKUP('[2]Input-Actg1'!$B$1,'[2]Input-Actg1'!$BY$6:CK$79,46)</f>
        <v>0</v>
      </c>
      <c r="O52" s="52">
        <f t="shared" si="6"/>
        <v>0</v>
      </c>
      <c r="P52" s="54"/>
      <c r="Q52" s="55"/>
      <c r="T52" s="19"/>
      <c r="W52" s="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</row>
    <row r="53" spans="1:47" ht="17.149999999999999" customHeight="1" x14ac:dyDescent="0.35">
      <c r="A53" s="49"/>
      <c r="B53" s="50" t="s">
        <v>25</v>
      </c>
      <c r="C53" s="45"/>
      <c r="D53" s="17"/>
      <c r="E53" s="51">
        <f>HLOOKUP('[2]Input-Actg1'!$B$1,'[2]Input-Actg1'!$F$6:$Q$82,47)</f>
        <v>-20000</v>
      </c>
      <c r="F53" s="51">
        <f>HLOOKUP('[2]Input-Actg1'!$B$1,'[2]Input-Actg1'!$R$6:$AC$87,47)</f>
        <v>28000</v>
      </c>
      <c r="G53" s="52">
        <f t="shared" si="7"/>
        <v>-48000</v>
      </c>
      <c r="H53" s="53"/>
      <c r="I53" s="51">
        <f>HLOOKUP('[2]Input-Actg1'!$B$1,'[2]Input-Actg1'!$AP$6:$BA$81,47)</f>
        <v>73500</v>
      </c>
      <c r="J53" s="51">
        <f>HLOOKUP('[2]Input-Actg1'!$B$1,'[2]Input-Actg1'!$BB$6:$BM$79,47)</f>
        <v>43000</v>
      </c>
      <c r="K53" s="52">
        <f t="shared" si="5"/>
        <v>30500</v>
      </c>
      <c r="L53" s="47"/>
      <c r="M53" s="51">
        <f>HLOOKUP('[2]Input-Actg1'!$B$1,'[2]Input-Actg1'!$BN$6:$BY$79,47)</f>
        <v>546910</v>
      </c>
      <c r="N53" s="51">
        <f>HLOOKUP('[2]Input-Actg1'!$B$1,'[2]Input-Actg1'!$BY$6:CK$79,47)</f>
        <v>43000</v>
      </c>
      <c r="O53" s="52">
        <f t="shared" si="6"/>
        <v>503910</v>
      </c>
      <c r="P53" s="54"/>
      <c r="Q53" s="55"/>
      <c r="T53" s="19"/>
      <c r="W53" s="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</row>
    <row r="54" spans="1:47" ht="17.149999999999999" customHeight="1" x14ac:dyDescent="0.35">
      <c r="A54" s="49"/>
      <c r="B54" s="58" t="s">
        <v>19</v>
      </c>
      <c r="C54" s="45"/>
      <c r="D54" s="59"/>
      <c r="E54" s="60">
        <f>SUM(E47:E53)</f>
        <v>13979.089999999997</v>
      </c>
      <c r="F54" s="60">
        <f t="shared" ref="F54:G54" si="8">SUM(F47:F53)</f>
        <v>30381.05</v>
      </c>
      <c r="G54" s="60">
        <f t="shared" si="8"/>
        <v>-16401.96</v>
      </c>
      <c r="H54" s="61"/>
      <c r="I54" s="60">
        <f>I47+I48+I53+I49+I50+I51+I52</f>
        <v>549943.22000000009</v>
      </c>
      <c r="J54" s="60">
        <f>J47+J48+J53+J49+J50+J51+J52</f>
        <v>472249.62</v>
      </c>
      <c r="K54" s="60">
        <f>K47+K48+K53+K49+K50+K51+K52</f>
        <v>77693.600000000035</v>
      </c>
      <c r="L54" s="62"/>
      <c r="M54" s="60">
        <f>M47+M48+M53+M49+M50+M51+M52</f>
        <v>1324140.8200000003</v>
      </c>
      <c r="N54" s="60">
        <f>N47+N48+N53+N49+N50+N51+N52</f>
        <v>846908.43000000017</v>
      </c>
      <c r="O54" s="60">
        <f>O47+O48+O53+O49+O50+O51+O52</f>
        <v>477232.39</v>
      </c>
      <c r="P54" s="63"/>
      <c r="Q54" s="55"/>
      <c r="T54" s="19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</row>
    <row r="55" spans="1:47" s="97" customFormat="1" ht="17.149999999999999" customHeight="1" x14ac:dyDescent="0.35">
      <c r="A55" s="96" t="s">
        <v>34</v>
      </c>
      <c r="C55" s="98"/>
      <c r="D55" s="99"/>
      <c r="E55" s="100">
        <f>ROUND((E54-E53)/E19,4)</f>
        <v>1.1000000000000001E-3</v>
      </c>
      <c r="F55" s="100">
        <f>ROUND((F54-F53)/F19,4)</f>
        <v>1E-4</v>
      </c>
      <c r="G55" s="101">
        <f>G54/F54</f>
        <v>-0.53987469162520718</v>
      </c>
      <c r="H55" s="102"/>
      <c r="I55" s="82">
        <f>ROUND((I54-I53)/I19,4)</f>
        <v>8.9999999999999998E-4</v>
      </c>
      <c r="J55" s="82">
        <f>ROUND((J54-J53)/J19,4)</f>
        <v>8.9999999999999998E-4</v>
      </c>
      <c r="K55" s="101">
        <f>K54/J54</f>
        <v>0.16451807838405469</v>
      </c>
      <c r="L55" s="98"/>
      <c r="M55" s="100">
        <f>ROUND((M54-M53)/M19,4)</f>
        <v>1E-3</v>
      </c>
      <c r="N55" s="82">
        <f>ROUND((N54-N53)/N19,4)</f>
        <v>1.1999999999999999E-3</v>
      </c>
      <c r="O55" s="101">
        <f>O54/N54</f>
        <v>0.56349939744961552</v>
      </c>
      <c r="P55" s="103"/>
      <c r="R55" s="8"/>
      <c r="T55" s="104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</row>
    <row r="56" spans="1:47" ht="17.149999999999999" customHeight="1" x14ac:dyDescent="0.35">
      <c r="A56" s="49"/>
      <c r="B56" s="43"/>
      <c r="C56" s="45"/>
      <c r="D56" s="17"/>
      <c r="E56" s="18"/>
      <c r="F56" s="73" t="s">
        <v>21</v>
      </c>
      <c r="G56" s="73" t="s">
        <v>21</v>
      </c>
      <c r="H56" s="53"/>
      <c r="I56" s="18"/>
      <c r="J56" s="73"/>
      <c r="K56" s="18"/>
      <c r="L56" s="47"/>
      <c r="M56" s="18"/>
      <c r="N56" s="73"/>
      <c r="O56" s="18"/>
      <c r="P56" s="54"/>
      <c r="Q56" s="55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10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106"/>
    </row>
    <row r="57" spans="1:47" ht="17.149999999999999" customHeight="1" x14ac:dyDescent="0.35">
      <c r="A57" s="49"/>
      <c r="B57" s="43"/>
      <c r="C57" s="45"/>
      <c r="D57" s="17"/>
      <c r="E57" s="18"/>
      <c r="F57" s="73"/>
      <c r="G57" s="73"/>
      <c r="H57" s="53"/>
      <c r="I57" s="18"/>
      <c r="J57" s="73"/>
      <c r="K57" s="18"/>
      <c r="L57" s="47"/>
      <c r="M57" s="18"/>
      <c r="N57" s="73"/>
      <c r="O57" s="18"/>
      <c r="P57" s="54"/>
      <c r="Q57" s="55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10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106"/>
    </row>
    <row r="58" spans="1:47" ht="17.149999999999999" customHeight="1" x14ac:dyDescent="0.35">
      <c r="A58" s="42" t="s">
        <v>35</v>
      </c>
      <c r="B58" s="43"/>
      <c r="C58" s="45"/>
      <c r="D58" s="17"/>
      <c r="E58" s="107"/>
      <c r="F58" s="73" t="s">
        <v>21</v>
      </c>
      <c r="G58" s="73" t="s">
        <v>21</v>
      </c>
      <c r="H58" s="53"/>
      <c r="I58" s="107"/>
      <c r="J58" s="73"/>
      <c r="K58" s="18"/>
      <c r="L58" s="47"/>
      <c r="M58" s="107"/>
      <c r="N58" s="73"/>
      <c r="O58" s="18"/>
      <c r="P58" s="54"/>
      <c r="Q58" s="55"/>
      <c r="T58" s="19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10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106"/>
    </row>
    <row r="59" spans="1:47" ht="17.149999999999999" customHeight="1" x14ac:dyDescent="0.35">
      <c r="A59" s="42"/>
      <c r="B59" s="43"/>
      <c r="C59" s="45"/>
      <c r="D59" s="17"/>
      <c r="E59" s="18"/>
      <c r="F59" s="73"/>
      <c r="G59" s="73"/>
      <c r="H59" s="53"/>
      <c r="I59" s="18"/>
      <c r="J59" s="73"/>
      <c r="K59" s="18"/>
      <c r="L59" s="47"/>
      <c r="M59" s="18"/>
      <c r="N59" s="73"/>
      <c r="O59" s="18"/>
      <c r="P59" s="54"/>
      <c r="Q59" s="55"/>
      <c r="T59" s="19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10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106"/>
    </row>
    <row r="60" spans="1:47" ht="17.149999999999999" customHeight="1" x14ac:dyDescent="0.35">
      <c r="A60" s="49"/>
      <c r="B60" s="50" t="s">
        <v>11</v>
      </c>
      <c r="C60" s="45"/>
      <c r="D60" s="17"/>
      <c r="E60" s="51">
        <f>HLOOKUP('[2]Input-Actg1'!$B$1,'[2]Input-Actg1'!$F$6:$Q$82,54)</f>
        <v>49828.849999999948</v>
      </c>
      <c r="F60" s="51">
        <f>HLOOKUP('[2]Input-Actg1'!$B$1,'[2]Input-Actg1'!$R$6:$AC$87,54)</f>
        <v>25894.21</v>
      </c>
      <c r="G60" s="52">
        <f>E60-F60</f>
        <v>23934.639999999948</v>
      </c>
      <c r="H60" s="53"/>
      <c r="I60" s="51">
        <f>HLOOKUP('[2]Input-Actg1'!$B$1,'[2]Input-Actg1'!$AP$6:$BA$81,54)</f>
        <v>903364.81</v>
      </c>
      <c r="J60" s="51">
        <f>HLOOKUP('[2]Input-Actg1'!$B$1,'[2]Input-Actg1'!$BB$6:$BM$79,54)</f>
        <v>791734.56</v>
      </c>
      <c r="K60" s="52">
        <f t="shared" ref="K60:K66" si="9">I60-J60</f>
        <v>111630.25</v>
      </c>
      <c r="L60" s="47"/>
      <c r="M60" s="51">
        <f>HLOOKUP('[2]Input-Actg1'!$B$1,'[2]Input-Actg1'!$BN$6:$BY$79,54)</f>
        <v>694701.12000000011</v>
      </c>
      <c r="N60" s="51">
        <f>HLOOKUP('[2]Input-Actg1'!$B$1,'[2]Input-Actg1'!$BY$6:CK$79,54)</f>
        <v>606517.46000000008</v>
      </c>
      <c r="O60" s="52">
        <f t="shared" ref="O60:O66" si="10">M60-N60</f>
        <v>88183.660000000033</v>
      </c>
      <c r="P60" s="54"/>
      <c r="Q60" s="55"/>
      <c r="T60" s="19"/>
      <c r="W60" s="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</row>
    <row r="61" spans="1:47" ht="17.149999999999999" customHeight="1" x14ac:dyDescent="0.35">
      <c r="A61" s="49"/>
      <c r="B61" s="50" t="s">
        <v>12</v>
      </c>
      <c r="C61" s="45"/>
      <c r="D61" s="17"/>
      <c r="E61" s="51">
        <f>HLOOKUP('[2]Input-Actg1'!$B$1,'[2]Input-Actg1'!$F$6:$Q$82,55)</f>
        <v>-440.24999999999955</v>
      </c>
      <c r="F61" s="51">
        <f>HLOOKUP('[2]Input-Actg1'!$B$1,'[2]Input-Actg1'!$R$6:$AC$87,55)</f>
        <v>19278.23</v>
      </c>
      <c r="G61" s="52">
        <f t="shared" ref="G61:G66" si="11">E61-F61</f>
        <v>-19718.48</v>
      </c>
      <c r="H61" s="53"/>
      <c r="I61" s="51">
        <f>HLOOKUP('[2]Input-Actg1'!$B$1,'[2]Input-Actg1'!$AP$6:$BA$81,55)</f>
        <v>104779.9</v>
      </c>
      <c r="J61" s="51">
        <f>HLOOKUP('[2]Input-Actg1'!$B$1,'[2]Input-Actg1'!$BB$6:$BM$79,55)</f>
        <v>101409.57999999999</v>
      </c>
      <c r="K61" s="52">
        <f t="shared" si="9"/>
        <v>3370.320000000007</v>
      </c>
      <c r="L61" s="47"/>
      <c r="M61" s="51">
        <f>HLOOKUP('[2]Input-Actg1'!$B$1,'[2]Input-Actg1'!$BN$6:$BY$79,55)</f>
        <v>95297.989999999991</v>
      </c>
      <c r="N61" s="51">
        <f>HLOOKUP('[2]Input-Actg1'!$B$1,'[2]Input-Actg1'!$BY$6:CK$79,55)</f>
        <v>93699.059999999983</v>
      </c>
      <c r="O61" s="52">
        <f t="shared" si="10"/>
        <v>1598.9300000000076</v>
      </c>
      <c r="P61" s="54"/>
      <c r="Q61" s="55"/>
      <c r="T61" s="19"/>
      <c r="W61" s="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</row>
    <row r="62" spans="1:47" ht="17.149999999999999" customHeight="1" x14ac:dyDescent="0.35">
      <c r="A62" s="49"/>
      <c r="B62" s="50" t="s">
        <v>13</v>
      </c>
      <c r="C62" s="45"/>
      <c r="D62" s="17"/>
      <c r="E62" s="51">
        <f>HLOOKUP('[2]Input-Actg1'!$B$1,'[2]Input-Actg1'!$F$6:$Q$82,56)</f>
        <v>-0.24000000000000909</v>
      </c>
      <c r="F62" s="51">
        <f>HLOOKUP('[2]Input-Actg1'!$B$1,'[2]Input-Actg1'!$R$6:$AC$87,56)</f>
        <v>21.95</v>
      </c>
      <c r="G62" s="52">
        <f t="shared" si="11"/>
        <v>-22.190000000000008</v>
      </c>
      <c r="H62" s="53"/>
      <c r="I62" s="51">
        <f>HLOOKUP('[2]Input-Actg1'!$B$1,'[2]Input-Actg1'!$AP$6:$BA$81,56)</f>
        <v>25586.239999999998</v>
      </c>
      <c r="J62" s="51">
        <f>HLOOKUP('[2]Input-Actg1'!$B$1,'[2]Input-Actg1'!$BB$6:$BM$79,56)</f>
        <v>122217.31999999998</v>
      </c>
      <c r="K62" s="52">
        <f t="shared" si="9"/>
        <v>-96631.079999999987</v>
      </c>
      <c r="L62" s="47"/>
      <c r="M62" s="51">
        <f>HLOOKUP('[2]Input-Actg1'!$B$1,'[2]Input-Actg1'!$BN$6:$BY$79,56)</f>
        <v>27123.359999999997</v>
      </c>
      <c r="N62" s="51">
        <f>HLOOKUP('[2]Input-Actg1'!$B$1,'[2]Input-Actg1'!$BY$6:CK$79,56)</f>
        <v>122113.63999999997</v>
      </c>
      <c r="O62" s="52">
        <f t="shared" si="10"/>
        <v>-94990.27999999997</v>
      </c>
      <c r="P62" s="54"/>
      <c r="Q62" s="55"/>
      <c r="T62" s="19"/>
      <c r="W62" s="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</row>
    <row r="63" spans="1:47" ht="17.149999999999999" customHeight="1" x14ac:dyDescent="0.35">
      <c r="A63" s="49"/>
      <c r="B63" s="50" t="s">
        <v>14</v>
      </c>
      <c r="C63" s="45"/>
      <c r="D63" s="17"/>
      <c r="E63" s="51">
        <f>HLOOKUP('[2]Input-Actg1'!$B$1,'[2]Input-Actg1'!$F$6:$Q$82,57)</f>
        <v>0</v>
      </c>
      <c r="F63" s="51">
        <f>HLOOKUP('[2]Input-Actg1'!$B$1,'[2]Input-Actg1'!$R$6:$AC$87,57)</f>
        <v>0</v>
      </c>
      <c r="G63" s="52">
        <f t="shared" si="11"/>
        <v>0</v>
      </c>
      <c r="H63" s="53"/>
      <c r="I63" s="51">
        <f>HLOOKUP('[2]Input-Actg1'!$B$1,'[2]Input-Actg1'!$AP$6:$BA$81,57)</f>
        <v>0</v>
      </c>
      <c r="J63" s="51">
        <f>HLOOKUP('[2]Input-Actg1'!$B$1,'[2]Input-Actg1'!$BB$6:$BM$79,57)</f>
        <v>0</v>
      </c>
      <c r="K63" s="52">
        <f t="shared" si="9"/>
        <v>0</v>
      </c>
      <c r="L63" s="47"/>
      <c r="M63" s="51">
        <f>HLOOKUP('[2]Input-Actg1'!$B$1,'[2]Input-Actg1'!$BN$6:$BY$79,57)</f>
        <v>0</v>
      </c>
      <c r="N63" s="51">
        <f>HLOOKUP('[2]Input-Actg1'!$B$1,'[2]Input-Actg1'!$BY$6:CK$79,57)</f>
        <v>0</v>
      </c>
      <c r="O63" s="52">
        <f t="shared" si="10"/>
        <v>0</v>
      </c>
      <c r="P63" s="54"/>
      <c r="Q63" s="55"/>
      <c r="T63" s="19"/>
      <c r="W63" s="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</row>
    <row r="64" spans="1:47" ht="17.149999999999999" customHeight="1" x14ac:dyDescent="0.35">
      <c r="A64" s="49"/>
      <c r="B64" s="50" t="s">
        <v>33</v>
      </c>
      <c r="C64" s="45"/>
      <c r="D64" s="17"/>
      <c r="E64" s="51">
        <f>HLOOKUP('[2]Input-Actg1'!$B$1,'[2]Input-Actg1'!$F$6:$Q$82,58)</f>
        <v>0</v>
      </c>
      <c r="F64" s="51">
        <f>HLOOKUP('[2]Input-Actg1'!$B$1,'[2]Input-Actg1'!$R$6:$AC$87,58)</f>
        <v>0</v>
      </c>
      <c r="G64" s="52">
        <f t="shared" si="11"/>
        <v>0</v>
      </c>
      <c r="H64" s="53"/>
      <c r="I64" s="51">
        <f>HLOOKUP('[2]Input-Actg1'!$B$1,'[2]Input-Actg1'!$AP$6:$BA$81,58)</f>
        <v>0</v>
      </c>
      <c r="J64" s="51">
        <f>HLOOKUP('[2]Input-Actg1'!$B$1,'[2]Input-Actg1'!$BB$6:$BM$79,58)</f>
        <v>0</v>
      </c>
      <c r="K64" s="52">
        <f t="shared" si="9"/>
        <v>0</v>
      </c>
      <c r="L64" s="47"/>
      <c r="M64" s="51">
        <f>HLOOKUP('[2]Input-Actg1'!$B$1,'[2]Input-Actg1'!$BN$6:$BY$79,58)</f>
        <v>0</v>
      </c>
      <c r="N64" s="51">
        <f>HLOOKUP('[2]Input-Actg1'!$B$1,'[2]Input-Actg1'!$BY$6:CK$79,58)</f>
        <v>0</v>
      </c>
      <c r="O64" s="52">
        <f t="shared" si="10"/>
        <v>0</v>
      </c>
      <c r="P64" s="54"/>
      <c r="Q64" s="55"/>
      <c r="T64" s="19"/>
      <c r="W64" s="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</row>
    <row r="65" spans="1:69" ht="17.149999999999999" customHeight="1" x14ac:dyDescent="0.35">
      <c r="A65" s="49"/>
      <c r="B65" s="43" t="s">
        <v>24</v>
      </c>
      <c r="C65" s="45"/>
      <c r="D65" s="17"/>
      <c r="E65" s="138" t="str">
        <f>HLOOKUP('[2]Input-Actg1'!$B$1,'[2]Input-Actg1'!$F$6:$Q$82,59)</f>
        <v>N/A</v>
      </c>
      <c r="F65" s="138" t="str">
        <f>IF(E65="N/A","N/A",HLOOKUP('[2]Input-Actg1'!$B$1,'[2]Input-Actg1'!$R$6:$AC$87,59))</f>
        <v>N/A</v>
      </c>
      <c r="G65" s="139" t="str">
        <f>IF(E65="N/A","N/A",E65-F65)</f>
        <v>N/A</v>
      </c>
      <c r="H65" s="53"/>
      <c r="I65" s="51">
        <f>HLOOKUP('[2]Input-Actg1'!$B$1,'[2]Input-Actg1'!$AP$6:$BA$81,59)</f>
        <v>0</v>
      </c>
      <c r="J65" s="51">
        <f>HLOOKUP('[2]Input-Actg1'!$B$1,'[2]Input-Actg1'!$BB$6:$BM$79,59)</f>
        <v>0</v>
      </c>
      <c r="K65" s="52">
        <f t="shared" si="9"/>
        <v>0</v>
      </c>
      <c r="L65" s="47"/>
      <c r="M65" s="51">
        <f>HLOOKUP('[2]Input-Actg1'!$B$1,'[2]Input-Actg1'!$BN$6:$BY$79,59)</f>
        <v>0</v>
      </c>
      <c r="N65" s="51">
        <f>HLOOKUP('[2]Input-Actg1'!$B$1,'[2]Input-Actg1'!$BY$6:CK$79,59)</f>
        <v>0</v>
      </c>
      <c r="O65" s="52">
        <f t="shared" si="10"/>
        <v>0</v>
      </c>
      <c r="P65" s="54"/>
      <c r="Q65" s="55"/>
      <c r="T65" s="19"/>
      <c r="W65" s="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</row>
    <row r="66" spans="1:69" ht="17.149999999999999" customHeight="1" x14ac:dyDescent="0.35">
      <c r="A66" s="49"/>
      <c r="B66" s="50" t="s">
        <v>25</v>
      </c>
      <c r="C66" s="45"/>
      <c r="D66" s="17"/>
      <c r="E66" s="51">
        <f>HLOOKUP('[2]Input-Actg1'!$B$1,'[2]Input-Actg1'!$F$6:$Q$82,60)</f>
        <v>1470.3199999999997</v>
      </c>
      <c r="F66" s="51">
        <f>HLOOKUP('[2]Input-Actg1'!$B$1,'[2]Input-Actg1'!$R$6:$AC$87,60)</f>
        <v>486.23</v>
      </c>
      <c r="G66" s="52">
        <f t="shared" si="11"/>
        <v>984.08999999999969</v>
      </c>
      <c r="H66" s="53"/>
      <c r="I66" s="51">
        <f>HLOOKUP('[2]Input-Actg1'!$B$1,'[2]Input-Actg1'!$AP$6:$BA$81,60)</f>
        <v>347069.34</v>
      </c>
      <c r="J66" s="51">
        <f>HLOOKUP('[2]Input-Actg1'!$B$1,'[2]Input-Actg1'!$BB$6:$BM$79,60)</f>
        <v>38243.200000000019</v>
      </c>
      <c r="K66" s="52">
        <f t="shared" si="9"/>
        <v>308826.14</v>
      </c>
      <c r="L66" s="47"/>
      <c r="M66" s="51">
        <f>HLOOKUP('[2]Input-Actg1'!$B$1,'[2]Input-Actg1'!$BN$6:$BY$79,60)</f>
        <v>336523.94000000006</v>
      </c>
      <c r="N66" s="51">
        <f>HLOOKUP('[2]Input-Actg1'!$B$1,'[2]Input-Actg1'!$BY$6:CK$79,60)</f>
        <v>43558.300000000017</v>
      </c>
      <c r="O66" s="52">
        <f t="shared" si="10"/>
        <v>292965.64</v>
      </c>
      <c r="P66" s="54"/>
      <c r="Q66" s="55"/>
      <c r="T66" s="19"/>
      <c r="W66" s="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</row>
    <row r="67" spans="1:69" ht="17.149999999999999" customHeight="1" x14ac:dyDescent="0.35">
      <c r="A67" s="49"/>
      <c r="B67" s="58" t="s">
        <v>19</v>
      </c>
      <c r="C67" s="45"/>
      <c r="D67" s="59"/>
      <c r="E67" s="60">
        <f>SUM(E60:E66)</f>
        <v>50858.679999999949</v>
      </c>
      <c r="F67" s="60">
        <f t="shared" ref="F67:G67" si="12">SUM(F60:F66)</f>
        <v>45680.62</v>
      </c>
      <c r="G67" s="60">
        <f t="shared" si="12"/>
        <v>5178.0599999999486</v>
      </c>
      <c r="H67" s="61"/>
      <c r="I67" s="60">
        <f>I60+I61+I62+I63+I64+I65+I66</f>
        <v>1380800.29</v>
      </c>
      <c r="J67" s="60">
        <f>J60+J61+J62+J63+J64+J65+J66</f>
        <v>1053604.6599999999</v>
      </c>
      <c r="K67" s="60">
        <f>K60+K61+K62+K63+K64+K65+K66</f>
        <v>327195.63</v>
      </c>
      <c r="L67" s="62"/>
      <c r="M67" s="60">
        <f>M60+M61+M62+M63+M64+M65+M66</f>
        <v>1153646.4100000001</v>
      </c>
      <c r="N67" s="60">
        <f>N60+N61+N62+N63+N64+N65+N66</f>
        <v>865888.46000000008</v>
      </c>
      <c r="O67" s="60">
        <f>O60+O61+O62+O63+O64+O65+O66</f>
        <v>287757.95000000007</v>
      </c>
      <c r="P67" s="63"/>
      <c r="Q67" s="55"/>
      <c r="T67" s="19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</row>
    <row r="68" spans="1:69" s="97" customFormat="1" ht="17.149999999999999" customHeight="1" x14ac:dyDescent="0.35">
      <c r="A68" s="108" t="s">
        <v>36</v>
      </c>
      <c r="C68" s="98"/>
      <c r="D68" s="99"/>
      <c r="E68" s="81">
        <f>ROUND((E67-E66)/(E16+E18),4)</f>
        <v>1.6999999999999999E-3</v>
      </c>
      <c r="F68" s="81">
        <f>ROUND((F67-F66)/(F16+F18),4)</f>
        <v>1.5E-3</v>
      </c>
      <c r="G68" s="101">
        <f>G67/F67</f>
        <v>0.11335354029783196</v>
      </c>
      <c r="H68" s="98"/>
      <c r="I68" s="81">
        <f>ROUND((I67-I66)/(I16+I18),4)</f>
        <v>1.8E-3</v>
      </c>
      <c r="J68" s="81">
        <f>ROUND((J67-J66)/(J16+J18),4)</f>
        <v>2E-3</v>
      </c>
      <c r="K68" s="101">
        <f>K67/J67</f>
        <v>0.31054876883327381</v>
      </c>
      <c r="L68" s="98"/>
      <c r="M68" s="81">
        <f>ROUND((M67-M66)/(M16+M18),4)</f>
        <v>1.1000000000000001E-3</v>
      </c>
      <c r="N68" s="81">
        <f>ROUND((N67-N66)/(N16+N18),4)</f>
        <v>1.1999999999999999E-3</v>
      </c>
      <c r="O68" s="101">
        <f>O67/N67</f>
        <v>0.33232681031457567</v>
      </c>
      <c r="P68" s="103"/>
      <c r="R68" s="8"/>
      <c r="T68" s="104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9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9"/>
    </row>
    <row r="69" spans="1:69" ht="17.149999999999999" customHeight="1" x14ac:dyDescent="0.35">
      <c r="A69" s="49"/>
      <c r="B69" s="43"/>
      <c r="C69" s="45"/>
      <c r="D69" s="17"/>
      <c r="E69" s="18"/>
      <c r="F69" s="52"/>
      <c r="G69" s="52"/>
      <c r="H69" s="53"/>
      <c r="I69" s="18"/>
      <c r="J69" s="18"/>
      <c r="K69" s="18"/>
      <c r="L69" s="47"/>
      <c r="M69" s="18"/>
      <c r="N69" s="18"/>
      <c r="O69" s="18"/>
      <c r="P69" s="54"/>
      <c r="Q69" s="55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</row>
    <row r="70" spans="1:69" ht="17.149999999999999" customHeight="1" x14ac:dyDescent="0.35">
      <c r="A70" s="49"/>
      <c r="B70" s="43"/>
      <c r="C70" s="45"/>
      <c r="D70" s="17"/>
      <c r="E70" s="18"/>
      <c r="F70" s="52"/>
      <c r="G70" s="52"/>
      <c r="H70" s="53"/>
      <c r="I70" s="18"/>
      <c r="J70" s="18"/>
      <c r="K70" s="18"/>
      <c r="L70" s="47"/>
      <c r="M70" s="18"/>
      <c r="N70" s="18"/>
      <c r="O70" s="18"/>
      <c r="P70" s="54"/>
      <c r="Q70" s="55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</row>
    <row r="71" spans="1:69" ht="17.149999999999999" customHeight="1" x14ac:dyDescent="0.35">
      <c r="A71" s="42" t="s">
        <v>37</v>
      </c>
      <c r="B71" s="43"/>
      <c r="C71" s="45"/>
      <c r="D71" s="17"/>
      <c r="E71" s="18"/>
      <c r="F71" s="73" t="s">
        <v>21</v>
      </c>
      <c r="G71" s="73" t="s">
        <v>21</v>
      </c>
      <c r="H71" s="53"/>
      <c r="I71" s="18"/>
      <c r="J71" s="18"/>
      <c r="K71" s="18"/>
      <c r="L71" s="47"/>
      <c r="M71" s="18"/>
      <c r="N71" s="18"/>
      <c r="O71" s="18"/>
      <c r="P71" s="54"/>
      <c r="Q71" s="55"/>
      <c r="T71" s="19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</row>
    <row r="72" spans="1:69" ht="17.149999999999999" customHeight="1" x14ac:dyDescent="0.35">
      <c r="A72" s="42" t="s">
        <v>38</v>
      </c>
      <c r="B72" s="43"/>
      <c r="C72" s="45"/>
      <c r="D72" s="17"/>
      <c r="E72" s="18"/>
      <c r="F72" s="73"/>
      <c r="G72" s="73" t="s">
        <v>21</v>
      </c>
      <c r="H72" s="53"/>
      <c r="I72" s="18"/>
      <c r="J72" s="18"/>
      <c r="K72" s="18"/>
      <c r="L72" s="47"/>
      <c r="M72" s="18"/>
      <c r="N72" s="18"/>
      <c r="O72" s="18"/>
      <c r="P72" s="54"/>
      <c r="Q72" s="55"/>
      <c r="T72" s="19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</row>
    <row r="73" spans="1:69" ht="17.149999999999999" customHeight="1" x14ac:dyDescent="0.35">
      <c r="A73" s="49"/>
      <c r="B73" s="50" t="s">
        <v>11</v>
      </c>
      <c r="C73" s="45"/>
      <c r="D73" s="17"/>
      <c r="E73" s="51">
        <f>HLOOKUP('[2]Input-Actg1'!$B$1,'[2]Input-Actg1'!$F$6:$Q$82,67)</f>
        <v>93066.48</v>
      </c>
      <c r="F73" s="51">
        <f>HLOOKUP('[2]Input-Actg1'!$B$1,'[2]Input-Actg1'!$R$6:$AC$87,67)</f>
        <v>154435.1</v>
      </c>
      <c r="G73" s="52">
        <f t="shared" ref="G73:G77" si="13">E73-F73</f>
        <v>-61368.62000000001</v>
      </c>
      <c r="H73" s="53"/>
      <c r="I73" s="110"/>
      <c r="J73" s="107"/>
      <c r="K73" s="18"/>
      <c r="L73" s="47"/>
      <c r="M73" s="18"/>
      <c r="N73" s="18"/>
      <c r="O73" s="18"/>
      <c r="P73" s="54"/>
      <c r="Q73" s="55"/>
      <c r="T73" s="19"/>
      <c r="W73" s="75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111"/>
      <c r="AK73" s="106"/>
      <c r="AL73" s="56"/>
      <c r="AM73" s="56"/>
      <c r="AN73" s="56"/>
      <c r="AO73" s="56"/>
      <c r="AP73" s="56"/>
      <c r="AQ73" s="56"/>
      <c r="AR73" s="56"/>
      <c r="AS73" s="56"/>
      <c r="AT73" s="56"/>
      <c r="AU73" s="56"/>
    </row>
    <row r="74" spans="1:69" ht="17.149999999999999" customHeight="1" x14ac:dyDescent="0.35">
      <c r="A74" s="49"/>
      <c r="B74" s="50" t="s">
        <v>12</v>
      </c>
      <c r="C74" s="45"/>
      <c r="D74" s="17"/>
      <c r="E74" s="51">
        <f>HLOOKUP('[2]Input-Actg1'!$B$1,'[2]Input-Actg1'!$F$6:$Q$82,68)</f>
        <v>26033.66</v>
      </c>
      <c r="F74" s="51">
        <f>HLOOKUP('[2]Input-Actg1'!$B$1,'[2]Input-Actg1'!$R$6:$AC$87,68)</f>
        <v>16868.14</v>
      </c>
      <c r="G74" s="52">
        <f t="shared" si="13"/>
        <v>9165.52</v>
      </c>
      <c r="H74" s="53"/>
      <c r="I74" s="110"/>
      <c r="J74" s="18"/>
      <c r="K74" s="18"/>
      <c r="L74" s="47"/>
      <c r="M74" s="18"/>
      <c r="N74" s="18"/>
      <c r="O74" s="18"/>
      <c r="P74" s="54"/>
      <c r="Q74" s="55"/>
      <c r="T74" s="19"/>
      <c r="W74" s="75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111"/>
      <c r="AK74" s="106"/>
      <c r="AL74" s="56"/>
      <c r="AM74" s="56"/>
      <c r="AN74" s="56"/>
      <c r="AO74" s="56"/>
      <c r="AP74" s="56"/>
      <c r="AQ74" s="56"/>
      <c r="AR74" s="56"/>
      <c r="AS74" s="56"/>
      <c r="AT74" s="56"/>
      <c r="AU74" s="56"/>
    </row>
    <row r="75" spans="1:69" ht="17.149999999999999" customHeight="1" x14ac:dyDescent="0.35">
      <c r="A75" s="49"/>
      <c r="B75" s="50" t="s">
        <v>13</v>
      </c>
      <c r="C75" s="45"/>
      <c r="D75" s="17"/>
      <c r="E75" s="51">
        <f>HLOOKUP('[2]Input-Actg1'!$B$1,'[2]Input-Actg1'!$F$6:$Q$82,69)</f>
        <v>4734.49</v>
      </c>
      <c r="F75" s="51">
        <f>HLOOKUP('[2]Input-Actg1'!$B$1,'[2]Input-Actg1'!$R$6:$AC$87,69)</f>
        <v>-3571.32</v>
      </c>
      <c r="G75" s="52">
        <f t="shared" si="13"/>
        <v>8305.81</v>
      </c>
      <c r="H75" s="53"/>
      <c r="I75" s="110"/>
      <c r="J75" s="18"/>
      <c r="K75" s="18"/>
      <c r="L75" s="47"/>
      <c r="M75" s="18"/>
      <c r="N75" s="18"/>
      <c r="O75" s="18"/>
      <c r="P75" s="54"/>
      <c r="Q75" s="55"/>
      <c r="T75" s="19"/>
      <c r="W75" s="75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111"/>
      <c r="AK75" s="106"/>
      <c r="AL75" s="56"/>
      <c r="AM75" s="56"/>
      <c r="AN75" s="56"/>
      <c r="AO75" s="56"/>
      <c r="AP75" s="56"/>
      <c r="AQ75" s="56"/>
      <c r="AR75" s="56"/>
      <c r="AS75" s="56"/>
      <c r="AT75" s="56"/>
      <c r="AU75" s="56"/>
    </row>
    <row r="76" spans="1:69" ht="17.149999999999999" customHeight="1" x14ac:dyDescent="0.35">
      <c r="A76" s="49"/>
      <c r="B76" s="50" t="s">
        <v>32</v>
      </c>
      <c r="C76" s="45"/>
      <c r="D76" s="17"/>
      <c r="E76" s="51">
        <f>HLOOKUP('[2]Input-Actg1'!$B$1,'[2]Input-Actg1'!$F$6:$Q$82,70)</f>
        <v>22682.02</v>
      </c>
      <c r="F76" s="51">
        <f>HLOOKUP('[2]Input-Actg1'!$B$1,'[2]Input-Actg1'!$R$6:$AC$87,70)</f>
        <v>21440.28</v>
      </c>
      <c r="G76" s="52">
        <f t="shared" si="13"/>
        <v>1241.7400000000016</v>
      </c>
      <c r="H76" s="53"/>
      <c r="I76" s="110"/>
      <c r="J76" s="18"/>
      <c r="K76" s="18"/>
      <c r="L76" s="47"/>
      <c r="M76" s="18"/>
      <c r="N76" s="18"/>
      <c r="O76" s="18"/>
      <c r="P76" s="54"/>
      <c r="Q76" s="55"/>
      <c r="T76" s="19"/>
      <c r="W76" s="75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111"/>
      <c r="AK76" s="106"/>
      <c r="AL76" s="56"/>
      <c r="AM76" s="56"/>
      <c r="AN76" s="56"/>
      <c r="AO76" s="56"/>
      <c r="AP76" s="56"/>
      <c r="AQ76" s="56"/>
      <c r="AR76" s="56"/>
      <c r="AS76" s="56"/>
      <c r="AT76" s="56"/>
      <c r="AU76" s="56"/>
    </row>
    <row r="77" spans="1:69" ht="17.149999999999999" customHeight="1" x14ac:dyDescent="0.35">
      <c r="A77" s="49"/>
      <c r="B77" s="50" t="s">
        <v>17</v>
      </c>
      <c r="C77" s="45"/>
      <c r="D77" s="17"/>
      <c r="E77" s="51">
        <f>HLOOKUP('[2]Input-Actg1'!$B$1,'[2]Input-Actg1'!$F$6:$Q$82,71)</f>
        <v>27156.83</v>
      </c>
      <c r="F77" s="51">
        <f>HLOOKUP('[2]Input-Actg1'!$B$1,'[2]Input-Actg1'!$R$6:$AC$87,71)</f>
        <v>24391.83</v>
      </c>
      <c r="G77" s="52">
        <f t="shared" si="13"/>
        <v>2765</v>
      </c>
      <c r="H77" s="53"/>
      <c r="I77" s="110"/>
      <c r="J77" s="18"/>
      <c r="K77" s="18"/>
      <c r="L77" s="47"/>
      <c r="M77" s="18"/>
      <c r="N77" s="18"/>
      <c r="O77" s="18"/>
      <c r="P77" s="54"/>
      <c r="Q77" s="55"/>
      <c r="T77" s="19"/>
      <c r="W77" s="75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111"/>
      <c r="AK77" s="106"/>
      <c r="AL77" s="56"/>
      <c r="AM77" s="56"/>
      <c r="AN77" s="56"/>
      <c r="AO77" s="56"/>
      <c r="AP77" s="56"/>
      <c r="AQ77" s="56"/>
      <c r="AR77" s="56"/>
      <c r="AS77" s="56"/>
      <c r="AT77" s="56"/>
      <c r="AU77" s="56"/>
    </row>
    <row r="78" spans="1:69" ht="17.149999999999999" customHeight="1" x14ac:dyDescent="0.35">
      <c r="A78" s="49"/>
      <c r="B78" s="50" t="s">
        <v>24</v>
      </c>
      <c r="C78" s="45"/>
      <c r="D78" s="17"/>
      <c r="E78" s="138" t="str">
        <f>HLOOKUP('[2]Input-Actg1'!$B$1,'[2]Input-Actg1'!$F$6:$Q$82,72)</f>
        <v>N/A</v>
      </c>
      <c r="F78" s="138" t="str">
        <f>IF(E78="N/A","N/A",HLOOKUP('[2]Input-Actg1'!$B$1,'[2]Input-Actg1'!$R$6:$AC$87,72))</f>
        <v>N/A</v>
      </c>
      <c r="G78" s="139" t="str">
        <f>IF(E78="N/A","N/A",E78-F78)</f>
        <v>N/A</v>
      </c>
      <c r="H78" s="53"/>
      <c r="I78" s="110"/>
      <c r="J78" s="18"/>
      <c r="K78" s="18"/>
      <c r="L78" s="47"/>
      <c r="M78" s="18"/>
      <c r="N78" s="18"/>
      <c r="O78" s="18"/>
      <c r="P78" s="54"/>
      <c r="Q78" s="55"/>
      <c r="T78" s="19"/>
      <c r="W78" s="75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111"/>
      <c r="AK78" s="106"/>
      <c r="AL78" s="56"/>
      <c r="AM78" s="56"/>
      <c r="AN78" s="56"/>
      <c r="AO78" s="56"/>
      <c r="AP78" s="56"/>
      <c r="AQ78" s="56"/>
      <c r="AR78" s="56"/>
      <c r="AS78" s="56"/>
      <c r="AT78" s="56"/>
      <c r="AU78" s="56"/>
    </row>
    <row r="79" spans="1:69" ht="17.149999999999999" customHeight="1" x14ac:dyDescent="0.35">
      <c r="A79" s="49"/>
      <c r="B79" s="50" t="s">
        <v>25</v>
      </c>
      <c r="C79" s="45"/>
      <c r="D79" s="17"/>
      <c r="E79" s="51">
        <f>HLOOKUP('[2]Input-Actg1'!$B$1,'[2]Input-Actg1'!$F$6:$Q$82,73)</f>
        <v>285746.58</v>
      </c>
      <c r="F79" s="51">
        <f>HLOOKUP('[2]Input-Actg1'!$B$1,'[2]Input-Actg1'!$R$6:$AC$87,73)</f>
        <v>75360.97</v>
      </c>
      <c r="G79" s="52">
        <f>E79-F79</f>
        <v>210385.61000000002</v>
      </c>
      <c r="H79" s="53"/>
      <c r="I79" s="110"/>
      <c r="J79" s="18"/>
      <c r="K79" s="18"/>
      <c r="L79" s="47"/>
      <c r="M79" s="18"/>
      <c r="N79" s="18"/>
      <c r="O79" s="18"/>
      <c r="P79" s="54"/>
      <c r="Q79" s="55"/>
      <c r="T79" s="19"/>
      <c r="W79" s="75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111"/>
      <c r="AK79" s="106"/>
      <c r="AL79" s="56"/>
      <c r="AM79" s="56"/>
      <c r="AN79" s="56"/>
      <c r="AO79" s="56"/>
      <c r="AP79" s="56"/>
      <c r="AQ79" s="56"/>
      <c r="AR79" s="56"/>
      <c r="AS79" s="56"/>
      <c r="AT79" s="56"/>
      <c r="AU79" s="56"/>
    </row>
    <row r="80" spans="1:69" ht="17.149999999999999" customHeight="1" x14ac:dyDescent="0.35">
      <c r="A80" s="49"/>
      <c r="B80" s="58" t="s">
        <v>19</v>
      </c>
      <c r="C80" s="43"/>
      <c r="D80" s="112"/>
      <c r="E80" s="113">
        <f>SUM(E73:E79)</f>
        <v>459420.06</v>
      </c>
      <c r="F80" s="60">
        <f>SUM(F73:F79)</f>
        <v>288925</v>
      </c>
      <c r="G80" s="60">
        <f>SUM(G73:G79)</f>
        <v>170495.06</v>
      </c>
      <c r="H80" s="61"/>
      <c r="I80" s="18"/>
      <c r="J80" s="18"/>
      <c r="K80" s="18"/>
      <c r="L80" s="47"/>
      <c r="M80" s="18"/>
      <c r="N80" s="18"/>
      <c r="O80" s="18"/>
      <c r="P80" s="54"/>
      <c r="Q80" s="55"/>
      <c r="T80" s="19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114">
        <f>'[2]Input-Actg1'!$R$79</f>
        <v>1290276.4899999998</v>
      </c>
      <c r="AK80" s="56" t="s">
        <v>60</v>
      </c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X80" s="19"/>
      <c r="BA80" s="56"/>
      <c r="BB80" s="56"/>
      <c r="BD80" s="56"/>
      <c r="BE80" s="56"/>
      <c r="BJ80" s="19"/>
      <c r="BM80" s="56"/>
      <c r="BN80" s="56"/>
      <c r="BP80" s="56"/>
      <c r="BQ80" s="56"/>
    </row>
    <row r="81" spans="1:69" ht="17.149999999999999" customHeight="1" x14ac:dyDescent="0.35">
      <c r="A81" s="108" t="s">
        <v>40</v>
      </c>
      <c r="C81" s="115"/>
      <c r="D81" s="116"/>
      <c r="E81" s="117">
        <f>ROUND(SUM(E73:E76)/E30,4)</f>
        <v>7.1999999999999998E-3</v>
      </c>
      <c r="F81" s="101">
        <f>ROUND(SUM(F73:F76)/F30,4)</f>
        <v>8.8999999999999999E-3</v>
      </c>
      <c r="G81" s="101">
        <f>G80/F80</f>
        <v>0.59010144501168127</v>
      </c>
      <c r="H81" s="98"/>
      <c r="I81" s="110" t="str">
        <f>IF(ROUND((AJ80+I54-I67+0.09),0)=ROUND(E80,0)," ","out of balance")</f>
        <v xml:space="preserve"> </v>
      </c>
      <c r="J81" s="18"/>
      <c r="K81" s="18"/>
      <c r="L81" s="47"/>
      <c r="M81" s="18"/>
      <c r="N81" s="18"/>
      <c r="O81" s="18"/>
      <c r="P81" s="54"/>
      <c r="Q81" s="55"/>
      <c r="T81" s="19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>
        <f>AJ80+I54-I67-E80</f>
        <v>-0.6400000000721775</v>
      </c>
      <c r="AK81" s="56" t="s">
        <v>41</v>
      </c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X81" s="19"/>
      <c r="BA81" s="56"/>
      <c r="BB81" s="56"/>
      <c r="BD81" s="56"/>
      <c r="BE81" s="56"/>
      <c r="BJ81" s="19"/>
      <c r="BM81" s="56"/>
      <c r="BN81" s="56"/>
      <c r="BP81" s="56"/>
      <c r="BQ81" s="56"/>
    </row>
    <row r="82" spans="1:69" s="97" customFormat="1" ht="17.149999999999999" customHeight="1" x14ac:dyDescent="0.35">
      <c r="A82" s="118"/>
      <c r="B82" s="119"/>
      <c r="C82" s="119"/>
      <c r="D82" s="118"/>
      <c r="E82" s="120"/>
      <c r="F82" s="120"/>
      <c r="G82" s="120"/>
      <c r="H82" s="121"/>
      <c r="I82" s="120"/>
      <c r="J82" s="122"/>
      <c r="K82" s="122"/>
      <c r="L82" s="123"/>
      <c r="M82" s="122"/>
      <c r="N82" s="122"/>
      <c r="O82" s="122"/>
      <c r="P82" s="121"/>
      <c r="R82" s="8"/>
      <c r="T82" s="104"/>
      <c r="AJ82" s="8"/>
      <c r="AX82" s="104"/>
      <c r="BA82" s="105"/>
      <c r="BB82" s="105"/>
      <c r="BD82" s="105"/>
      <c r="BE82" s="105"/>
    </row>
    <row r="83" spans="1:69" x14ac:dyDescent="0.35">
      <c r="A83" s="17"/>
      <c r="C83" s="17"/>
      <c r="D83" s="17"/>
      <c r="E83" s="18"/>
      <c r="F83" s="18"/>
      <c r="G83" s="18"/>
      <c r="H83" s="124"/>
      <c r="I83" s="18"/>
      <c r="J83" s="18"/>
      <c r="K83" s="18"/>
      <c r="L83" s="18"/>
      <c r="M83" s="18"/>
      <c r="N83" s="18"/>
      <c r="O83" s="18"/>
      <c r="P83" s="55"/>
      <c r="Q83" s="55"/>
      <c r="AJ83" s="6"/>
    </row>
    <row r="84" spans="1:69" ht="15" customHeight="1" x14ac:dyDescent="0.35">
      <c r="A84" s="17"/>
      <c r="B84" s="17"/>
      <c r="C84" s="17"/>
      <c r="D84" s="17"/>
      <c r="E84" s="18"/>
      <c r="F84" s="18"/>
      <c r="G84" s="18"/>
      <c r="H84" s="124"/>
      <c r="I84" s="18"/>
      <c r="J84" s="18"/>
      <c r="K84" s="107"/>
      <c r="L84" s="18"/>
      <c r="M84" s="107"/>
      <c r="N84" s="18"/>
      <c r="O84" s="18"/>
      <c r="P84" s="55"/>
      <c r="Q84" s="55"/>
      <c r="AJ84" s="125"/>
    </row>
    <row r="85" spans="1:69" ht="15" customHeight="1" x14ac:dyDescent="0.35">
      <c r="A85" s="126" t="s">
        <v>42</v>
      </c>
      <c r="B85" s="17"/>
      <c r="C85" s="17"/>
      <c r="D85" s="17"/>
      <c r="E85" s="18"/>
      <c r="F85" s="18"/>
      <c r="G85" s="18"/>
      <c r="H85" s="124"/>
      <c r="I85" s="18"/>
      <c r="J85" s="18"/>
      <c r="K85" s="18"/>
      <c r="L85" s="18"/>
      <c r="M85" s="18"/>
      <c r="N85" s="18"/>
      <c r="O85" s="18"/>
      <c r="P85" s="55"/>
      <c r="Q85" s="55"/>
    </row>
    <row r="86" spans="1:69" ht="15" customHeight="1" x14ac:dyDescent="0.35">
      <c r="A86" s="127" t="s">
        <v>43</v>
      </c>
      <c r="B86" s="17" t="s">
        <v>44</v>
      </c>
      <c r="C86" s="17"/>
      <c r="D86" s="17"/>
      <c r="E86" s="18"/>
      <c r="F86" s="18"/>
      <c r="G86" s="18"/>
      <c r="H86" s="124"/>
      <c r="I86" s="18"/>
      <c r="J86" s="18"/>
      <c r="K86" s="18"/>
      <c r="L86" s="18"/>
      <c r="M86" s="18"/>
      <c r="N86" s="18"/>
      <c r="O86" s="18"/>
      <c r="P86" s="55"/>
      <c r="Q86" s="55"/>
    </row>
    <row r="87" spans="1:69" ht="15" customHeight="1" x14ac:dyDescent="0.35">
      <c r="A87" s="127" t="s">
        <v>45</v>
      </c>
      <c r="B87" s="17" t="s">
        <v>46</v>
      </c>
      <c r="H87" s="124"/>
      <c r="I87" s="18"/>
      <c r="J87" s="18"/>
      <c r="K87" s="18"/>
      <c r="L87" s="18"/>
      <c r="M87" s="18"/>
      <c r="N87" s="18"/>
      <c r="O87" s="18"/>
      <c r="P87" s="55"/>
      <c r="Q87" s="55"/>
    </row>
    <row r="88" spans="1:69" ht="15" customHeight="1" x14ac:dyDescent="0.35">
      <c r="A88" s="127" t="s">
        <v>47</v>
      </c>
      <c r="B88" s="17" t="s">
        <v>48</v>
      </c>
      <c r="H88" s="124"/>
      <c r="I88" s="18"/>
      <c r="J88" s="18"/>
      <c r="K88" s="18"/>
      <c r="L88" s="18"/>
      <c r="M88" s="18"/>
      <c r="N88" s="18"/>
      <c r="O88" s="18"/>
      <c r="P88" s="55"/>
      <c r="Q88" s="55"/>
    </row>
    <row r="89" spans="1:69" ht="15" customHeight="1" x14ac:dyDescent="0.35">
      <c r="A89" s="128" t="s">
        <v>49</v>
      </c>
      <c r="B89" s="17" t="s">
        <v>50</v>
      </c>
      <c r="H89" s="124"/>
      <c r="I89" s="18"/>
      <c r="J89" s="18"/>
      <c r="K89" s="18"/>
      <c r="L89" s="18"/>
      <c r="M89" s="18"/>
      <c r="N89" s="18"/>
      <c r="O89" s="18"/>
      <c r="P89" s="55"/>
      <c r="Q89" s="55"/>
    </row>
    <row r="90" spans="1:69" ht="15" customHeight="1" x14ac:dyDescent="0.35">
      <c r="A90" s="128" t="s">
        <v>51</v>
      </c>
      <c r="B90" s="17" t="s">
        <v>52</v>
      </c>
      <c r="C90" s="17"/>
      <c r="D90" s="17"/>
      <c r="E90" s="18"/>
      <c r="F90" s="18"/>
      <c r="G90" s="18"/>
      <c r="H90" s="124"/>
      <c r="I90" s="18"/>
      <c r="J90" s="18"/>
      <c r="K90" s="18"/>
      <c r="L90" s="18"/>
      <c r="M90" s="18"/>
      <c r="N90" s="18"/>
      <c r="O90" s="18"/>
      <c r="P90" s="55"/>
      <c r="Q90" s="55"/>
    </row>
    <row r="91" spans="1:69" ht="15" hidden="1" customHeight="1" x14ac:dyDescent="0.35">
      <c r="A91" s="17"/>
      <c r="B91" s="144" t="s">
        <v>53</v>
      </c>
      <c r="C91" s="144"/>
      <c r="D91" s="144"/>
      <c r="E91" s="144"/>
      <c r="F91" s="144"/>
      <c r="G91" s="144"/>
      <c r="H91" s="144"/>
      <c r="I91" s="18"/>
      <c r="J91" s="18"/>
      <c r="K91" s="18"/>
      <c r="L91" s="18"/>
      <c r="M91" s="18"/>
      <c r="N91" s="18"/>
      <c r="O91" s="18"/>
      <c r="P91" s="55"/>
      <c r="Q91" s="55"/>
      <c r="BD91" s="56"/>
      <c r="BE91" s="56"/>
    </row>
    <row r="92" spans="1:69" ht="15" hidden="1" customHeight="1" x14ac:dyDescent="0.35">
      <c r="B92" s="144"/>
      <c r="C92" s="144"/>
      <c r="D92" s="144"/>
      <c r="E92" s="144"/>
      <c r="F92" s="144"/>
      <c r="G92" s="144"/>
      <c r="H92" s="144"/>
      <c r="I92" s="18"/>
      <c r="J92" s="18"/>
      <c r="K92" s="18"/>
      <c r="L92" s="18"/>
      <c r="M92" s="18"/>
      <c r="N92" s="18"/>
      <c r="O92" s="18"/>
      <c r="P92" s="55"/>
      <c r="Q92" s="55"/>
      <c r="BD92" s="56"/>
      <c r="BE92" s="56"/>
    </row>
    <row r="93" spans="1:69" ht="15" hidden="1" customHeight="1" x14ac:dyDescent="0.35">
      <c r="A93" s="17"/>
      <c r="B93" s="144"/>
      <c r="C93" s="144"/>
      <c r="D93" s="144"/>
      <c r="E93" s="144"/>
      <c r="F93" s="144"/>
      <c r="G93" s="144"/>
      <c r="H93" s="144"/>
      <c r="I93" s="18"/>
      <c r="J93" s="18"/>
      <c r="K93" s="18"/>
      <c r="L93" s="18"/>
      <c r="M93" s="18"/>
      <c r="N93" s="18"/>
      <c r="O93" s="18"/>
      <c r="P93" s="55"/>
      <c r="Q93" s="55"/>
    </row>
    <row r="94" spans="1:69" ht="15" hidden="1" customHeight="1" x14ac:dyDescent="0.35">
      <c r="A94" s="17"/>
      <c r="B94" s="129" t="s">
        <v>54</v>
      </c>
      <c r="C94" s="130"/>
      <c r="D94" s="130"/>
      <c r="E94" s="131"/>
      <c r="F94" s="131"/>
      <c r="G94" s="131"/>
      <c r="H94" s="130"/>
      <c r="I94" s="18"/>
      <c r="J94" s="18"/>
      <c r="K94" s="18"/>
      <c r="L94" s="18"/>
      <c r="M94" s="18"/>
      <c r="N94" s="18"/>
      <c r="O94" s="18"/>
      <c r="P94" s="55"/>
      <c r="Q94" s="55"/>
    </row>
    <row r="95" spans="1:69" ht="15" hidden="1" customHeight="1" x14ac:dyDescent="0.35">
      <c r="A95" s="127" t="s">
        <v>49</v>
      </c>
      <c r="B95" s="130" t="s">
        <v>55</v>
      </c>
      <c r="C95" s="130"/>
      <c r="D95" s="130"/>
      <c r="E95" s="131"/>
      <c r="F95" s="131"/>
      <c r="G95" s="131"/>
      <c r="H95" s="130"/>
      <c r="I95" s="18"/>
      <c r="J95" s="18"/>
      <c r="K95" s="18"/>
      <c r="L95" s="18"/>
      <c r="M95" s="18"/>
      <c r="N95" s="18"/>
      <c r="O95" s="18"/>
      <c r="P95" s="55"/>
      <c r="Q95" s="55"/>
    </row>
    <row r="96" spans="1:69" ht="15" hidden="1" customHeight="1" x14ac:dyDescent="0.35">
      <c r="B96" s="130"/>
      <c r="C96" s="130"/>
      <c r="D96" s="130"/>
      <c r="E96" s="131"/>
      <c r="F96" s="131"/>
      <c r="G96" s="131"/>
      <c r="H96" s="130"/>
      <c r="I96" s="18"/>
      <c r="J96" s="18"/>
      <c r="K96" s="18"/>
      <c r="L96" s="18"/>
      <c r="M96" s="18"/>
      <c r="N96" s="18"/>
      <c r="O96" s="18"/>
      <c r="P96" s="55"/>
      <c r="Q96" s="55"/>
    </row>
    <row r="97" spans="1:57" ht="15" hidden="1" customHeight="1" x14ac:dyDescent="0.35">
      <c r="A97" s="127" t="s">
        <v>51</v>
      </c>
      <c r="B97" s="144" t="s">
        <v>56</v>
      </c>
      <c r="C97" s="144"/>
      <c r="D97" s="144"/>
      <c r="E97" s="144"/>
      <c r="F97" s="144"/>
      <c r="G97" s="144"/>
      <c r="H97" s="132"/>
      <c r="I97" s="18"/>
      <c r="J97" s="18"/>
      <c r="K97" s="18"/>
      <c r="L97" s="18"/>
      <c r="M97" s="18"/>
      <c r="N97" s="18"/>
      <c r="O97" s="18"/>
      <c r="P97" s="55"/>
      <c r="Q97" s="55"/>
    </row>
    <row r="98" spans="1:57" ht="15" hidden="1" customHeight="1" x14ac:dyDescent="0.35">
      <c r="A98" s="17"/>
      <c r="B98" s="144"/>
      <c r="C98" s="144"/>
      <c r="D98" s="144"/>
      <c r="E98" s="144"/>
      <c r="F98" s="144"/>
      <c r="G98" s="144"/>
      <c r="H98" s="132"/>
      <c r="I98" s="18"/>
      <c r="J98" s="18"/>
      <c r="K98" s="18"/>
      <c r="L98" s="18"/>
      <c r="M98" s="18"/>
      <c r="N98" s="18"/>
      <c r="O98" s="18"/>
      <c r="P98" s="55"/>
      <c r="Q98" s="55"/>
    </row>
    <row r="99" spans="1:57" ht="15" hidden="1" customHeight="1" x14ac:dyDescent="0.35">
      <c r="A99" s="17"/>
      <c r="B99" s="144"/>
      <c r="C99" s="144"/>
      <c r="D99" s="144"/>
      <c r="E99" s="144"/>
      <c r="F99" s="144"/>
      <c r="G99" s="144"/>
      <c r="H99" s="132"/>
      <c r="I99" s="18"/>
      <c r="J99" s="18"/>
      <c r="K99" s="18"/>
      <c r="L99" s="18"/>
      <c r="M99" s="18"/>
      <c r="N99" s="18"/>
      <c r="O99" s="18"/>
      <c r="P99" s="55"/>
      <c r="Q99" s="55"/>
    </row>
    <row r="100" spans="1:57" ht="15" hidden="1" customHeight="1" x14ac:dyDescent="0.35">
      <c r="A100" s="17"/>
      <c r="B100" s="144"/>
      <c r="C100" s="144"/>
      <c r="D100" s="144"/>
      <c r="E100" s="144"/>
      <c r="F100" s="144"/>
      <c r="G100" s="144"/>
      <c r="H100" s="133"/>
      <c r="I100" s="18"/>
      <c r="J100" s="18"/>
      <c r="K100" s="18"/>
      <c r="L100" s="18"/>
      <c r="M100" s="18"/>
      <c r="N100" s="18"/>
      <c r="O100" s="18"/>
      <c r="P100" s="55"/>
      <c r="Q100" s="55"/>
    </row>
    <row r="101" spans="1:57" ht="15" hidden="1" customHeight="1" x14ac:dyDescent="0.35">
      <c r="A101" s="17"/>
      <c r="B101" s="144"/>
      <c r="C101" s="144"/>
      <c r="D101" s="144"/>
      <c r="E101" s="144"/>
      <c r="F101" s="144"/>
      <c r="G101" s="144"/>
      <c r="H101" s="124"/>
      <c r="I101" s="18"/>
      <c r="J101" s="18"/>
      <c r="K101" s="18"/>
      <c r="L101" s="18"/>
      <c r="M101" s="18"/>
      <c r="N101" s="18"/>
      <c r="O101" s="18"/>
      <c r="P101" s="55"/>
      <c r="Q101" s="55"/>
    </row>
    <row r="102" spans="1:57" ht="15" hidden="1" customHeight="1" x14ac:dyDescent="0.35">
      <c r="A102" s="17"/>
      <c r="B102" s="126" t="s">
        <v>57</v>
      </c>
      <c r="C102" s="17"/>
      <c r="D102" s="17"/>
      <c r="E102" s="18"/>
      <c r="F102" s="18"/>
      <c r="G102" s="18"/>
      <c r="H102" s="124"/>
      <c r="I102" s="18"/>
      <c r="J102" s="18"/>
      <c r="K102" s="18"/>
      <c r="L102" s="18"/>
      <c r="M102" s="18"/>
      <c r="N102" s="18"/>
      <c r="O102" s="18"/>
      <c r="P102" s="55"/>
      <c r="Q102" s="55"/>
    </row>
    <row r="103" spans="1:57" ht="15" hidden="1" customHeight="1" x14ac:dyDescent="0.35">
      <c r="A103" s="17"/>
      <c r="C103" s="17"/>
      <c r="D103" s="17"/>
      <c r="E103" s="18"/>
      <c r="F103" s="18"/>
      <c r="G103" s="18"/>
      <c r="H103" s="124"/>
      <c r="I103" s="18"/>
      <c r="J103" s="18"/>
      <c r="K103" s="18"/>
      <c r="L103" s="18"/>
      <c r="M103" s="18"/>
      <c r="N103" s="18"/>
      <c r="O103" s="18"/>
      <c r="P103" s="55"/>
      <c r="Q103" s="55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</row>
    <row r="104" spans="1:57" ht="15" hidden="1" customHeight="1" x14ac:dyDescent="0.35">
      <c r="A104" s="17"/>
      <c r="B104" s="17"/>
      <c r="C104" s="17"/>
      <c r="D104" s="17"/>
      <c r="E104" s="18"/>
      <c r="F104" s="18"/>
      <c r="G104" s="18"/>
      <c r="H104" s="124"/>
      <c r="I104" s="18"/>
      <c r="J104" s="18"/>
      <c r="K104" s="18"/>
      <c r="L104" s="18"/>
      <c r="M104" s="18"/>
      <c r="N104" s="18"/>
      <c r="O104" s="18"/>
      <c r="P104" s="55"/>
      <c r="Q104" s="55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BD104" s="56"/>
      <c r="BE104" s="56"/>
    </row>
    <row r="105" spans="1:57" ht="15" hidden="1" customHeight="1" x14ac:dyDescent="0.35">
      <c r="A105" s="17"/>
      <c r="B105" s="134" t="str">
        <f ca="1">CELL("FILENAME")</f>
        <v>R:\Regulatory_Affairs\2018 Washington General Rate Case\Revenue Requirement\Workpapers\[Workpaper List Reference.xlsx]Sheet1</v>
      </c>
      <c r="C105" s="17"/>
      <c r="D105" s="17"/>
      <c r="E105" s="18"/>
      <c r="F105" s="18"/>
      <c r="G105" s="18"/>
      <c r="H105" s="124"/>
      <c r="I105" s="18"/>
      <c r="J105" s="18"/>
      <c r="K105" s="18"/>
      <c r="L105" s="18"/>
      <c r="M105" s="18"/>
      <c r="N105" s="18"/>
      <c r="O105" s="18"/>
      <c r="P105" s="55"/>
      <c r="Q105" s="55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BD105" s="56"/>
      <c r="BE105" s="56"/>
    </row>
    <row r="106" spans="1:57" x14ac:dyDescent="0.35">
      <c r="A106" s="17"/>
      <c r="B106" s="17"/>
      <c r="C106" s="17"/>
      <c r="D106" s="17"/>
      <c r="E106" s="18"/>
      <c r="F106" s="18"/>
      <c r="G106" s="18"/>
      <c r="H106" s="17"/>
      <c r="I106" s="18"/>
      <c r="J106" s="18"/>
      <c r="K106" s="18"/>
      <c r="L106" s="18"/>
      <c r="M106" s="18"/>
      <c r="N106" s="18"/>
      <c r="O106" s="18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</row>
    <row r="107" spans="1:57" x14ac:dyDescent="0.35">
      <c r="A107" s="17"/>
      <c r="B107" s="17"/>
      <c r="C107" s="17"/>
      <c r="D107" s="17"/>
      <c r="E107" s="18"/>
      <c r="F107" s="18"/>
      <c r="G107" s="18"/>
      <c r="H107" s="17"/>
      <c r="I107" s="18"/>
      <c r="J107" s="18"/>
      <c r="K107" s="18"/>
      <c r="L107" s="18"/>
      <c r="M107" s="18"/>
      <c r="N107" s="18"/>
      <c r="O107" s="18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</row>
    <row r="108" spans="1:57" x14ac:dyDescent="0.35">
      <c r="A108" s="17"/>
      <c r="B108" s="17"/>
      <c r="C108" s="17"/>
      <c r="D108" s="17"/>
      <c r="E108" s="18"/>
      <c r="F108" s="18"/>
      <c r="G108" s="18"/>
      <c r="H108" s="17"/>
      <c r="I108" s="18"/>
      <c r="J108" s="18"/>
      <c r="K108" s="18"/>
      <c r="L108" s="18"/>
      <c r="M108" s="18"/>
      <c r="N108" s="18"/>
      <c r="O108" s="18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</row>
    <row r="109" spans="1:57" x14ac:dyDescent="0.35">
      <c r="A109" s="17"/>
      <c r="B109" s="17"/>
      <c r="C109" s="17"/>
      <c r="D109" s="17"/>
      <c r="E109" s="18"/>
      <c r="F109" s="18"/>
      <c r="G109" s="18"/>
      <c r="H109" s="17"/>
      <c r="I109" s="18"/>
      <c r="J109" s="18"/>
      <c r="K109" s="18"/>
      <c r="L109" s="18"/>
      <c r="M109" s="18"/>
      <c r="N109" s="18"/>
      <c r="O109" s="18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</row>
    <row r="110" spans="1:57" x14ac:dyDescent="0.35">
      <c r="A110" s="17"/>
      <c r="B110" s="17"/>
      <c r="C110" s="17"/>
      <c r="D110" s="17"/>
      <c r="E110" s="18"/>
      <c r="F110" s="18"/>
      <c r="G110" s="18"/>
      <c r="H110" s="17"/>
      <c r="I110" s="18"/>
      <c r="J110" s="18"/>
      <c r="K110" s="18"/>
      <c r="L110" s="18"/>
      <c r="M110" s="18"/>
      <c r="N110" s="18"/>
      <c r="O110" s="18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</row>
    <row r="111" spans="1:57" x14ac:dyDescent="0.35">
      <c r="A111" s="17"/>
      <c r="B111" s="17"/>
      <c r="C111" s="17"/>
      <c r="D111" s="17"/>
      <c r="E111" s="18"/>
      <c r="F111" s="18"/>
      <c r="G111" s="18"/>
      <c r="H111" s="17"/>
      <c r="I111" s="18"/>
      <c r="J111" s="18"/>
      <c r="K111" s="18"/>
      <c r="L111" s="18"/>
      <c r="M111" s="18"/>
      <c r="N111" s="18"/>
      <c r="O111" s="18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</row>
    <row r="112" spans="1:57" x14ac:dyDescent="0.35">
      <c r="A112" s="17"/>
      <c r="B112" s="17"/>
      <c r="C112" s="17"/>
      <c r="D112" s="17"/>
      <c r="E112" s="18"/>
      <c r="F112" s="18"/>
      <c r="G112" s="18"/>
      <c r="H112" s="17"/>
      <c r="I112" s="18"/>
      <c r="J112" s="18"/>
      <c r="K112" s="18"/>
      <c r="L112" s="18"/>
      <c r="M112" s="18"/>
      <c r="N112" s="18"/>
      <c r="O112" s="18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</row>
    <row r="113" spans="1:46" x14ac:dyDescent="0.35">
      <c r="A113" s="17"/>
      <c r="B113" s="17"/>
      <c r="C113" s="17"/>
      <c r="D113" s="17"/>
      <c r="E113" s="18"/>
      <c r="F113" s="18"/>
      <c r="G113" s="18"/>
      <c r="H113" s="17"/>
      <c r="I113" s="18"/>
      <c r="J113" s="18"/>
      <c r="K113" s="18"/>
      <c r="L113" s="18"/>
      <c r="M113" s="18"/>
      <c r="N113" s="18"/>
      <c r="O113" s="18"/>
    </row>
    <row r="114" spans="1:46" x14ac:dyDescent="0.35">
      <c r="A114" s="17"/>
      <c r="B114" s="17"/>
      <c r="C114" s="17"/>
      <c r="D114" s="17"/>
      <c r="E114" s="18"/>
      <c r="F114" s="18"/>
      <c r="G114" s="18"/>
      <c r="H114" s="17"/>
      <c r="I114" s="18"/>
      <c r="J114" s="18"/>
      <c r="K114" s="18"/>
      <c r="L114" s="18"/>
      <c r="M114" s="18"/>
      <c r="N114" s="18"/>
      <c r="O114" s="18"/>
    </row>
    <row r="115" spans="1:46" x14ac:dyDescent="0.35">
      <c r="A115" s="17"/>
      <c r="B115" s="17"/>
      <c r="C115" s="17"/>
      <c r="D115" s="17"/>
      <c r="E115" s="18"/>
      <c r="F115" s="18"/>
      <c r="G115" s="18"/>
      <c r="H115" s="17"/>
      <c r="I115" s="18"/>
      <c r="J115" s="18"/>
      <c r="K115" s="18"/>
      <c r="L115" s="18"/>
      <c r="M115" s="18"/>
      <c r="N115" s="18"/>
      <c r="O115" s="18"/>
    </row>
    <row r="116" spans="1:46" x14ac:dyDescent="0.35">
      <c r="A116" s="17"/>
      <c r="B116" s="17"/>
      <c r="C116" s="17"/>
      <c r="D116" s="17"/>
      <c r="E116" s="18"/>
      <c r="F116" s="18"/>
      <c r="G116" s="18"/>
      <c r="H116" s="17"/>
      <c r="I116" s="18"/>
      <c r="J116" s="18"/>
      <c r="K116" s="18"/>
      <c r="L116" s="18"/>
      <c r="M116" s="18"/>
      <c r="N116" s="18"/>
      <c r="O116" s="18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</row>
    <row r="117" spans="1:46" x14ac:dyDescent="0.35">
      <c r="A117" s="17"/>
      <c r="B117" s="17"/>
      <c r="C117" s="17"/>
      <c r="D117" s="17"/>
      <c r="E117" s="18"/>
      <c r="F117" s="18"/>
      <c r="G117" s="18"/>
      <c r="H117" s="17"/>
      <c r="I117" s="18"/>
      <c r="J117" s="18"/>
      <c r="K117" s="18"/>
      <c r="L117" s="18"/>
      <c r="M117" s="18"/>
      <c r="N117" s="18"/>
      <c r="O117" s="18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</row>
    <row r="118" spans="1:46" x14ac:dyDescent="0.35">
      <c r="A118" s="17"/>
      <c r="B118" s="17"/>
      <c r="C118" s="17"/>
      <c r="D118" s="17"/>
      <c r="E118" s="18"/>
      <c r="F118" s="18"/>
      <c r="G118" s="18"/>
      <c r="H118" s="17"/>
      <c r="I118" s="18"/>
      <c r="J118" s="18"/>
      <c r="K118" s="18"/>
      <c r="L118" s="18"/>
      <c r="M118" s="18"/>
      <c r="N118" s="18"/>
      <c r="O118" s="18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</row>
    <row r="119" spans="1:46" x14ac:dyDescent="0.35">
      <c r="A119" s="17"/>
      <c r="B119" s="17"/>
      <c r="C119" s="17"/>
      <c r="D119" s="17"/>
      <c r="E119" s="18"/>
      <c r="F119" s="18"/>
      <c r="G119" s="18"/>
      <c r="H119" s="17"/>
      <c r="I119" s="18"/>
      <c r="J119" s="18"/>
      <c r="K119" s="18"/>
      <c r="L119" s="18"/>
      <c r="M119" s="18"/>
      <c r="N119" s="18"/>
      <c r="O119" s="18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</row>
    <row r="120" spans="1:46" x14ac:dyDescent="0.35">
      <c r="A120" s="17"/>
      <c r="B120" s="17"/>
      <c r="C120" s="17"/>
      <c r="D120" s="17"/>
      <c r="E120" s="18"/>
      <c r="F120" s="18"/>
      <c r="G120" s="18"/>
      <c r="H120" s="17"/>
      <c r="I120" s="18"/>
      <c r="J120" s="18"/>
      <c r="K120" s="18"/>
      <c r="L120" s="18"/>
      <c r="M120" s="18"/>
      <c r="N120" s="18"/>
      <c r="O120" s="18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</row>
    <row r="121" spans="1:46" x14ac:dyDescent="0.35">
      <c r="A121" s="17"/>
      <c r="B121" s="17"/>
      <c r="C121" s="17"/>
      <c r="D121" s="17"/>
      <c r="E121" s="18"/>
      <c r="F121" s="18"/>
      <c r="G121" s="18"/>
      <c r="H121" s="17"/>
      <c r="I121" s="18"/>
      <c r="J121" s="18"/>
      <c r="K121" s="18"/>
      <c r="L121" s="18"/>
      <c r="M121" s="18"/>
      <c r="N121" s="18"/>
      <c r="O121" s="18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</row>
    <row r="122" spans="1:46" x14ac:dyDescent="0.35">
      <c r="A122" s="17"/>
      <c r="B122" s="17"/>
      <c r="C122" s="17"/>
      <c r="D122" s="17"/>
      <c r="E122" s="18"/>
      <c r="F122" s="18"/>
      <c r="G122" s="18"/>
      <c r="H122" s="17"/>
      <c r="I122" s="18"/>
      <c r="J122" s="18"/>
      <c r="K122" s="18"/>
      <c r="L122" s="18"/>
      <c r="M122" s="18"/>
      <c r="N122" s="18"/>
      <c r="O122" s="18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</row>
    <row r="123" spans="1:46" x14ac:dyDescent="0.35">
      <c r="A123" s="17"/>
      <c r="B123" s="17"/>
      <c r="C123" s="17"/>
      <c r="D123" s="17"/>
      <c r="E123" s="18"/>
      <c r="F123" s="18"/>
      <c r="G123" s="18"/>
      <c r="H123" s="17"/>
      <c r="I123" s="18"/>
      <c r="J123" s="18"/>
      <c r="K123" s="18"/>
      <c r="L123" s="18"/>
      <c r="M123" s="18"/>
      <c r="N123" s="18"/>
      <c r="O123" s="18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</row>
    <row r="124" spans="1:46" x14ac:dyDescent="0.35">
      <c r="A124" s="17"/>
      <c r="B124" s="17"/>
      <c r="C124" s="17"/>
      <c r="D124" s="17"/>
      <c r="E124" s="18"/>
      <c r="F124" s="18"/>
      <c r="G124" s="18"/>
      <c r="H124" s="17"/>
      <c r="I124" s="18"/>
      <c r="J124" s="18"/>
      <c r="K124" s="18"/>
      <c r="L124" s="18"/>
      <c r="M124" s="18"/>
      <c r="N124" s="18"/>
      <c r="O124" s="18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</row>
    <row r="125" spans="1:46" x14ac:dyDescent="0.35">
      <c r="A125" s="17"/>
      <c r="B125" s="17"/>
      <c r="C125" s="17"/>
      <c r="D125" s="17"/>
      <c r="E125" s="18"/>
      <c r="F125" s="18"/>
      <c r="G125" s="18"/>
      <c r="H125" s="17"/>
      <c r="I125" s="18"/>
      <c r="J125" s="18"/>
      <c r="K125" s="18"/>
      <c r="L125" s="18"/>
      <c r="M125" s="18"/>
      <c r="N125" s="18"/>
      <c r="O125" s="18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</row>
    <row r="126" spans="1:46" x14ac:dyDescent="0.35">
      <c r="A126" s="17"/>
      <c r="B126" s="17"/>
      <c r="C126" s="17"/>
      <c r="D126" s="17"/>
      <c r="E126" s="18"/>
      <c r="F126" s="18"/>
      <c r="G126" s="18"/>
      <c r="H126" s="17"/>
      <c r="I126" s="18"/>
      <c r="J126" s="18"/>
      <c r="K126" s="18"/>
      <c r="L126" s="18"/>
      <c r="M126" s="18"/>
      <c r="N126" s="18"/>
      <c r="O126" s="18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</row>
    <row r="127" spans="1:46" x14ac:dyDescent="0.35">
      <c r="A127" s="17"/>
      <c r="B127" s="17"/>
      <c r="C127" s="17"/>
      <c r="D127" s="17"/>
      <c r="E127" s="18"/>
      <c r="F127" s="18"/>
      <c r="G127" s="18"/>
      <c r="H127" s="17"/>
      <c r="I127" s="18"/>
      <c r="J127" s="18"/>
      <c r="K127" s="18"/>
      <c r="L127" s="18"/>
      <c r="M127" s="18"/>
      <c r="N127" s="18"/>
      <c r="O127" s="18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</row>
    <row r="128" spans="1:46" x14ac:dyDescent="0.35">
      <c r="A128" s="17"/>
      <c r="B128" s="17"/>
      <c r="C128" s="17"/>
      <c r="D128" s="17"/>
      <c r="E128" s="18"/>
      <c r="F128" s="18"/>
      <c r="G128" s="18"/>
      <c r="H128" s="17"/>
      <c r="I128" s="18"/>
      <c r="J128" s="18"/>
      <c r="K128" s="18"/>
      <c r="L128" s="18"/>
      <c r="M128" s="18"/>
      <c r="N128" s="18"/>
      <c r="O128" s="18"/>
    </row>
    <row r="129" spans="1:15" x14ac:dyDescent="0.35">
      <c r="A129" s="17"/>
      <c r="B129" s="17"/>
      <c r="C129" s="17"/>
      <c r="D129" s="17"/>
      <c r="E129" s="18"/>
      <c r="F129" s="18"/>
      <c r="G129" s="18"/>
      <c r="H129" s="17"/>
      <c r="I129" s="18"/>
      <c r="J129" s="18"/>
      <c r="K129" s="18"/>
      <c r="L129" s="18"/>
      <c r="M129" s="18"/>
      <c r="N129" s="18"/>
      <c r="O129" s="18"/>
    </row>
    <row r="130" spans="1:15" x14ac:dyDescent="0.35">
      <c r="A130" s="17"/>
      <c r="B130" s="17"/>
      <c r="C130" s="17"/>
      <c r="D130" s="17"/>
      <c r="E130" s="18"/>
      <c r="F130" s="18"/>
      <c r="G130" s="18"/>
      <c r="H130" s="17"/>
      <c r="I130" s="18"/>
      <c r="J130" s="18"/>
      <c r="K130" s="18"/>
      <c r="L130" s="18"/>
      <c r="M130" s="18"/>
      <c r="N130" s="18"/>
      <c r="O130" s="18"/>
    </row>
    <row r="131" spans="1:15" x14ac:dyDescent="0.35">
      <c r="A131" s="17"/>
      <c r="B131" s="17"/>
      <c r="C131" s="17"/>
      <c r="D131" s="17"/>
      <c r="E131" s="18"/>
      <c r="F131" s="18"/>
      <c r="G131" s="18"/>
      <c r="H131" s="17"/>
      <c r="I131" s="18"/>
      <c r="J131" s="18"/>
      <c r="K131" s="18"/>
      <c r="L131" s="18"/>
      <c r="M131" s="18"/>
      <c r="N131" s="18"/>
      <c r="O131" s="18"/>
    </row>
    <row r="132" spans="1:15" x14ac:dyDescent="0.35">
      <c r="A132" s="17"/>
      <c r="B132" s="17"/>
      <c r="C132" s="17"/>
      <c r="D132" s="17"/>
      <c r="E132" s="18"/>
      <c r="F132" s="18"/>
      <c r="G132" s="18"/>
      <c r="H132" s="17"/>
      <c r="I132" s="18"/>
      <c r="J132" s="18"/>
      <c r="K132" s="18"/>
      <c r="L132" s="18"/>
      <c r="M132" s="18"/>
      <c r="N132" s="18"/>
      <c r="O132" s="18"/>
    </row>
    <row r="133" spans="1:15" x14ac:dyDescent="0.35">
      <c r="A133" s="17"/>
      <c r="B133" s="17"/>
      <c r="C133" s="17"/>
      <c r="D133" s="17"/>
      <c r="E133" s="18"/>
      <c r="F133" s="18"/>
      <c r="G133" s="18"/>
      <c r="H133" s="17"/>
      <c r="I133" s="18"/>
      <c r="J133" s="18"/>
      <c r="K133" s="18"/>
      <c r="L133" s="18"/>
      <c r="M133" s="18"/>
      <c r="N133" s="18"/>
      <c r="O133" s="18"/>
    </row>
    <row r="134" spans="1:15" x14ac:dyDescent="0.35">
      <c r="A134" s="17"/>
      <c r="B134" s="17"/>
      <c r="C134" s="17"/>
      <c r="D134" s="17"/>
      <c r="E134" s="18"/>
      <c r="F134" s="18"/>
      <c r="G134" s="18"/>
      <c r="H134" s="17"/>
      <c r="I134" s="18"/>
      <c r="J134" s="18"/>
      <c r="K134" s="18"/>
      <c r="L134" s="18"/>
      <c r="M134" s="18"/>
      <c r="N134" s="18"/>
      <c r="O134" s="18"/>
    </row>
    <row r="135" spans="1:15" x14ac:dyDescent="0.35">
      <c r="A135" s="17"/>
      <c r="B135" s="17"/>
      <c r="C135" s="17"/>
      <c r="D135" s="17"/>
      <c r="E135" s="18"/>
      <c r="F135" s="18"/>
      <c r="G135" s="18"/>
      <c r="H135" s="17"/>
      <c r="I135" s="18"/>
      <c r="J135" s="18"/>
      <c r="K135" s="18"/>
      <c r="L135" s="18"/>
      <c r="M135" s="18"/>
      <c r="N135" s="18"/>
      <c r="O135" s="18"/>
    </row>
    <row r="136" spans="1:15" x14ac:dyDescent="0.35">
      <c r="A136" s="17"/>
      <c r="B136" s="17"/>
      <c r="C136" s="17"/>
      <c r="D136" s="17"/>
      <c r="E136" s="18"/>
      <c r="F136" s="18"/>
      <c r="G136" s="18"/>
      <c r="H136" s="17"/>
      <c r="I136" s="18"/>
      <c r="J136" s="18"/>
      <c r="K136" s="18"/>
      <c r="L136" s="18"/>
      <c r="M136" s="18"/>
      <c r="N136" s="18"/>
      <c r="O136" s="18"/>
    </row>
    <row r="137" spans="1:15" x14ac:dyDescent="0.35">
      <c r="A137" s="17"/>
      <c r="B137" s="17"/>
      <c r="C137" s="17"/>
      <c r="D137" s="17"/>
      <c r="E137" s="18"/>
      <c r="F137" s="18"/>
      <c r="G137" s="18"/>
      <c r="H137" s="17"/>
      <c r="I137" s="18"/>
      <c r="J137" s="18"/>
      <c r="K137" s="18"/>
      <c r="L137" s="18"/>
      <c r="M137" s="18"/>
      <c r="N137" s="18"/>
      <c r="O137" s="18"/>
    </row>
    <row r="138" spans="1:15" x14ac:dyDescent="0.35">
      <c r="A138" s="17"/>
      <c r="B138" s="17"/>
      <c r="C138" s="17"/>
      <c r="D138" s="17"/>
      <c r="E138" s="18"/>
      <c r="F138" s="18"/>
      <c r="G138" s="18"/>
      <c r="H138" s="17"/>
      <c r="I138" s="18"/>
      <c r="J138" s="18"/>
      <c r="K138" s="18"/>
      <c r="L138" s="18"/>
      <c r="M138" s="18"/>
      <c r="N138" s="18"/>
      <c r="O138" s="18"/>
    </row>
    <row r="139" spans="1:15" x14ac:dyDescent="0.35">
      <c r="A139" s="17"/>
      <c r="B139" s="17"/>
      <c r="C139" s="17"/>
      <c r="D139" s="17"/>
      <c r="E139" s="18"/>
      <c r="F139" s="18"/>
      <c r="G139" s="18"/>
      <c r="H139" s="17"/>
      <c r="I139" s="18"/>
      <c r="J139" s="18"/>
      <c r="K139" s="18"/>
      <c r="L139" s="18"/>
      <c r="M139" s="18"/>
      <c r="N139" s="18"/>
      <c r="O139" s="18"/>
    </row>
    <row r="140" spans="1:15" x14ac:dyDescent="0.35">
      <c r="A140" s="17"/>
      <c r="B140" s="17"/>
      <c r="C140" s="17"/>
      <c r="D140" s="17"/>
      <c r="E140" s="18"/>
      <c r="F140" s="18"/>
      <c r="G140" s="18"/>
      <c r="H140" s="17"/>
      <c r="I140" s="18"/>
      <c r="J140" s="18"/>
      <c r="K140" s="18"/>
      <c r="L140" s="18"/>
      <c r="M140" s="18"/>
      <c r="N140" s="18"/>
      <c r="O140" s="18"/>
    </row>
    <row r="141" spans="1:15" x14ac:dyDescent="0.35">
      <c r="A141" s="17"/>
      <c r="B141" s="17"/>
      <c r="C141" s="17"/>
      <c r="D141" s="17"/>
      <c r="E141" s="18"/>
      <c r="F141" s="18"/>
      <c r="G141" s="18"/>
      <c r="H141" s="17"/>
      <c r="I141" s="18"/>
      <c r="J141" s="18"/>
      <c r="K141" s="18"/>
      <c r="L141" s="18"/>
      <c r="M141" s="18"/>
      <c r="N141" s="18"/>
      <c r="O141" s="18"/>
    </row>
    <row r="142" spans="1:15" x14ac:dyDescent="0.35">
      <c r="A142" s="17"/>
      <c r="B142" s="17"/>
      <c r="C142" s="17"/>
      <c r="D142" s="17"/>
      <c r="E142" s="18"/>
      <c r="F142" s="18"/>
      <c r="G142" s="18"/>
      <c r="H142" s="17"/>
      <c r="I142" s="18"/>
      <c r="J142" s="18"/>
      <c r="K142" s="18"/>
      <c r="L142" s="18"/>
      <c r="M142" s="18"/>
      <c r="N142" s="18"/>
      <c r="O142" s="18"/>
    </row>
    <row r="143" spans="1:15" x14ac:dyDescent="0.35">
      <c r="A143" s="17"/>
      <c r="B143" s="17"/>
      <c r="C143" s="17"/>
      <c r="D143" s="17"/>
      <c r="E143" s="18"/>
      <c r="F143" s="18"/>
      <c r="G143" s="18"/>
      <c r="H143" s="17"/>
      <c r="I143" s="18"/>
      <c r="J143" s="18"/>
      <c r="K143" s="18"/>
      <c r="L143" s="18"/>
      <c r="M143" s="18"/>
      <c r="N143" s="18"/>
      <c r="O143" s="18"/>
    </row>
    <row r="144" spans="1:15" x14ac:dyDescent="0.35">
      <c r="A144" s="17"/>
      <c r="B144" s="17"/>
      <c r="C144" s="17"/>
      <c r="D144" s="17"/>
      <c r="E144" s="18"/>
      <c r="F144" s="18"/>
      <c r="G144" s="18"/>
      <c r="H144" s="17"/>
      <c r="I144" s="18"/>
      <c r="J144" s="18"/>
      <c r="K144" s="18"/>
      <c r="L144" s="18"/>
      <c r="M144" s="18"/>
      <c r="N144" s="18"/>
      <c r="O144" s="18"/>
    </row>
    <row r="145" spans="1:15" x14ac:dyDescent="0.35">
      <c r="A145" s="17"/>
      <c r="B145" s="17"/>
      <c r="C145" s="17"/>
      <c r="D145" s="17"/>
      <c r="E145" s="18"/>
      <c r="F145" s="18"/>
      <c r="G145" s="18"/>
      <c r="H145" s="17"/>
      <c r="I145" s="18"/>
      <c r="J145" s="18"/>
      <c r="K145" s="18"/>
      <c r="L145" s="18"/>
      <c r="M145" s="18"/>
      <c r="N145" s="18"/>
      <c r="O145" s="18"/>
    </row>
    <row r="146" spans="1:15" x14ac:dyDescent="0.35">
      <c r="A146" s="17"/>
      <c r="B146" s="17"/>
      <c r="C146" s="17"/>
      <c r="D146" s="17"/>
      <c r="E146" s="18"/>
      <c r="F146" s="18"/>
      <c r="G146" s="18"/>
      <c r="H146" s="17"/>
      <c r="I146" s="18"/>
      <c r="J146" s="18"/>
      <c r="K146" s="18"/>
      <c r="L146" s="18"/>
      <c r="M146" s="18"/>
      <c r="N146" s="18"/>
      <c r="O146" s="18"/>
    </row>
    <row r="147" spans="1:15" x14ac:dyDescent="0.35">
      <c r="A147" s="17"/>
      <c r="B147" s="17"/>
      <c r="C147" s="17"/>
      <c r="D147" s="17"/>
      <c r="E147" s="18"/>
      <c r="F147" s="18"/>
      <c r="G147" s="18"/>
      <c r="H147" s="17"/>
      <c r="I147" s="18"/>
      <c r="J147" s="18"/>
      <c r="K147" s="18"/>
      <c r="L147" s="18"/>
      <c r="M147" s="18"/>
      <c r="N147" s="18"/>
      <c r="O147" s="18"/>
    </row>
    <row r="148" spans="1:15" x14ac:dyDescent="0.35">
      <c r="A148" s="17"/>
      <c r="B148" s="17"/>
      <c r="C148" s="17"/>
      <c r="D148" s="17"/>
      <c r="E148" s="18"/>
      <c r="F148" s="18"/>
      <c r="G148" s="18"/>
      <c r="H148" s="17"/>
      <c r="I148" s="18"/>
      <c r="J148" s="18"/>
      <c r="K148" s="18"/>
      <c r="L148" s="18"/>
      <c r="M148" s="18"/>
      <c r="N148" s="18"/>
      <c r="O148" s="18"/>
    </row>
    <row r="149" spans="1:15" x14ac:dyDescent="0.35">
      <c r="A149" s="17"/>
      <c r="B149" s="17"/>
      <c r="C149" s="17"/>
      <c r="D149" s="17"/>
      <c r="E149" s="18"/>
      <c r="F149" s="18"/>
      <c r="G149" s="18"/>
      <c r="H149" s="17"/>
      <c r="I149" s="18"/>
      <c r="J149" s="18"/>
      <c r="K149" s="18"/>
      <c r="L149" s="18"/>
      <c r="M149" s="18"/>
      <c r="N149" s="18"/>
      <c r="O149" s="18"/>
    </row>
    <row r="150" spans="1:15" x14ac:dyDescent="0.35">
      <c r="A150" s="17"/>
      <c r="B150" s="17"/>
      <c r="C150" s="17"/>
      <c r="D150" s="17"/>
      <c r="E150" s="18"/>
      <c r="F150" s="18"/>
      <c r="G150" s="18"/>
      <c r="H150" s="17"/>
      <c r="I150" s="18"/>
      <c r="J150" s="18"/>
      <c r="K150" s="18"/>
      <c r="L150" s="18"/>
      <c r="M150" s="18"/>
      <c r="N150" s="18"/>
      <c r="O150" s="18"/>
    </row>
    <row r="151" spans="1:15" x14ac:dyDescent="0.35">
      <c r="A151" s="17"/>
      <c r="B151" s="17"/>
      <c r="C151" s="17"/>
      <c r="D151" s="17"/>
      <c r="E151" s="18"/>
      <c r="F151" s="18"/>
      <c r="G151" s="18"/>
      <c r="H151" s="17"/>
      <c r="I151" s="18"/>
      <c r="J151" s="18"/>
      <c r="K151" s="18"/>
      <c r="L151" s="18"/>
      <c r="M151" s="18"/>
      <c r="N151" s="18"/>
      <c r="O151" s="18"/>
    </row>
    <row r="152" spans="1:15" x14ac:dyDescent="0.35">
      <c r="A152" s="17"/>
      <c r="B152" s="17"/>
      <c r="C152" s="17"/>
      <c r="D152" s="17"/>
      <c r="E152" s="18"/>
      <c r="F152" s="18"/>
      <c r="G152" s="18"/>
      <c r="H152" s="17"/>
      <c r="I152" s="18"/>
      <c r="J152" s="18"/>
      <c r="K152" s="18"/>
      <c r="L152" s="18"/>
      <c r="M152" s="18"/>
      <c r="N152" s="18"/>
      <c r="O152" s="18"/>
    </row>
    <row r="153" spans="1:15" x14ac:dyDescent="0.35">
      <c r="A153" s="17"/>
      <c r="B153" s="17"/>
      <c r="C153" s="17"/>
      <c r="D153" s="17"/>
      <c r="E153" s="18"/>
      <c r="F153" s="18"/>
      <c r="G153" s="18"/>
      <c r="H153" s="17"/>
      <c r="I153" s="18"/>
      <c r="J153" s="18"/>
      <c r="K153" s="18"/>
      <c r="L153" s="18"/>
      <c r="M153" s="18"/>
      <c r="N153" s="18"/>
      <c r="O153" s="18"/>
    </row>
    <row r="154" spans="1:15" x14ac:dyDescent="0.35">
      <c r="A154" s="17"/>
      <c r="B154" s="17"/>
      <c r="C154" s="17"/>
      <c r="D154" s="17"/>
      <c r="E154" s="18"/>
      <c r="F154" s="18"/>
      <c r="G154" s="18"/>
      <c r="H154" s="17"/>
      <c r="I154" s="18"/>
      <c r="J154" s="18"/>
      <c r="K154" s="18"/>
      <c r="L154" s="18"/>
      <c r="M154" s="18"/>
      <c r="N154" s="18"/>
      <c r="O154" s="18"/>
    </row>
    <row r="155" spans="1:15" x14ac:dyDescent="0.35">
      <c r="A155" s="17"/>
      <c r="B155" s="17"/>
      <c r="C155" s="17"/>
      <c r="D155" s="17"/>
      <c r="E155" s="18"/>
      <c r="F155" s="18"/>
      <c r="G155" s="18"/>
      <c r="H155" s="17"/>
      <c r="I155" s="18"/>
      <c r="J155" s="18"/>
      <c r="K155" s="18"/>
      <c r="L155" s="18"/>
      <c r="M155" s="18"/>
      <c r="N155" s="18"/>
      <c r="O155" s="18"/>
    </row>
    <row r="156" spans="1:15" x14ac:dyDescent="0.35">
      <c r="A156" s="17"/>
      <c r="B156" s="17"/>
      <c r="C156" s="17"/>
      <c r="D156" s="17"/>
      <c r="E156" s="18"/>
      <c r="F156" s="18"/>
      <c r="G156" s="18"/>
      <c r="H156" s="17"/>
      <c r="I156" s="18"/>
      <c r="J156" s="18"/>
      <c r="K156" s="18"/>
      <c r="L156" s="18"/>
      <c r="M156" s="18"/>
      <c r="N156" s="18"/>
      <c r="O156" s="18"/>
    </row>
    <row r="157" spans="1:15" x14ac:dyDescent="0.35">
      <c r="A157" s="17"/>
      <c r="B157" s="17"/>
      <c r="C157" s="17"/>
      <c r="D157" s="17"/>
      <c r="E157" s="18"/>
      <c r="F157" s="18"/>
      <c r="G157" s="18"/>
      <c r="H157" s="17"/>
      <c r="I157" s="18"/>
      <c r="J157" s="18"/>
      <c r="K157" s="18"/>
      <c r="L157" s="18"/>
      <c r="M157" s="18"/>
      <c r="N157" s="18"/>
      <c r="O157" s="18"/>
    </row>
    <row r="158" spans="1:15" x14ac:dyDescent="0.35">
      <c r="A158" s="17"/>
      <c r="B158" s="17"/>
      <c r="C158" s="17"/>
      <c r="D158" s="17"/>
      <c r="E158" s="18"/>
      <c r="F158" s="18"/>
      <c r="G158" s="18"/>
      <c r="H158" s="17"/>
      <c r="I158" s="18"/>
      <c r="J158" s="18"/>
      <c r="K158" s="18"/>
      <c r="L158" s="18"/>
      <c r="M158" s="18"/>
      <c r="N158" s="18"/>
      <c r="O158" s="18"/>
    </row>
    <row r="159" spans="1:15" x14ac:dyDescent="0.35">
      <c r="A159" s="17"/>
      <c r="B159" s="17"/>
      <c r="C159" s="17"/>
      <c r="D159" s="17"/>
      <c r="E159" s="18"/>
      <c r="F159" s="18"/>
      <c r="G159" s="18"/>
      <c r="H159" s="17"/>
      <c r="I159" s="18"/>
      <c r="J159" s="18"/>
      <c r="K159" s="18"/>
      <c r="L159" s="18"/>
      <c r="M159" s="18"/>
      <c r="N159" s="18"/>
      <c r="O159" s="18"/>
    </row>
    <row r="160" spans="1:15" x14ac:dyDescent="0.35">
      <c r="A160" s="17"/>
      <c r="B160" s="17"/>
      <c r="C160" s="17"/>
      <c r="D160" s="17"/>
      <c r="E160" s="18"/>
      <c r="F160" s="18"/>
      <c r="G160" s="18"/>
      <c r="H160" s="17"/>
      <c r="I160" s="18"/>
      <c r="J160" s="18"/>
      <c r="K160" s="18"/>
      <c r="L160" s="18"/>
      <c r="M160" s="18"/>
      <c r="N160" s="18"/>
      <c r="O160" s="18"/>
    </row>
    <row r="161" spans="1:15" x14ac:dyDescent="0.35">
      <c r="A161" s="17"/>
      <c r="B161" s="17"/>
      <c r="C161" s="17"/>
      <c r="D161" s="17"/>
      <c r="E161" s="18"/>
      <c r="F161" s="18"/>
      <c r="G161" s="18"/>
      <c r="H161" s="17"/>
      <c r="I161" s="18"/>
      <c r="J161" s="18"/>
      <c r="K161" s="18"/>
      <c r="L161" s="18"/>
      <c r="M161" s="18"/>
      <c r="N161" s="18"/>
      <c r="O161" s="18"/>
    </row>
    <row r="162" spans="1:15" x14ac:dyDescent="0.35">
      <c r="A162" s="17"/>
      <c r="B162" s="17"/>
      <c r="C162" s="17"/>
      <c r="D162" s="17"/>
      <c r="E162" s="18"/>
      <c r="F162" s="18"/>
      <c r="G162" s="18"/>
      <c r="H162" s="17"/>
      <c r="I162" s="18"/>
      <c r="J162" s="18"/>
      <c r="K162" s="18"/>
      <c r="L162" s="18"/>
      <c r="M162" s="18"/>
      <c r="N162" s="18"/>
      <c r="O162" s="18"/>
    </row>
    <row r="163" spans="1:15" x14ac:dyDescent="0.35">
      <c r="A163" s="17"/>
      <c r="B163" s="17"/>
      <c r="C163" s="17"/>
      <c r="D163" s="17"/>
      <c r="E163" s="18"/>
      <c r="F163" s="18"/>
      <c r="G163" s="18"/>
      <c r="H163" s="17"/>
      <c r="I163" s="18"/>
      <c r="J163" s="18"/>
      <c r="K163" s="18"/>
      <c r="L163" s="18"/>
      <c r="M163" s="18"/>
      <c r="N163" s="18"/>
      <c r="O163" s="18"/>
    </row>
    <row r="164" spans="1:15" x14ac:dyDescent="0.35">
      <c r="A164" s="17"/>
      <c r="B164" s="17"/>
      <c r="C164" s="17"/>
      <c r="D164" s="17"/>
      <c r="E164" s="18"/>
      <c r="F164" s="18"/>
      <c r="G164" s="18"/>
      <c r="H164" s="17"/>
      <c r="I164" s="18"/>
      <c r="J164" s="18"/>
      <c r="K164" s="18"/>
      <c r="L164" s="18"/>
      <c r="M164" s="18"/>
      <c r="N164" s="18"/>
      <c r="O164" s="18"/>
    </row>
    <row r="165" spans="1:15" x14ac:dyDescent="0.35">
      <c r="A165" s="17"/>
      <c r="B165" s="17"/>
      <c r="C165" s="17"/>
      <c r="D165" s="17"/>
      <c r="E165" s="18"/>
      <c r="F165" s="18"/>
      <c r="G165" s="18"/>
      <c r="H165" s="17"/>
      <c r="I165" s="18"/>
      <c r="J165" s="18"/>
      <c r="K165" s="18"/>
      <c r="L165" s="18"/>
      <c r="M165" s="18"/>
      <c r="N165" s="18"/>
      <c r="O165" s="18"/>
    </row>
    <row r="166" spans="1:15" x14ac:dyDescent="0.35">
      <c r="A166" s="17"/>
      <c r="B166" s="17"/>
      <c r="C166" s="17"/>
      <c r="D166" s="17"/>
      <c r="E166" s="18"/>
      <c r="F166" s="18"/>
      <c r="G166" s="18"/>
      <c r="H166" s="17"/>
      <c r="I166" s="18"/>
      <c r="J166" s="18"/>
      <c r="K166" s="18"/>
      <c r="L166" s="18"/>
      <c r="M166" s="18"/>
      <c r="N166" s="18"/>
      <c r="O166" s="18"/>
    </row>
    <row r="167" spans="1:15" x14ac:dyDescent="0.35">
      <c r="A167" s="17"/>
      <c r="B167" s="17"/>
      <c r="C167" s="17"/>
      <c r="D167" s="17"/>
      <c r="E167" s="18"/>
      <c r="F167" s="18"/>
      <c r="G167" s="18"/>
      <c r="H167" s="17"/>
      <c r="I167" s="18"/>
      <c r="J167" s="18"/>
      <c r="K167" s="18"/>
      <c r="L167" s="18"/>
      <c r="M167" s="18"/>
      <c r="N167" s="18"/>
      <c r="O167" s="18"/>
    </row>
    <row r="168" spans="1:15" x14ac:dyDescent="0.35">
      <c r="A168" s="17"/>
      <c r="B168" s="17"/>
      <c r="C168" s="17"/>
      <c r="D168" s="17"/>
      <c r="E168" s="18"/>
      <c r="F168" s="18"/>
      <c r="G168" s="18"/>
      <c r="H168" s="17"/>
      <c r="I168" s="18"/>
      <c r="J168" s="18"/>
      <c r="K168" s="18"/>
      <c r="L168" s="18"/>
      <c r="M168" s="18"/>
      <c r="N168" s="18"/>
      <c r="O168" s="18"/>
    </row>
    <row r="169" spans="1:15" x14ac:dyDescent="0.35">
      <c r="A169" s="17"/>
      <c r="B169" s="17"/>
      <c r="C169" s="17"/>
      <c r="D169" s="17"/>
      <c r="E169" s="18"/>
      <c r="F169" s="18"/>
      <c r="G169" s="18"/>
      <c r="H169" s="17"/>
      <c r="I169" s="18"/>
      <c r="J169" s="18"/>
      <c r="K169" s="18"/>
      <c r="L169" s="18"/>
      <c r="M169" s="18"/>
      <c r="N169" s="18"/>
      <c r="O169" s="18"/>
    </row>
    <row r="170" spans="1:15" x14ac:dyDescent="0.35">
      <c r="A170" s="17"/>
      <c r="B170" s="17"/>
      <c r="C170" s="17"/>
      <c r="D170" s="17"/>
      <c r="E170" s="18"/>
      <c r="F170" s="18"/>
      <c r="G170" s="18"/>
      <c r="H170" s="17"/>
      <c r="I170" s="18"/>
      <c r="J170" s="18"/>
      <c r="K170" s="18"/>
      <c r="L170" s="18"/>
      <c r="M170" s="18"/>
      <c r="N170" s="18"/>
      <c r="O170" s="18"/>
    </row>
    <row r="171" spans="1:15" x14ac:dyDescent="0.35">
      <c r="A171" s="17"/>
      <c r="B171" s="17"/>
      <c r="C171" s="17"/>
      <c r="D171" s="17"/>
      <c r="E171" s="18"/>
      <c r="F171" s="18"/>
      <c r="G171" s="18"/>
      <c r="H171" s="17"/>
      <c r="I171" s="18"/>
      <c r="J171" s="18"/>
      <c r="K171" s="18"/>
      <c r="L171" s="18"/>
      <c r="M171" s="18"/>
      <c r="N171" s="18"/>
      <c r="O171" s="18"/>
    </row>
    <row r="172" spans="1:15" x14ac:dyDescent="0.35">
      <c r="A172" s="17"/>
      <c r="B172" s="17"/>
      <c r="C172" s="17"/>
      <c r="D172" s="17"/>
      <c r="E172" s="18"/>
      <c r="F172" s="18"/>
      <c r="G172" s="18"/>
      <c r="H172" s="17"/>
      <c r="I172" s="18"/>
      <c r="J172" s="18"/>
      <c r="K172" s="18"/>
      <c r="L172" s="18"/>
      <c r="M172" s="18"/>
      <c r="N172" s="18"/>
      <c r="O172" s="18"/>
    </row>
    <row r="173" spans="1:15" x14ac:dyDescent="0.35">
      <c r="A173" s="17"/>
      <c r="B173" s="17"/>
      <c r="C173" s="17"/>
      <c r="D173" s="17"/>
      <c r="E173" s="18"/>
      <c r="F173" s="18"/>
      <c r="G173" s="18"/>
      <c r="H173" s="17"/>
      <c r="I173" s="18"/>
      <c r="J173" s="18"/>
      <c r="K173" s="18"/>
      <c r="L173" s="18"/>
      <c r="M173" s="18"/>
      <c r="N173" s="18"/>
      <c r="O173" s="18"/>
    </row>
    <row r="174" spans="1:15" x14ac:dyDescent="0.35">
      <c r="A174" s="17"/>
      <c r="B174" s="17"/>
      <c r="C174" s="17"/>
      <c r="D174" s="17"/>
      <c r="E174" s="18"/>
      <c r="F174" s="18"/>
      <c r="G174" s="18"/>
      <c r="H174" s="17"/>
      <c r="I174" s="18"/>
      <c r="J174" s="18"/>
      <c r="K174" s="18"/>
      <c r="L174" s="18"/>
      <c r="M174" s="18"/>
      <c r="N174" s="18"/>
      <c r="O174" s="18"/>
    </row>
    <row r="175" spans="1:15" x14ac:dyDescent="0.35">
      <c r="A175" s="17"/>
      <c r="B175" s="17"/>
      <c r="C175" s="17"/>
      <c r="D175" s="17"/>
      <c r="E175" s="18"/>
      <c r="F175" s="18"/>
      <c r="G175" s="18"/>
      <c r="H175" s="17"/>
      <c r="I175" s="18"/>
      <c r="J175" s="18"/>
      <c r="K175" s="18"/>
      <c r="L175" s="18"/>
      <c r="M175" s="18"/>
      <c r="N175" s="18"/>
      <c r="O175" s="18"/>
    </row>
    <row r="176" spans="1:15" x14ac:dyDescent="0.35">
      <c r="A176" s="17"/>
      <c r="B176" s="17"/>
      <c r="C176" s="17"/>
      <c r="D176" s="17"/>
      <c r="E176" s="18"/>
      <c r="F176" s="18"/>
      <c r="G176" s="18"/>
      <c r="H176" s="17"/>
      <c r="I176" s="18"/>
      <c r="J176" s="18"/>
      <c r="K176" s="18"/>
      <c r="L176" s="18"/>
      <c r="M176" s="18"/>
      <c r="N176" s="18"/>
      <c r="O176" s="18"/>
    </row>
    <row r="177" spans="1:15" x14ac:dyDescent="0.35">
      <c r="A177" s="17"/>
      <c r="B177" s="17"/>
      <c r="C177" s="17"/>
      <c r="D177" s="17"/>
      <c r="E177" s="18"/>
      <c r="F177" s="18"/>
      <c r="G177" s="18"/>
      <c r="H177" s="17"/>
      <c r="I177" s="18"/>
      <c r="J177" s="18"/>
      <c r="K177" s="18"/>
      <c r="L177" s="18"/>
      <c r="M177" s="18"/>
      <c r="N177" s="18"/>
      <c r="O177" s="18"/>
    </row>
    <row r="178" spans="1:15" x14ac:dyDescent="0.35">
      <c r="A178" s="17"/>
      <c r="B178" s="17"/>
      <c r="C178" s="17"/>
      <c r="D178" s="17"/>
      <c r="E178" s="18"/>
      <c r="F178" s="18"/>
      <c r="G178" s="18"/>
      <c r="H178" s="17"/>
      <c r="I178" s="18"/>
      <c r="J178" s="18"/>
      <c r="K178" s="18"/>
      <c r="L178" s="18"/>
      <c r="M178" s="18"/>
      <c r="N178" s="18"/>
      <c r="O178" s="18"/>
    </row>
    <row r="179" spans="1:15" x14ac:dyDescent="0.35">
      <c r="A179" s="17"/>
      <c r="B179" s="17"/>
      <c r="C179" s="17"/>
      <c r="D179" s="17"/>
      <c r="E179" s="18"/>
      <c r="F179" s="18"/>
      <c r="G179" s="18"/>
      <c r="H179" s="17"/>
      <c r="I179" s="18"/>
      <c r="J179" s="18"/>
      <c r="K179" s="18"/>
      <c r="L179" s="18"/>
      <c r="M179" s="18"/>
      <c r="N179" s="18"/>
      <c r="O179" s="18"/>
    </row>
    <row r="180" spans="1:15" x14ac:dyDescent="0.35">
      <c r="A180" s="17"/>
      <c r="B180" s="17"/>
      <c r="C180" s="17"/>
      <c r="D180" s="17"/>
      <c r="E180" s="18"/>
      <c r="F180" s="18"/>
      <c r="G180" s="18"/>
      <c r="H180" s="17"/>
      <c r="I180" s="18"/>
      <c r="J180" s="18"/>
      <c r="K180" s="18"/>
      <c r="L180" s="18"/>
      <c r="M180" s="18"/>
      <c r="N180" s="18"/>
      <c r="O180" s="18"/>
    </row>
    <row r="181" spans="1:15" x14ac:dyDescent="0.35">
      <c r="A181" s="17"/>
      <c r="B181" s="17"/>
      <c r="C181" s="17"/>
      <c r="D181" s="17"/>
      <c r="E181" s="18"/>
      <c r="F181" s="18"/>
      <c r="G181" s="18"/>
      <c r="H181" s="17"/>
      <c r="I181" s="18"/>
      <c r="J181" s="18"/>
      <c r="K181" s="18"/>
      <c r="L181" s="18"/>
      <c r="M181" s="18"/>
      <c r="N181" s="18"/>
      <c r="O181" s="18"/>
    </row>
    <row r="182" spans="1:15" x14ac:dyDescent="0.35">
      <c r="A182" s="17"/>
      <c r="B182" s="17"/>
      <c r="C182" s="17"/>
      <c r="D182" s="17"/>
      <c r="E182" s="18"/>
      <c r="F182" s="18"/>
      <c r="G182" s="18"/>
      <c r="H182" s="17"/>
      <c r="I182" s="18"/>
      <c r="J182" s="18"/>
      <c r="K182" s="18"/>
      <c r="L182" s="18"/>
      <c r="M182" s="18"/>
      <c r="N182" s="18"/>
      <c r="O182" s="18"/>
    </row>
    <row r="183" spans="1:15" x14ac:dyDescent="0.35">
      <c r="A183" s="17"/>
      <c r="B183" s="17"/>
      <c r="C183" s="17"/>
      <c r="D183" s="17"/>
      <c r="E183" s="18"/>
      <c r="F183" s="18"/>
      <c r="G183" s="18"/>
      <c r="H183" s="17"/>
      <c r="I183" s="18"/>
      <c r="J183" s="18"/>
      <c r="K183" s="18"/>
      <c r="L183" s="18"/>
      <c r="M183" s="18"/>
      <c r="N183" s="18"/>
      <c r="O183" s="18"/>
    </row>
    <row r="184" spans="1:15" x14ac:dyDescent="0.35">
      <c r="A184" s="17"/>
      <c r="B184" s="17"/>
      <c r="C184" s="17"/>
      <c r="D184" s="17"/>
      <c r="E184" s="18"/>
      <c r="F184" s="18"/>
      <c r="G184" s="18"/>
      <c r="H184" s="17"/>
      <c r="I184" s="18"/>
      <c r="J184" s="18"/>
      <c r="K184" s="18"/>
      <c r="L184" s="18"/>
      <c r="M184" s="18"/>
      <c r="N184" s="18"/>
      <c r="O184" s="18"/>
    </row>
    <row r="185" spans="1:15" x14ac:dyDescent="0.35">
      <c r="A185" s="17"/>
      <c r="B185" s="17"/>
      <c r="C185" s="17"/>
      <c r="D185" s="17"/>
      <c r="E185" s="18"/>
      <c r="F185" s="18"/>
      <c r="G185" s="18"/>
      <c r="H185" s="17"/>
      <c r="I185" s="18"/>
      <c r="J185" s="18"/>
      <c r="K185" s="18"/>
      <c r="L185" s="18"/>
      <c r="M185" s="18"/>
      <c r="N185" s="18"/>
      <c r="O185" s="18"/>
    </row>
    <row r="186" spans="1:15" x14ac:dyDescent="0.35">
      <c r="A186" s="17"/>
      <c r="B186" s="17"/>
      <c r="C186" s="17"/>
      <c r="D186" s="17"/>
      <c r="E186" s="18"/>
      <c r="F186" s="18"/>
      <c r="G186" s="18"/>
      <c r="H186" s="17"/>
      <c r="I186" s="18"/>
      <c r="J186" s="18"/>
      <c r="K186" s="18"/>
      <c r="L186" s="18"/>
      <c r="M186" s="18"/>
      <c r="N186" s="18"/>
      <c r="O186" s="18"/>
    </row>
    <row r="187" spans="1:15" x14ac:dyDescent="0.35">
      <c r="A187" s="17"/>
      <c r="B187" s="17"/>
      <c r="C187" s="17"/>
      <c r="D187" s="17"/>
      <c r="E187" s="18"/>
      <c r="F187" s="18"/>
      <c r="G187" s="18"/>
      <c r="H187" s="17"/>
      <c r="I187" s="18"/>
      <c r="J187" s="18"/>
      <c r="K187" s="18"/>
      <c r="L187" s="18"/>
      <c r="M187" s="18"/>
      <c r="N187" s="18"/>
      <c r="O187" s="18"/>
    </row>
    <row r="188" spans="1:15" x14ac:dyDescent="0.35">
      <c r="A188" s="17"/>
      <c r="B188" s="17"/>
      <c r="C188" s="17"/>
      <c r="D188" s="17"/>
      <c r="E188" s="18"/>
      <c r="F188" s="18"/>
      <c r="G188" s="18"/>
      <c r="H188" s="17"/>
      <c r="I188" s="18"/>
      <c r="J188" s="18"/>
      <c r="K188" s="18"/>
      <c r="L188" s="18"/>
      <c r="M188" s="18"/>
      <c r="N188" s="18"/>
      <c r="O188" s="18"/>
    </row>
    <row r="189" spans="1:15" x14ac:dyDescent="0.35">
      <c r="A189" s="17"/>
      <c r="B189" s="17"/>
      <c r="C189" s="17"/>
      <c r="D189" s="17"/>
      <c r="E189" s="18"/>
      <c r="F189" s="18"/>
      <c r="G189" s="18"/>
      <c r="H189" s="17"/>
      <c r="I189" s="18"/>
      <c r="J189" s="18"/>
      <c r="K189" s="18"/>
      <c r="L189" s="18"/>
      <c r="M189" s="18"/>
      <c r="N189" s="18"/>
      <c r="O189" s="18"/>
    </row>
    <row r="190" spans="1:15" x14ac:dyDescent="0.35">
      <c r="A190" s="17"/>
      <c r="B190" s="17"/>
      <c r="C190" s="17"/>
      <c r="D190" s="17"/>
      <c r="E190" s="18"/>
      <c r="F190" s="18"/>
      <c r="G190" s="18"/>
      <c r="H190" s="17"/>
      <c r="I190" s="18"/>
      <c r="J190" s="18"/>
      <c r="K190" s="18"/>
      <c r="L190" s="18"/>
      <c r="M190" s="18"/>
      <c r="N190" s="18"/>
      <c r="O190" s="18"/>
    </row>
    <row r="191" spans="1:15" x14ac:dyDescent="0.35">
      <c r="A191" s="17"/>
      <c r="B191" s="17"/>
      <c r="C191" s="17"/>
      <c r="D191" s="17"/>
      <c r="E191" s="18"/>
      <c r="F191" s="18"/>
      <c r="G191" s="18"/>
      <c r="H191" s="17"/>
      <c r="I191" s="18"/>
      <c r="J191" s="18"/>
      <c r="K191" s="18"/>
      <c r="L191" s="18"/>
      <c r="M191" s="18"/>
      <c r="N191" s="18"/>
      <c r="O191" s="18"/>
    </row>
    <row r="192" spans="1:15" x14ac:dyDescent="0.35">
      <c r="A192" s="17"/>
      <c r="B192" s="17"/>
      <c r="C192" s="17"/>
      <c r="D192" s="17"/>
      <c r="E192" s="18"/>
      <c r="F192" s="18"/>
      <c r="G192" s="18"/>
      <c r="H192" s="17"/>
      <c r="I192" s="18"/>
      <c r="J192" s="18"/>
      <c r="K192" s="18"/>
      <c r="L192" s="18"/>
      <c r="M192" s="18"/>
      <c r="N192" s="18"/>
      <c r="O192" s="18"/>
    </row>
    <row r="193" spans="1:15" x14ac:dyDescent="0.35">
      <c r="A193" s="17"/>
      <c r="B193" s="17"/>
      <c r="C193" s="17"/>
      <c r="D193" s="17"/>
      <c r="E193" s="18"/>
      <c r="F193" s="18"/>
      <c r="G193" s="18"/>
      <c r="H193" s="17"/>
      <c r="I193" s="18"/>
      <c r="J193" s="18"/>
      <c r="K193" s="18"/>
      <c r="L193" s="18"/>
      <c r="M193" s="18"/>
      <c r="N193" s="18"/>
      <c r="O193" s="18"/>
    </row>
    <row r="194" spans="1:15" x14ac:dyDescent="0.35">
      <c r="A194" s="17"/>
      <c r="B194" s="17"/>
      <c r="C194" s="17"/>
      <c r="D194" s="17"/>
      <c r="E194" s="18"/>
      <c r="F194" s="18"/>
      <c r="G194" s="18"/>
      <c r="H194" s="17"/>
      <c r="I194" s="18"/>
      <c r="J194" s="18"/>
      <c r="K194" s="18"/>
      <c r="L194" s="18"/>
      <c r="M194" s="18"/>
      <c r="N194" s="18"/>
      <c r="O194" s="18"/>
    </row>
    <row r="195" spans="1:15" x14ac:dyDescent="0.35">
      <c r="A195" s="17"/>
      <c r="B195" s="17"/>
      <c r="C195" s="17"/>
      <c r="D195" s="17"/>
      <c r="E195" s="18"/>
      <c r="F195" s="18"/>
      <c r="G195" s="18"/>
      <c r="H195" s="17"/>
      <c r="I195" s="18"/>
      <c r="J195" s="18"/>
      <c r="K195" s="18"/>
      <c r="L195" s="18"/>
      <c r="M195" s="18"/>
      <c r="N195" s="18"/>
      <c r="O195" s="18"/>
    </row>
    <row r="196" spans="1:15" x14ac:dyDescent="0.35">
      <c r="A196" s="17"/>
      <c r="B196" s="17"/>
      <c r="C196" s="17"/>
      <c r="D196" s="17"/>
      <c r="E196" s="18"/>
      <c r="F196" s="18"/>
      <c r="G196" s="18"/>
      <c r="H196" s="17"/>
      <c r="I196" s="18"/>
      <c r="J196" s="18"/>
      <c r="K196" s="18"/>
      <c r="L196" s="18"/>
      <c r="M196" s="18"/>
      <c r="N196" s="18"/>
      <c r="O196" s="18"/>
    </row>
    <row r="197" spans="1:15" x14ac:dyDescent="0.35">
      <c r="A197" s="17"/>
      <c r="B197" s="17"/>
      <c r="C197" s="17"/>
      <c r="D197" s="17"/>
      <c r="E197" s="18"/>
      <c r="F197" s="18"/>
      <c r="G197" s="18"/>
      <c r="H197" s="17"/>
      <c r="I197" s="18"/>
      <c r="J197" s="18"/>
      <c r="K197" s="18"/>
      <c r="L197" s="18"/>
      <c r="M197" s="18"/>
      <c r="N197" s="18"/>
      <c r="O197" s="18"/>
    </row>
    <row r="198" spans="1:15" x14ac:dyDescent="0.35">
      <c r="A198" s="17"/>
      <c r="B198" s="17"/>
      <c r="C198" s="17"/>
      <c r="D198" s="17"/>
      <c r="E198" s="18"/>
      <c r="F198" s="18"/>
      <c r="G198" s="18"/>
      <c r="H198" s="17"/>
      <c r="I198" s="18"/>
      <c r="J198" s="18"/>
      <c r="K198" s="18"/>
      <c r="L198" s="18"/>
      <c r="M198" s="18"/>
      <c r="N198" s="18"/>
      <c r="O198" s="18"/>
    </row>
    <row r="199" spans="1:15" x14ac:dyDescent="0.35">
      <c r="A199" s="17"/>
      <c r="B199" s="17"/>
      <c r="C199" s="17"/>
      <c r="D199" s="17"/>
      <c r="E199" s="18"/>
      <c r="F199" s="18"/>
      <c r="G199" s="18"/>
      <c r="H199" s="17"/>
      <c r="I199" s="18"/>
      <c r="J199" s="18"/>
      <c r="K199" s="18"/>
      <c r="L199" s="18"/>
      <c r="M199" s="18"/>
      <c r="N199" s="18"/>
      <c r="O199" s="18"/>
    </row>
    <row r="200" spans="1:15" x14ac:dyDescent="0.35">
      <c r="A200" s="17"/>
      <c r="B200" s="17"/>
      <c r="C200" s="17"/>
      <c r="D200" s="17"/>
      <c r="E200" s="18"/>
      <c r="F200" s="18"/>
      <c r="G200" s="18"/>
      <c r="H200" s="17"/>
      <c r="I200" s="18"/>
      <c r="J200" s="18"/>
      <c r="K200" s="18"/>
      <c r="L200" s="18"/>
      <c r="M200" s="18"/>
      <c r="N200" s="18"/>
      <c r="O200" s="18"/>
    </row>
    <row r="201" spans="1:15" x14ac:dyDescent="0.35">
      <c r="A201" s="17"/>
      <c r="B201" s="17"/>
      <c r="C201" s="17"/>
      <c r="D201" s="17"/>
      <c r="E201" s="18"/>
      <c r="F201" s="18"/>
      <c r="G201" s="18"/>
      <c r="H201" s="17"/>
      <c r="I201" s="18"/>
      <c r="J201" s="18"/>
      <c r="K201" s="18"/>
      <c r="L201" s="18"/>
      <c r="M201" s="18"/>
      <c r="N201" s="18"/>
      <c r="O201" s="18"/>
    </row>
    <row r="202" spans="1:15" x14ac:dyDescent="0.35">
      <c r="A202" s="17"/>
      <c r="B202" s="17"/>
      <c r="C202" s="17"/>
      <c r="D202" s="17"/>
      <c r="E202" s="18"/>
      <c r="F202" s="18"/>
      <c r="G202" s="18"/>
      <c r="H202" s="17"/>
      <c r="I202" s="18"/>
      <c r="J202" s="18"/>
      <c r="K202" s="18"/>
      <c r="L202" s="18"/>
      <c r="M202" s="18"/>
      <c r="N202" s="18"/>
      <c r="O202" s="18"/>
    </row>
    <row r="203" spans="1:15" x14ac:dyDescent="0.35">
      <c r="A203" s="17"/>
      <c r="B203" s="17"/>
      <c r="C203" s="17"/>
      <c r="D203" s="17"/>
      <c r="E203" s="18"/>
      <c r="F203" s="18"/>
      <c r="G203" s="18"/>
      <c r="H203" s="17"/>
      <c r="I203" s="18"/>
      <c r="J203" s="18"/>
      <c r="K203" s="18"/>
      <c r="L203" s="18"/>
      <c r="M203" s="18"/>
      <c r="N203" s="18"/>
      <c r="O203" s="18"/>
    </row>
    <row r="204" spans="1:15" x14ac:dyDescent="0.35">
      <c r="A204" s="17"/>
      <c r="B204" s="17"/>
      <c r="C204" s="17"/>
      <c r="D204" s="17"/>
      <c r="E204" s="18"/>
      <c r="F204" s="18"/>
      <c r="G204" s="18"/>
      <c r="H204" s="17"/>
      <c r="I204" s="18"/>
      <c r="J204" s="18"/>
      <c r="K204" s="18"/>
      <c r="L204" s="18"/>
      <c r="M204" s="18"/>
      <c r="N204" s="18"/>
      <c r="O204" s="18"/>
    </row>
    <row r="205" spans="1:15" x14ac:dyDescent="0.35">
      <c r="A205" s="17"/>
      <c r="B205" s="17"/>
      <c r="C205" s="17"/>
      <c r="D205" s="17"/>
      <c r="E205" s="18"/>
      <c r="F205" s="18"/>
      <c r="G205" s="18"/>
      <c r="H205" s="17"/>
      <c r="I205" s="18"/>
      <c r="J205" s="18"/>
      <c r="K205" s="18"/>
      <c r="L205" s="18"/>
      <c r="M205" s="18"/>
      <c r="N205" s="18"/>
      <c r="O205" s="18"/>
    </row>
    <row r="206" spans="1:15" x14ac:dyDescent="0.35">
      <c r="A206" s="17"/>
      <c r="B206" s="17"/>
      <c r="C206" s="17"/>
      <c r="D206" s="17"/>
      <c r="E206" s="18"/>
      <c r="F206" s="18"/>
      <c r="G206" s="18"/>
      <c r="H206" s="17"/>
      <c r="I206" s="18"/>
      <c r="J206" s="18"/>
      <c r="K206" s="18"/>
      <c r="L206" s="18"/>
      <c r="M206" s="18"/>
      <c r="N206" s="18"/>
      <c r="O206" s="18"/>
    </row>
    <row r="207" spans="1:15" x14ac:dyDescent="0.35">
      <c r="A207" s="17"/>
      <c r="B207" s="17"/>
      <c r="C207" s="17"/>
      <c r="D207" s="17"/>
      <c r="E207" s="18"/>
      <c r="F207" s="18"/>
      <c r="G207" s="18"/>
      <c r="H207" s="17"/>
      <c r="I207" s="18"/>
      <c r="J207" s="18"/>
      <c r="K207" s="18"/>
      <c r="L207" s="18"/>
      <c r="M207" s="18"/>
      <c r="N207" s="18"/>
      <c r="O207" s="18"/>
    </row>
    <row r="208" spans="1:15" x14ac:dyDescent="0.35">
      <c r="A208" s="17"/>
      <c r="B208" s="17"/>
      <c r="C208" s="17"/>
      <c r="D208" s="17"/>
      <c r="E208" s="18"/>
      <c r="F208" s="18"/>
      <c r="G208" s="18"/>
      <c r="H208" s="17"/>
      <c r="I208" s="18"/>
      <c r="J208" s="18"/>
      <c r="K208" s="18"/>
      <c r="L208" s="18"/>
      <c r="M208" s="18"/>
      <c r="N208" s="18"/>
      <c r="O208" s="18"/>
    </row>
  </sheetData>
  <mergeCells count="3">
    <mergeCell ref="G3:J3"/>
    <mergeCell ref="B91:H93"/>
    <mergeCell ref="B97:G101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08"/>
  <sheetViews>
    <sheetView tabSelected="1" zoomScale="70" zoomScaleNormal="70" workbookViewId="0">
      <selection activeCell="M60" sqref="M60"/>
    </sheetView>
  </sheetViews>
  <sheetFormatPr defaultColWidth="14.453125" defaultRowHeight="15.5" x14ac:dyDescent="0.35"/>
  <cols>
    <col min="1" max="1" width="14" style="1" customWidth="1"/>
    <col min="2" max="2" width="15.26953125" style="1" customWidth="1"/>
    <col min="3" max="3" width="15.1796875" style="1" customWidth="1"/>
    <col min="4" max="4" width="1.81640625" style="1" customWidth="1"/>
    <col min="5" max="7" width="21.26953125" style="6" customWidth="1"/>
    <col min="8" max="8" width="4.1796875" style="1" customWidth="1"/>
    <col min="9" max="9" width="22.7265625" style="6" customWidth="1"/>
    <col min="10" max="10" width="20.1796875" style="6" customWidth="1"/>
    <col min="11" max="11" width="24.26953125" style="6" bestFit="1" customWidth="1"/>
    <col min="12" max="12" width="1.81640625" style="6" customWidth="1"/>
    <col min="13" max="13" width="20.54296875" style="6" bestFit="1" customWidth="1"/>
    <col min="14" max="15" width="20.1796875" style="6" customWidth="1"/>
    <col min="16" max="16" width="4.1796875" style="1" customWidth="1"/>
    <col min="17" max="17" width="1.81640625" style="1" customWidth="1"/>
    <col min="18" max="18" width="19.54296875" style="8" hidden="1" customWidth="1"/>
    <col min="19" max="21" width="0" style="1" hidden="1" customWidth="1"/>
    <col min="22" max="22" width="14.453125" style="1" hidden="1" customWidth="1"/>
    <col min="23" max="23" width="15.453125" style="1" hidden="1" customWidth="1"/>
    <col min="24" max="24" width="24.81640625" style="1" hidden="1" customWidth="1"/>
    <col min="25" max="32" width="23.1796875" style="1" hidden="1" customWidth="1"/>
    <col min="33" max="34" width="24.81640625" style="1" hidden="1" customWidth="1"/>
    <col min="35" max="35" width="22.81640625" style="1" hidden="1" customWidth="1"/>
    <col min="36" max="36" width="18.453125" style="1" bestFit="1" customWidth="1"/>
    <col min="37" max="44" width="23.1796875" style="1" bestFit="1" customWidth="1"/>
    <col min="45" max="45" width="24.81640625" style="1" bestFit="1" customWidth="1"/>
    <col min="46" max="47" width="20" style="1" bestFit="1" customWidth="1"/>
    <col min="48" max="55" width="16.453125" style="1" customWidth="1"/>
    <col min="56" max="56" width="21.7265625" style="1" bestFit="1" customWidth="1"/>
    <col min="57" max="59" width="16.453125" style="1" customWidth="1"/>
    <col min="60" max="60" width="18.453125" style="1" bestFit="1" customWidth="1"/>
    <col min="61" max="61" width="16.1796875" style="1" customWidth="1"/>
    <col min="62" max="70" width="14.453125" style="1"/>
    <col min="71" max="71" width="18.453125" style="1" bestFit="1" customWidth="1"/>
    <col min="72" max="16384" width="14.453125" style="1"/>
  </cols>
  <sheetData>
    <row r="1" spans="1:62" x14ac:dyDescent="0.35">
      <c r="B1" s="2"/>
      <c r="C1" s="3"/>
      <c r="D1" s="3"/>
      <c r="E1" s="4" t="s">
        <v>0</v>
      </c>
      <c r="F1" s="4"/>
      <c r="G1" s="5"/>
      <c r="H1" s="3"/>
      <c r="I1" s="4"/>
      <c r="J1" s="4"/>
      <c r="K1" s="4"/>
      <c r="L1" s="4"/>
      <c r="N1" s="4"/>
      <c r="O1" s="4"/>
      <c r="P1" s="7"/>
      <c r="Z1" s="9"/>
    </row>
    <row r="2" spans="1:62" x14ac:dyDescent="0.35">
      <c r="A2" s="10" t="s">
        <v>1</v>
      </c>
      <c r="B2" s="11"/>
      <c r="C2" s="3"/>
      <c r="D2" s="3"/>
      <c r="E2" s="4"/>
      <c r="F2" s="4"/>
      <c r="G2" s="5"/>
      <c r="H2" s="3"/>
      <c r="I2" s="4"/>
      <c r="J2" s="4"/>
      <c r="K2" s="4"/>
      <c r="L2" s="4"/>
      <c r="M2" s="4"/>
      <c r="N2" s="4"/>
      <c r="O2" s="4"/>
      <c r="P2" s="7"/>
    </row>
    <row r="3" spans="1:62" s="13" customFormat="1" x14ac:dyDescent="0.35">
      <c r="A3" s="12"/>
      <c r="B3" s="12"/>
      <c r="C3" s="12"/>
      <c r="D3" s="12"/>
      <c r="E3" s="12"/>
      <c r="F3" s="12"/>
      <c r="G3" s="143">
        <v>43373</v>
      </c>
      <c r="H3" s="143"/>
      <c r="I3" s="143"/>
      <c r="J3" s="143"/>
      <c r="L3" s="12"/>
      <c r="M3" s="12"/>
      <c r="N3" s="12"/>
      <c r="O3" s="12"/>
      <c r="P3" s="14"/>
      <c r="R3" s="15"/>
    </row>
    <row r="4" spans="1:62" x14ac:dyDescent="0.35">
      <c r="A4" s="10"/>
      <c r="B4" s="3"/>
      <c r="C4" s="3"/>
      <c r="D4" s="3"/>
      <c r="E4" s="4"/>
      <c r="F4" s="16"/>
      <c r="G4" s="5"/>
      <c r="H4" s="3"/>
      <c r="I4" s="4"/>
      <c r="J4" s="4"/>
      <c r="K4" s="4"/>
      <c r="L4" s="4"/>
      <c r="M4" s="4"/>
      <c r="N4" s="4"/>
      <c r="O4" s="4"/>
      <c r="P4" s="7"/>
    </row>
    <row r="5" spans="1:62" ht="12" customHeight="1" x14ac:dyDescent="0.35">
      <c r="A5" s="17"/>
      <c r="B5" s="17"/>
      <c r="C5" s="17"/>
      <c r="D5" s="17"/>
      <c r="E5" s="18"/>
      <c r="F5" s="18"/>
      <c r="G5" s="18"/>
      <c r="H5" s="17"/>
      <c r="I5" s="18"/>
      <c r="J5" s="18"/>
      <c r="K5" s="18"/>
      <c r="L5" s="18"/>
      <c r="M5" s="18"/>
      <c r="N5" s="18"/>
      <c r="O5" s="18"/>
      <c r="BA5" s="19"/>
      <c r="BB5" s="19"/>
      <c r="BD5" s="19"/>
      <c r="BE5" s="19"/>
      <c r="BJ5" s="20"/>
    </row>
    <row r="6" spans="1:62" s="25" customFormat="1" ht="20.149999999999999" customHeight="1" x14ac:dyDescent="0.35">
      <c r="A6" s="21"/>
      <c r="B6" s="22"/>
      <c r="C6" s="22"/>
      <c r="D6" s="22"/>
      <c r="E6" s="23"/>
      <c r="F6" s="24" t="s">
        <v>2</v>
      </c>
      <c r="G6" s="23"/>
      <c r="H6" s="22"/>
      <c r="I6" s="23"/>
      <c r="J6" s="24" t="s">
        <v>3</v>
      </c>
      <c r="K6" s="23"/>
      <c r="L6" s="23"/>
      <c r="M6" s="23"/>
      <c r="N6" s="24" t="s">
        <v>4</v>
      </c>
      <c r="O6" s="23"/>
      <c r="R6" s="26"/>
      <c r="BA6" s="27"/>
      <c r="BB6" s="27"/>
      <c r="BD6" s="27"/>
      <c r="BE6" s="27"/>
    </row>
    <row r="7" spans="1:62" s="25" customFormat="1" ht="20.149999999999999" customHeight="1" x14ac:dyDescent="0.35">
      <c r="A7" s="28"/>
      <c r="B7" s="29"/>
      <c r="C7" s="30"/>
      <c r="D7" s="29"/>
      <c r="E7" s="31" t="s">
        <v>5</v>
      </c>
      <c r="F7" s="31" t="s">
        <v>6</v>
      </c>
      <c r="G7" s="31" t="s">
        <v>7</v>
      </c>
      <c r="H7" s="30"/>
      <c r="I7" s="31" t="s">
        <v>5</v>
      </c>
      <c r="J7" s="31" t="s">
        <v>6</v>
      </c>
      <c r="K7" s="31" t="s">
        <v>7</v>
      </c>
      <c r="L7" s="32"/>
      <c r="M7" s="31" t="s">
        <v>5</v>
      </c>
      <c r="N7" s="31" t="s">
        <v>6</v>
      </c>
      <c r="O7" s="31" t="s">
        <v>7</v>
      </c>
      <c r="P7" s="33"/>
      <c r="R7" s="26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</row>
    <row r="8" spans="1:62" s="25" customFormat="1" ht="20.149999999999999" customHeight="1" x14ac:dyDescent="0.35">
      <c r="A8" s="35"/>
      <c r="B8" s="36"/>
      <c r="C8" s="37"/>
      <c r="D8" s="38"/>
      <c r="E8" s="39" t="s">
        <v>8</v>
      </c>
      <c r="F8" s="39" t="s">
        <v>8</v>
      </c>
      <c r="G8" s="39" t="s">
        <v>9</v>
      </c>
      <c r="H8" s="37"/>
      <c r="I8" s="39" t="s">
        <v>8</v>
      </c>
      <c r="J8" s="39" t="s">
        <v>8</v>
      </c>
      <c r="K8" s="39" t="s">
        <v>9</v>
      </c>
      <c r="L8" s="40"/>
      <c r="M8" s="39" t="s">
        <v>8</v>
      </c>
      <c r="N8" s="39" t="s">
        <v>8</v>
      </c>
      <c r="O8" s="39" t="s">
        <v>9</v>
      </c>
      <c r="P8" s="41"/>
      <c r="R8" s="26"/>
      <c r="BD8" s="27"/>
      <c r="BE8" s="27"/>
    </row>
    <row r="9" spans="1:62" ht="17.149999999999999" customHeight="1" x14ac:dyDescent="0.35">
      <c r="A9" s="42"/>
      <c r="B9" s="43"/>
      <c r="C9" s="44"/>
      <c r="D9" s="17"/>
      <c r="E9" s="18"/>
      <c r="F9" s="18"/>
      <c r="G9" s="18"/>
      <c r="H9" s="45"/>
      <c r="I9" s="18"/>
      <c r="J9" s="46"/>
      <c r="K9" s="18"/>
      <c r="L9" s="47"/>
      <c r="M9" s="18"/>
      <c r="N9" s="18"/>
      <c r="O9" s="18"/>
      <c r="P9" s="48"/>
      <c r="T9" s="19"/>
      <c r="AX9" s="19"/>
    </row>
    <row r="10" spans="1:62" ht="17.149999999999999" customHeight="1" x14ac:dyDescent="0.35">
      <c r="A10" s="42" t="s">
        <v>10</v>
      </c>
      <c r="B10" s="43"/>
      <c r="C10" s="45"/>
      <c r="D10" s="17"/>
      <c r="E10" s="18"/>
      <c r="F10" s="18"/>
      <c r="G10" s="18"/>
      <c r="H10" s="45"/>
      <c r="I10" s="18"/>
      <c r="J10" s="18"/>
      <c r="K10" s="18"/>
      <c r="L10" s="47"/>
      <c r="M10" s="18"/>
      <c r="N10" s="18"/>
      <c r="O10" s="18"/>
      <c r="P10" s="48"/>
      <c r="T10" s="19"/>
      <c r="AX10" s="19"/>
    </row>
    <row r="11" spans="1:62" ht="17.149999999999999" customHeight="1" x14ac:dyDescent="0.35">
      <c r="A11" s="49"/>
      <c r="B11" s="50" t="s">
        <v>11</v>
      </c>
      <c r="C11" s="45"/>
      <c r="D11" s="17"/>
      <c r="E11" s="51">
        <f>HLOOKUP('[3]Input-Actg1'!$B$1,'[3]Input-Actg1'!$F$6:$Q$82,5)</f>
        <v>13887762</v>
      </c>
      <c r="F11" s="51">
        <f>'[3]09-2017 Uncoll - L'!E11</f>
        <v>13642619</v>
      </c>
      <c r="G11" s="52">
        <f t="shared" ref="G11:G19" si="0">E11-F11</f>
        <v>245143</v>
      </c>
      <c r="H11" s="53"/>
      <c r="I11" s="51">
        <f>HLOOKUP('[3]Input-Actg1'!$B$1,'[3]Input-Actg1'!$AD$6:$AO$81,5)</f>
        <v>305263272.63</v>
      </c>
      <c r="J11" s="51">
        <f>'[3]09-2017 Uncoll - L'!I11</f>
        <v>341326451.19</v>
      </c>
      <c r="K11" s="52">
        <f t="shared" ref="K11:K19" si="1">I11-J11</f>
        <v>-36063178.560000002</v>
      </c>
      <c r="L11" s="47"/>
      <c r="M11" s="51">
        <f>HLOOKUP('[3]Input-Actg1'!$B$1,'[3]Input-Actg1'!$BB$6:$BM$79,5)</f>
        <v>422699759.31</v>
      </c>
      <c r="N11" s="51">
        <f>'[3]09-2017 Uncoll - L'!M11</f>
        <v>454168194.19</v>
      </c>
      <c r="O11" s="52">
        <f t="shared" ref="O11:O18" si="2">M11-N11</f>
        <v>-31468434.879999995</v>
      </c>
      <c r="P11" s="54"/>
      <c r="Q11" s="55"/>
      <c r="T11" s="19"/>
      <c r="W11" s="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</row>
    <row r="12" spans="1:62" ht="17.149999999999999" customHeight="1" x14ac:dyDescent="0.35">
      <c r="A12" s="49"/>
      <c r="B12" s="50" t="s">
        <v>12</v>
      </c>
      <c r="C12" s="45"/>
      <c r="D12" s="17"/>
      <c r="E12" s="51">
        <f>HLOOKUP('[3]Input-Actg1'!$B$1,'[3]Input-Actg1'!$F$6:$Q$82,6)</f>
        <v>8257400.71</v>
      </c>
      <c r="F12" s="51">
        <f>'[3]09-2017 Uncoll - L'!E12</f>
        <v>8259619.5599999996</v>
      </c>
      <c r="G12" s="52">
        <f t="shared" si="0"/>
        <v>-2218.8499999996275</v>
      </c>
      <c r="H12" s="53"/>
      <c r="I12" s="51">
        <f>HLOOKUP('[3]Input-Actg1'!$B$1,'[3]Input-Actg1'!$AD$6:$AO$81,6)</f>
        <v>153156048.00999999</v>
      </c>
      <c r="J12" s="51">
        <f>'[3]09-2017 Uncoll - L'!I12</f>
        <v>174219007.75999999</v>
      </c>
      <c r="K12" s="52">
        <f t="shared" si="1"/>
        <v>-21062959.75</v>
      </c>
      <c r="L12" s="47"/>
      <c r="M12" s="51">
        <f>HLOOKUP('[3]Input-Actg1'!$B$1,'[3]Input-Actg1'!$BB$6:$BM$79,6)</f>
        <v>208617625.58999997</v>
      </c>
      <c r="N12" s="51">
        <f>'[3]09-2017 Uncoll - L'!M12</f>
        <v>227807903.28999999</v>
      </c>
      <c r="O12" s="52">
        <f t="shared" si="2"/>
        <v>-19190277.700000018</v>
      </c>
      <c r="P12" s="54"/>
      <c r="Q12" s="55"/>
      <c r="T12" s="19"/>
      <c r="W12" s="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</row>
    <row r="13" spans="1:62" ht="17.149999999999999" customHeight="1" x14ac:dyDescent="0.35">
      <c r="A13" s="49"/>
      <c r="B13" s="50" t="s">
        <v>13</v>
      </c>
      <c r="C13" s="45"/>
      <c r="D13" s="17"/>
      <c r="E13" s="51">
        <f>HLOOKUP('[3]Input-Actg1'!$B$1,'[3]Input-Actg1'!$F$6:$Q$82,7)</f>
        <v>1688854.87</v>
      </c>
      <c r="F13" s="51">
        <f>'[3]09-2017 Uncoll - L'!E13</f>
        <v>1695510.93</v>
      </c>
      <c r="G13" s="52">
        <f t="shared" si="0"/>
        <v>-6656.059999999823</v>
      </c>
      <c r="H13" s="53"/>
      <c r="I13" s="51">
        <f>HLOOKUP('[3]Input-Actg1'!$B$1,'[3]Input-Actg1'!$AD$6:$AO$81,7)</f>
        <v>15394958.100000001</v>
      </c>
      <c r="J13" s="51">
        <f>'[3]09-2017 Uncoll - L'!I13</f>
        <v>16624664.699999999</v>
      </c>
      <c r="K13" s="52">
        <f t="shared" si="1"/>
        <v>-1229706.5999999978</v>
      </c>
      <c r="L13" s="47"/>
      <c r="M13" s="51">
        <f>HLOOKUP('[3]Input-Actg1'!$B$1,'[3]Input-Actg1'!$BB$6:$BM$79,7)</f>
        <v>21527709.700000003</v>
      </c>
      <c r="N13" s="51">
        <f>'[3]09-2017 Uncoll - L'!M13</f>
        <v>22807945.239999998</v>
      </c>
      <c r="O13" s="52">
        <f t="shared" si="2"/>
        <v>-1280235.5399999954</v>
      </c>
      <c r="P13" s="54"/>
      <c r="Q13" s="55"/>
      <c r="T13" s="19"/>
      <c r="W13" s="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</row>
    <row r="14" spans="1:62" ht="17.149999999999999" customHeight="1" x14ac:dyDescent="0.35">
      <c r="A14" s="49"/>
      <c r="B14" s="50" t="s">
        <v>14</v>
      </c>
      <c r="C14" s="45"/>
      <c r="D14" s="17"/>
      <c r="E14" s="51">
        <f>HLOOKUP('[3]Input-Actg1'!$B$1,'[3]Input-Actg1'!$F$6:$Q$82,8)</f>
        <v>1304756.68</v>
      </c>
      <c r="F14" s="51">
        <f>'[3]09-2017 Uncoll - L'!E14</f>
        <v>1390844.79</v>
      </c>
      <c r="G14" s="52">
        <f t="shared" si="0"/>
        <v>-86088.110000000102</v>
      </c>
      <c r="H14" s="53"/>
      <c r="I14" s="51">
        <f>HLOOKUP('[3]Input-Actg1'!$B$1,'[3]Input-Actg1'!$AD$6:$AO$81,8)</f>
        <v>14368534.050000001</v>
      </c>
      <c r="J14" s="51">
        <f>'[3]09-2017 Uncoll - L'!I14</f>
        <v>16146404.57</v>
      </c>
      <c r="K14" s="52">
        <f t="shared" si="1"/>
        <v>-1777870.5199999996</v>
      </c>
      <c r="L14" s="47"/>
      <c r="M14" s="51">
        <f>HLOOKUP('[3]Input-Actg1'!$B$1,'[3]Input-Actg1'!$BB$6:$BM$79,8)</f>
        <v>20395257.890000004</v>
      </c>
      <c r="N14" s="51">
        <f>'[3]09-2017 Uncoll - L'!M14</f>
        <v>22239875.580000002</v>
      </c>
      <c r="O14" s="52">
        <f t="shared" si="2"/>
        <v>-1844617.6899999976</v>
      </c>
      <c r="P14" s="54"/>
      <c r="Q14" s="55"/>
      <c r="T14" s="19"/>
      <c r="W14" s="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</row>
    <row r="15" spans="1:62" ht="17.149999999999999" customHeight="1" x14ac:dyDescent="0.35">
      <c r="A15" s="49"/>
      <c r="B15" s="50" t="s">
        <v>15</v>
      </c>
      <c r="C15" s="45"/>
      <c r="D15" s="17"/>
      <c r="E15" s="51">
        <f>HLOOKUP('[3]Input-Actg1'!$B$1,'[3]Input-Actg1'!$F$6:$Q$82,9)</f>
        <v>1521800</v>
      </c>
      <c r="F15" s="51">
        <f>'[3]09-2017 Uncoll - L'!E15</f>
        <v>1556207</v>
      </c>
      <c r="G15" s="57">
        <f t="shared" si="0"/>
        <v>-34407</v>
      </c>
      <c r="H15" s="53"/>
      <c r="I15" s="51">
        <f>HLOOKUP('[3]Input-Actg1'!$B$1,'[3]Input-Actg1'!$AD$6:$AO$81,9)</f>
        <v>14865854.02</v>
      </c>
      <c r="J15" s="51">
        <f>'[3]09-2017 Uncoll - L'!I15</f>
        <v>15104808.430000002</v>
      </c>
      <c r="K15" s="57">
        <f t="shared" si="1"/>
        <v>-238954.41000000201</v>
      </c>
      <c r="L15" s="47"/>
      <c r="M15" s="51">
        <f>HLOOKUP('[3]Input-Actg1'!$B$1,'[3]Input-Actg1'!$BB$6:$BM$79,9)</f>
        <v>20112060.379999999</v>
      </c>
      <c r="N15" s="51">
        <f>'[3]09-2017 Uncoll - L'!M15</f>
        <v>20631908.43</v>
      </c>
      <c r="O15" s="52">
        <f t="shared" si="2"/>
        <v>-519848.05000000075</v>
      </c>
      <c r="P15" s="54"/>
      <c r="Q15" s="55"/>
      <c r="T15" s="19"/>
      <c r="W15" s="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</row>
    <row r="16" spans="1:62" ht="17.149999999999999" customHeight="1" x14ac:dyDescent="0.35">
      <c r="A16" s="49"/>
      <c r="B16" s="58" t="s">
        <v>16</v>
      </c>
      <c r="C16" s="45"/>
      <c r="D16" s="59"/>
      <c r="E16" s="60">
        <f>E11+E12+E13+E14+E15</f>
        <v>26660574.260000002</v>
      </c>
      <c r="F16" s="60">
        <f>F11+F12+F13+F14+F15</f>
        <v>26544801.279999997</v>
      </c>
      <c r="G16" s="60">
        <f t="shared" si="0"/>
        <v>115772.98000000417</v>
      </c>
      <c r="H16" s="61"/>
      <c r="I16" s="60">
        <f>SUM(I11:I15)</f>
        <v>503048666.81</v>
      </c>
      <c r="J16" s="60">
        <f>J11+J12+J13+J14+J15</f>
        <v>563421336.64999998</v>
      </c>
      <c r="K16" s="52">
        <f t="shared" si="1"/>
        <v>-60372669.839999974</v>
      </c>
      <c r="L16" s="62"/>
      <c r="M16" s="60">
        <f>SUM(M11:M15)</f>
        <v>693352412.87</v>
      </c>
      <c r="N16" s="60">
        <f>N11+N12+N13+N14+N15</f>
        <v>747655826.73000002</v>
      </c>
      <c r="O16" s="60">
        <f t="shared" si="2"/>
        <v>-54303413.860000014</v>
      </c>
      <c r="P16" s="63"/>
      <c r="Q16" s="55"/>
      <c r="T16" s="19"/>
      <c r="W16" s="56"/>
      <c r="X16" s="56"/>
      <c r="Y16" s="56"/>
      <c r="Z16" s="56"/>
      <c r="AA16" s="56"/>
      <c r="AB16" s="56"/>
      <c r="AC16" s="56"/>
      <c r="AD16" s="56"/>
      <c r="AE16" s="56"/>
      <c r="AF16" s="6"/>
      <c r="AG16" s="6"/>
      <c r="AH16" s="6"/>
      <c r="AI16" s="6"/>
      <c r="AJ16" s="56"/>
      <c r="AK16" s="56"/>
      <c r="AL16" s="56"/>
      <c r="AM16" s="56"/>
      <c r="AN16" s="56"/>
      <c r="AO16" s="56"/>
      <c r="AP16" s="56"/>
      <c r="AQ16" s="56"/>
      <c r="AR16" s="6"/>
      <c r="AS16" s="6"/>
      <c r="AT16" s="6"/>
      <c r="AU16" s="6"/>
    </row>
    <row r="17" spans="1:47" ht="17.149999999999999" customHeight="1" x14ac:dyDescent="0.35">
      <c r="A17" s="49"/>
      <c r="B17" s="50" t="s">
        <v>17</v>
      </c>
      <c r="C17" s="45"/>
      <c r="D17" s="49"/>
      <c r="E17" s="51">
        <f>HLOOKUP('[3]Input-Actg1'!$B$1,'[3]Input-Actg1'!$F$6:$Q$82,10)</f>
        <v>3067940</v>
      </c>
      <c r="F17" s="51">
        <f>'[3]09-2017 Uncoll - L'!E17</f>
        <v>2537130</v>
      </c>
      <c r="G17" s="52">
        <f t="shared" si="0"/>
        <v>530810</v>
      </c>
      <c r="H17" s="53"/>
      <c r="I17" s="51">
        <f>HLOOKUP('[3]Input-Actg1'!$B$1,'[3]Input-Actg1'!$AD$6:$AO$81,10)</f>
        <v>-46643279.759999998</v>
      </c>
      <c r="J17" s="51">
        <f>'[3]09-2017 Uncoll - L'!I17</f>
        <v>-47771064.390000001</v>
      </c>
      <c r="K17" s="52">
        <f t="shared" si="1"/>
        <v>1127784.6300000027</v>
      </c>
      <c r="L17" s="47"/>
      <c r="M17" s="51">
        <f>HLOOKUP('[3]Input-Actg1'!$B$1,'[3]Input-Actg1'!$BB$6:$BM$79,10)</f>
        <v>793517.88000000268</v>
      </c>
      <c r="N17" s="51">
        <f>'[3]09-2017 Uncoll - L'!M17</f>
        <v>505806.6099999994</v>
      </c>
      <c r="O17" s="52">
        <f t="shared" si="2"/>
        <v>287711.27000000328</v>
      </c>
      <c r="P17" s="54"/>
      <c r="Q17" s="55"/>
      <c r="T17" s="19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ht="17.149999999999999" customHeight="1" x14ac:dyDescent="0.35">
      <c r="A18" s="49"/>
      <c r="B18" s="43" t="s">
        <v>18</v>
      </c>
      <c r="C18" s="45"/>
      <c r="D18" s="64"/>
      <c r="E18" s="65">
        <f>HLOOKUP('[3]Input-Actg1'!$B$1,'[3]Input-Actg1'!$F$6:$Q$82,11)</f>
        <v>2960168</v>
      </c>
      <c r="F18" s="51">
        <f>'[3]09-2017 Uncoll - L'!E18</f>
        <v>2743049</v>
      </c>
      <c r="G18" s="52">
        <f t="shared" si="0"/>
        <v>217119</v>
      </c>
      <c r="H18" s="66"/>
      <c r="I18" s="67">
        <f>HLOOKUP('[3]Input-Actg1'!$B$1,'[3]Input-Actg1'!$AD$6:$AO$81,11)</f>
        <v>24661354.899999999</v>
      </c>
      <c r="J18" s="51">
        <f>'[3]09-2017 Uncoll - L'!I18</f>
        <v>22851575.879999999</v>
      </c>
      <c r="K18" s="57">
        <f t="shared" si="1"/>
        <v>1809779.0199999996</v>
      </c>
      <c r="L18" s="47"/>
      <c r="M18" s="68">
        <f>HLOOKUP('[3]Input-Actg1'!$B$1,'[3]Input-Actg1'!$BB$6:$BM$79,11)</f>
        <v>31198712.609999999</v>
      </c>
      <c r="N18" s="51">
        <f>'[3]09-2017 Uncoll - L'!M18</f>
        <v>29074245.879999999</v>
      </c>
      <c r="O18" s="52">
        <f t="shared" si="2"/>
        <v>2124466.7300000004</v>
      </c>
      <c r="P18" s="54"/>
      <c r="Q18" s="55"/>
      <c r="T18" s="69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</row>
    <row r="19" spans="1:47" ht="17.149999999999999" customHeight="1" x14ac:dyDescent="0.35">
      <c r="A19" s="49"/>
      <c r="B19" s="58" t="s">
        <v>19</v>
      </c>
      <c r="C19" s="45"/>
      <c r="D19" s="43"/>
      <c r="E19" s="71">
        <f>E11+E12+E13+E14+E15+E17+E18</f>
        <v>32688682.260000002</v>
      </c>
      <c r="F19" s="60">
        <f>F11+F12+F13+F14+F15+F17+F18</f>
        <v>31824980.279999997</v>
      </c>
      <c r="G19" s="60">
        <f t="shared" si="0"/>
        <v>863701.98000000417</v>
      </c>
      <c r="H19" s="53"/>
      <c r="I19" s="71">
        <f>SUM(I16:I18)</f>
        <v>481066741.94999999</v>
      </c>
      <c r="J19" s="60">
        <f>SUM(J16:J18)</f>
        <v>538501848.13999999</v>
      </c>
      <c r="K19" s="52">
        <f t="shared" si="1"/>
        <v>-57435106.189999998</v>
      </c>
      <c r="L19" s="47"/>
      <c r="M19" s="71">
        <f>SUM(M16:M18)</f>
        <v>725344643.36000001</v>
      </c>
      <c r="N19" s="60">
        <f>SUM(N16:N18)</f>
        <v>777235879.22000003</v>
      </c>
      <c r="O19" s="60">
        <f>SUM(O16:O18)</f>
        <v>-51891235.860000014</v>
      </c>
      <c r="P19" s="54"/>
      <c r="Q19" s="55"/>
      <c r="T19" s="19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</row>
    <row r="20" spans="1:47" ht="17.149999999999999" customHeight="1" x14ac:dyDescent="0.35">
      <c r="A20" s="49"/>
      <c r="B20" s="58"/>
      <c r="C20" s="45"/>
      <c r="D20" s="43"/>
      <c r="E20" s="71"/>
      <c r="F20" s="71"/>
      <c r="G20" s="71"/>
      <c r="H20" s="53"/>
      <c r="I20" s="71"/>
      <c r="J20" s="72"/>
      <c r="K20" s="71"/>
      <c r="L20" s="47"/>
      <c r="M20" s="71"/>
      <c r="N20" s="72"/>
      <c r="O20" s="71"/>
      <c r="P20" s="54"/>
      <c r="Q20" s="55"/>
      <c r="T20" s="19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21" spans="1:47" ht="17.149999999999999" customHeight="1" x14ac:dyDescent="0.35">
      <c r="A21" s="49"/>
      <c r="B21" s="58"/>
      <c r="C21" s="45"/>
      <c r="D21" s="43"/>
      <c r="E21" s="71"/>
      <c r="F21" s="71"/>
      <c r="G21" s="71"/>
      <c r="H21" s="53"/>
      <c r="I21" s="71"/>
      <c r="J21" s="72"/>
      <c r="K21" s="71"/>
      <c r="L21" s="47"/>
      <c r="M21" s="71"/>
      <c r="N21" s="72"/>
      <c r="O21" s="71"/>
      <c r="P21" s="54"/>
      <c r="Q21" s="55"/>
      <c r="T21" s="19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</row>
    <row r="22" spans="1:47" ht="17.149999999999999" customHeight="1" x14ac:dyDescent="0.35">
      <c r="A22" s="42" t="s">
        <v>20</v>
      </c>
      <c r="B22" s="43"/>
      <c r="C22" s="45"/>
      <c r="D22" s="49"/>
      <c r="E22" s="52"/>
      <c r="F22" s="73" t="s">
        <v>21</v>
      </c>
      <c r="G22" s="73" t="s">
        <v>21</v>
      </c>
      <c r="H22" s="53"/>
      <c r="I22" s="18"/>
      <c r="J22" s="18"/>
      <c r="K22" s="18"/>
      <c r="L22" s="47"/>
      <c r="M22" s="18"/>
      <c r="N22" s="18"/>
      <c r="O22" s="18"/>
      <c r="P22" s="54"/>
      <c r="Q22" s="55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</row>
    <row r="23" spans="1:47" ht="17.149999999999999" customHeight="1" x14ac:dyDescent="0.35">
      <c r="A23" s="74"/>
      <c r="B23" s="43"/>
      <c r="C23" s="45"/>
      <c r="D23" s="17"/>
      <c r="E23" s="52"/>
      <c r="F23" s="52"/>
      <c r="G23" s="52"/>
      <c r="H23" s="53"/>
      <c r="I23" s="18"/>
      <c r="J23" s="18"/>
      <c r="K23" s="18"/>
      <c r="L23" s="47"/>
      <c r="M23" s="18"/>
      <c r="N23" s="18"/>
      <c r="O23" s="18"/>
      <c r="P23" s="54"/>
      <c r="Q23" s="55"/>
      <c r="T23" s="19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</row>
    <row r="24" spans="1:47" ht="17.149999999999999" customHeight="1" x14ac:dyDescent="0.35">
      <c r="A24" s="49"/>
      <c r="B24" s="50" t="s">
        <v>11</v>
      </c>
      <c r="C24" s="45"/>
      <c r="D24" s="17"/>
      <c r="E24" s="135">
        <f>HLOOKUP('[3]Input-Actg1'!$B$1,'[3]Input-Actg1'!$F$6:$Q$82,18)</f>
        <v>9760020.8900000006</v>
      </c>
      <c r="F24" s="51">
        <f>'[3]09-2017 Uncoll - L'!E24</f>
        <v>9785706.0099999998</v>
      </c>
      <c r="G24" s="136">
        <f t="shared" ref="G24:G29" si="3">E24-F24</f>
        <v>-25685.11999999918</v>
      </c>
      <c r="H24" s="53"/>
      <c r="I24" s="18"/>
      <c r="J24" s="18"/>
      <c r="K24" s="18"/>
      <c r="L24" s="47"/>
      <c r="M24" s="73"/>
      <c r="N24" s="18"/>
      <c r="O24" s="18"/>
      <c r="P24" s="54"/>
      <c r="Q24" s="55"/>
      <c r="T24" s="19"/>
      <c r="W24" s="75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</row>
    <row r="25" spans="1:47" ht="17.149999999999999" customHeight="1" x14ac:dyDescent="0.35">
      <c r="A25" s="49"/>
      <c r="B25" s="50" t="s">
        <v>12</v>
      </c>
      <c r="C25" s="45"/>
      <c r="D25" s="17"/>
      <c r="E25" s="135">
        <f>HLOOKUP('[3]Input-Actg1'!$B$1,'[3]Input-Actg1'!$F$6:$Q$82,19)</f>
        <v>5453032.1200000001</v>
      </c>
      <c r="F25" s="51">
        <f>'[3]09-2017 Uncoll - L'!E25</f>
        <v>4756165.45</v>
      </c>
      <c r="G25" s="136">
        <f t="shared" si="3"/>
        <v>696866.66999999993</v>
      </c>
      <c r="H25" s="53"/>
      <c r="I25" s="18"/>
      <c r="J25" s="18"/>
      <c r="K25" s="18"/>
      <c r="L25" s="47"/>
      <c r="M25" s="73" t="s">
        <v>21</v>
      </c>
      <c r="N25" s="18"/>
      <c r="O25" s="18"/>
      <c r="P25" s="54"/>
      <c r="Q25" s="55"/>
      <c r="T25" s="19"/>
      <c r="W25" s="75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</row>
    <row r="26" spans="1:47" ht="17.149999999999999" customHeight="1" x14ac:dyDescent="0.35">
      <c r="A26" s="49"/>
      <c r="B26" s="50" t="s">
        <v>22</v>
      </c>
      <c r="C26" s="45"/>
      <c r="D26" s="17"/>
      <c r="E26" s="135">
        <f>HLOOKUP('[3]Input-Actg1'!$B$1,'[3]Input-Actg1'!$F$6:$Q$82,20)</f>
        <v>1917598.34</v>
      </c>
      <c r="F26" s="51">
        <f>'[3]09-2017 Uncoll - L'!E26</f>
        <v>2230880.9500000002</v>
      </c>
      <c r="G26" s="136">
        <f t="shared" si="3"/>
        <v>-313282.6100000001</v>
      </c>
      <c r="H26" s="53"/>
      <c r="I26" s="18"/>
      <c r="J26" s="18"/>
      <c r="K26" s="18"/>
      <c r="L26" s="47"/>
      <c r="M26" s="73" t="s">
        <v>21</v>
      </c>
      <c r="N26" s="18"/>
      <c r="O26" s="18"/>
      <c r="P26" s="54"/>
      <c r="Q26" s="55"/>
      <c r="T26" s="19"/>
      <c r="W26" s="75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</row>
    <row r="27" spans="1:47" ht="17.149999999999999" customHeight="1" x14ac:dyDescent="0.35">
      <c r="A27" s="49"/>
      <c r="B27" s="50" t="s">
        <v>23</v>
      </c>
      <c r="C27" s="45"/>
      <c r="D27" s="17"/>
      <c r="E27" s="135">
        <f>HLOOKUP('[3]Input-Actg1'!$B$1,'[3]Input-Actg1'!$F$6:$Q$82,21)</f>
        <v>1080020.55</v>
      </c>
      <c r="F27" s="51">
        <f>'[3]09-2017 Uncoll - L'!E27</f>
        <v>1218382.3500000001</v>
      </c>
      <c r="G27" s="136">
        <f t="shared" si="3"/>
        <v>-138361.80000000005</v>
      </c>
      <c r="H27" s="53"/>
      <c r="I27" s="18"/>
      <c r="J27" s="18"/>
      <c r="K27" s="18"/>
      <c r="L27" s="47"/>
      <c r="M27" s="73"/>
      <c r="N27" s="18"/>
      <c r="O27" s="18"/>
      <c r="P27" s="54"/>
      <c r="Q27" s="55"/>
      <c r="T27" s="19"/>
      <c r="W27" s="75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</row>
    <row r="28" spans="1:47" ht="17.149999999999999" customHeight="1" x14ac:dyDescent="0.35">
      <c r="A28" s="49"/>
      <c r="B28" s="43" t="s">
        <v>24</v>
      </c>
      <c r="C28" s="45"/>
      <c r="D28" s="17"/>
      <c r="E28" s="135">
        <f>HLOOKUP('[3]Input-Actg1'!$B$1,'[3]Input-Actg1'!$F$6:$Q$82,22)</f>
        <v>3047768.42</v>
      </c>
      <c r="F28" s="51">
        <f>'[3]09-2017 Uncoll - L'!E28</f>
        <v>1937936.18</v>
      </c>
      <c r="G28" s="136">
        <f t="shared" si="3"/>
        <v>1109832.24</v>
      </c>
      <c r="H28" s="53"/>
      <c r="I28" s="18"/>
      <c r="J28" s="18"/>
      <c r="K28" s="18"/>
      <c r="L28" s="47"/>
      <c r="M28" s="73"/>
      <c r="N28" s="18"/>
      <c r="O28" s="18"/>
      <c r="P28" s="54"/>
      <c r="Q28" s="55"/>
      <c r="T28" s="19"/>
      <c r="W28" s="75"/>
      <c r="X28" s="56"/>
      <c r="Y28" s="56"/>
      <c r="Z28" s="56"/>
      <c r="AA28" s="56"/>
      <c r="AB28" s="56"/>
      <c r="AC28" s="56"/>
      <c r="AD28" s="56"/>
      <c r="AE28" s="56"/>
      <c r="AF28" s="76"/>
      <c r="AG28" s="76"/>
      <c r="AH28" s="76"/>
      <c r="AI28" s="76"/>
      <c r="AJ28" s="56"/>
      <c r="AK28" s="56"/>
      <c r="AL28" s="56"/>
      <c r="AM28" s="56"/>
      <c r="AN28" s="56"/>
      <c r="AO28" s="56"/>
      <c r="AP28" s="56"/>
      <c r="AQ28" s="56"/>
      <c r="AR28" s="76"/>
      <c r="AS28" s="76"/>
      <c r="AT28" s="76"/>
      <c r="AU28" s="76"/>
    </row>
    <row r="29" spans="1:47" ht="17.149999999999999" customHeight="1" x14ac:dyDescent="0.35">
      <c r="A29" s="49"/>
      <c r="B29" s="50" t="s">
        <v>25</v>
      </c>
      <c r="C29" s="45"/>
      <c r="D29" s="17"/>
      <c r="E29" s="135">
        <f>HLOOKUP('[3]Input-Actg1'!$B$1,'[3]Input-Actg1'!$F$6:$Q$82,23)</f>
        <v>10482895.4</v>
      </c>
      <c r="F29" s="51">
        <f>'[3]09-2017 Uncoll - L'!E29</f>
        <v>307856.95</v>
      </c>
      <c r="G29" s="136">
        <f t="shared" si="3"/>
        <v>10175038.450000001</v>
      </c>
      <c r="H29" s="53"/>
      <c r="I29" s="18"/>
      <c r="J29" s="18"/>
      <c r="K29" s="18"/>
      <c r="L29" s="47"/>
      <c r="M29" s="73"/>
      <c r="N29" s="18"/>
      <c r="O29" s="18"/>
      <c r="P29" s="54"/>
      <c r="Q29" s="55"/>
      <c r="T29" s="19"/>
      <c r="W29" s="75"/>
      <c r="X29" s="56"/>
      <c r="Y29" s="56"/>
      <c r="Z29" s="56"/>
      <c r="AA29" s="56"/>
      <c r="AB29" s="56"/>
      <c r="AC29" s="56"/>
      <c r="AD29" s="56"/>
      <c r="AE29" s="56"/>
      <c r="AF29" s="76"/>
      <c r="AG29" s="76"/>
      <c r="AH29" s="76"/>
      <c r="AI29" s="76"/>
      <c r="AJ29" s="56"/>
      <c r="AK29" s="56"/>
      <c r="AL29" s="56"/>
      <c r="AM29" s="56"/>
      <c r="AN29" s="56"/>
      <c r="AO29" s="56"/>
      <c r="AP29" s="56"/>
      <c r="AQ29" s="56"/>
      <c r="AR29" s="76"/>
      <c r="AS29" s="76"/>
      <c r="AT29" s="76"/>
      <c r="AU29" s="76"/>
    </row>
    <row r="30" spans="1:47" ht="17.149999999999999" customHeight="1" x14ac:dyDescent="0.35">
      <c r="A30" s="49"/>
      <c r="B30" s="58" t="s">
        <v>19</v>
      </c>
      <c r="C30" s="45"/>
      <c r="D30" s="59"/>
      <c r="E30" s="137">
        <f>E24+E25+E26+E27+E28+E29</f>
        <v>31741335.719999999</v>
      </c>
      <c r="F30" s="60">
        <f>F24+F25+F26+F27+F28+F29</f>
        <v>20236927.890000001</v>
      </c>
      <c r="G30" s="137">
        <f>G24+G25+G26+G27+G28+G29</f>
        <v>11504407.830000002</v>
      </c>
      <c r="H30" s="61"/>
      <c r="I30" s="18"/>
      <c r="J30" s="18"/>
      <c r="K30" s="18"/>
      <c r="L30" s="47"/>
      <c r="M30" s="73" t="s">
        <v>21</v>
      </c>
      <c r="N30" s="18"/>
      <c r="O30" s="18"/>
      <c r="P30" s="54"/>
      <c r="Q30" s="55"/>
      <c r="T30" s="19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</row>
    <row r="31" spans="1:47" ht="17.149999999999999" customHeight="1" x14ac:dyDescent="0.35">
      <c r="A31" s="49"/>
      <c r="B31" s="43"/>
      <c r="C31" s="45"/>
      <c r="D31" s="17"/>
      <c r="E31" s="52"/>
      <c r="F31" s="73"/>
      <c r="G31" s="73" t="s">
        <v>21</v>
      </c>
      <c r="H31" s="53"/>
      <c r="I31" s="18"/>
      <c r="J31" s="18"/>
      <c r="K31" s="18"/>
      <c r="L31" s="47"/>
      <c r="M31" s="18"/>
      <c r="N31" s="18"/>
      <c r="O31" s="18"/>
      <c r="P31" s="54"/>
      <c r="Q31" s="55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</row>
    <row r="32" spans="1:47" ht="17.149999999999999" customHeight="1" x14ac:dyDescent="0.35">
      <c r="A32" s="49"/>
      <c r="B32" s="43"/>
      <c r="C32" s="45"/>
      <c r="D32" s="17"/>
      <c r="E32" s="52"/>
      <c r="F32" s="73"/>
      <c r="G32" s="73"/>
      <c r="H32" s="53"/>
      <c r="I32" s="18"/>
      <c r="J32" s="18"/>
      <c r="K32" s="18"/>
      <c r="L32" s="47"/>
      <c r="M32" s="18"/>
      <c r="N32" s="18"/>
      <c r="O32" s="18"/>
      <c r="P32" s="54"/>
      <c r="Q32" s="55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</row>
    <row r="33" spans="1:47" ht="17.149999999999999" customHeight="1" x14ac:dyDescent="0.35">
      <c r="A33" s="42" t="s">
        <v>26</v>
      </c>
      <c r="B33" s="43"/>
      <c r="C33" s="45"/>
      <c r="D33" s="17"/>
      <c r="E33" s="52"/>
      <c r="F33" s="73" t="s">
        <v>21</v>
      </c>
      <c r="G33" s="73" t="s">
        <v>21</v>
      </c>
      <c r="H33" s="53"/>
      <c r="I33" s="18"/>
      <c r="J33" s="18"/>
      <c r="K33" s="18"/>
      <c r="L33" s="47"/>
      <c r="M33" s="18"/>
      <c r="N33" s="18"/>
      <c r="O33" s="18"/>
      <c r="P33" s="54"/>
      <c r="Q33" s="55"/>
      <c r="T33" s="19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</row>
    <row r="34" spans="1:47" ht="17.149999999999999" customHeight="1" x14ac:dyDescent="0.35">
      <c r="A34" s="42"/>
      <c r="B34" s="43"/>
      <c r="C34" s="45"/>
      <c r="D34" s="17"/>
      <c r="E34" s="52"/>
      <c r="F34" s="73"/>
      <c r="G34" s="73"/>
      <c r="H34" s="53"/>
      <c r="I34" s="18"/>
      <c r="J34" s="18"/>
      <c r="K34" s="18"/>
      <c r="L34" s="47"/>
      <c r="M34" s="18"/>
      <c r="N34" s="18"/>
      <c r="O34" s="18"/>
      <c r="P34" s="54"/>
      <c r="Q34" s="55"/>
      <c r="T34" s="19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</row>
    <row r="35" spans="1:47" ht="17.149999999999999" customHeight="1" x14ac:dyDescent="0.35">
      <c r="A35" s="49"/>
      <c r="B35" s="50" t="s">
        <v>11</v>
      </c>
      <c r="C35" s="45"/>
      <c r="D35" s="17"/>
      <c r="E35" s="51">
        <f>HLOOKUP('[3]Input-Actg1'!$B$1,'[3]Input-Actg1'!$F$6:$Q$82,29)</f>
        <v>1827792.9800000002</v>
      </c>
      <c r="F35" s="51">
        <f>'[3]09-2017 Uncoll - L'!E35</f>
        <v>2184642.6100000003</v>
      </c>
      <c r="G35" s="52">
        <f t="shared" ref="G35:G40" si="4">E35-F35</f>
        <v>-356849.63000000012</v>
      </c>
      <c r="H35" s="53"/>
      <c r="I35" s="18"/>
      <c r="J35" s="18"/>
      <c r="K35" s="18"/>
      <c r="L35" s="47"/>
      <c r="M35" s="18"/>
      <c r="N35" s="18"/>
      <c r="O35" s="18"/>
      <c r="P35" s="54"/>
      <c r="Q35" s="55"/>
      <c r="T35" s="19"/>
      <c r="W35" s="75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</row>
    <row r="36" spans="1:47" ht="17.149999999999999" customHeight="1" x14ac:dyDescent="0.35">
      <c r="A36" s="49"/>
      <c r="B36" s="50" t="s">
        <v>27</v>
      </c>
      <c r="C36" s="45"/>
      <c r="D36" s="17"/>
      <c r="E36" s="51">
        <f>HLOOKUP('[3]Input-Actg1'!$B$1,'[3]Input-Actg1'!$F$6:$Q$82,30)</f>
        <v>127272.19</v>
      </c>
      <c r="F36" s="51">
        <f>'[3]09-2017 Uncoll - L'!E36</f>
        <v>106911.75999999998</v>
      </c>
      <c r="G36" s="52">
        <f t="shared" si="4"/>
        <v>20360.430000000022</v>
      </c>
      <c r="H36" s="53"/>
      <c r="I36" s="18"/>
      <c r="J36" s="18"/>
      <c r="K36" s="18"/>
      <c r="L36" s="47"/>
      <c r="M36" s="18"/>
      <c r="N36" s="18"/>
      <c r="O36" s="18"/>
      <c r="P36" s="54"/>
      <c r="Q36" s="55"/>
      <c r="T36" s="19"/>
      <c r="W36" s="75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</row>
    <row r="37" spans="1:47" ht="17.149999999999999" customHeight="1" x14ac:dyDescent="0.35">
      <c r="A37" s="49"/>
      <c r="B37" s="50" t="s">
        <v>28</v>
      </c>
      <c r="C37" s="45"/>
      <c r="D37" s="17"/>
      <c r="E37" s="51">
        <f>HLOOKUP('[3]Input-Actg1'!$B$1,'[3]Input-Actg1'!$F$6:$Q$82,31)</f>
        <v>15666.65</v>
      </c>
      <c r="F37" s="51">
        <f>'[3]09-2017 Uncoll - L'!E37</f>
        <v>22.150000000000002</v>
      </c>
      <c r="G37" s="52">
        <f t="shared" si="4"/>
        <v>15644.5</v>
      </c>
      <c r="H37" s="53"/>
      <c r="I37" s="18"/>
      <c r="J37" s="18"/>
      <c r="K37" s="18"/>
      <c r="L37" s="47"/>
      <c r="M37" s="18"/>
      <c r="N37" s="18"/>
      <c r="O37" s="18"/>
      <c r="P37" s="54"/>
      <c r="Q37" s="55"/>
      <c r="T37" s="19"/>
      <c r="W37" s="75"/>
      <c r="X37" s="56"/>
      <c r="Y37" s="75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75"/>
      <c r="AL37" s="56"/>
      <c r="AM37" s="56"/>
      <c r="AN37" s="56"/>
      <c r="AO37" s="56"/>
      <c r="AP37" s="56"/>
      <c r="AQ37" s="56"/>
      <c r="AR37" s="56"/>
      <c r="AS37" s="56"/>
      <c r="AT37" s="56"/>
      <c r="AU37" s="56"/>
    </row>
    <row r="38" spans="1:47" ht="17.149999999999999" customHeight="1" x14ac:dyDescent="0.35">
      <c r="A38" s="49"/>
      <c r="B38" s="50" t="s">
        <v>14</v>
      </c>
      <c r="C38" s="45"/>
      <c r="D38" s="17"/>
      <c r="E38" s="138" t="str">
        <f>HLOOKUP('[3]Input-Actg1'!$B$1,'[3]Input-Actg1'!$F$6:$Q$82,32)</f>
        <v>N/A</v>
      </c>
      <c r="F38" s="138" t="s">
        <v>58</v>
      </c>
      <c r="G38" s="139" t="str">
        <f>IF(E38="N/A","N/A",E38-F38)</f>
        <v>N/A</v>
      </c>
      <c r="H38" s="53"/>
      <c r="I38" s="18"/>
      <c r="J38" s="18"/>
      <c r="K38" s="18"/>
      <c r="L38" s="47"/>
      <c r="M38" s="18"/>
      <c r="N38" s="18"/>
      <c r="O38" s="18"/>
      <c r="P38" s="54"/>
      <c r="Q38" s="55"/>
      <c r="T38" s="19"/>
      <c r="W38" s="75"/>
      <c r="X38" s="56"/>
      <c r="Y38" s="75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75"/>
      <c r="AL38" s="56"/>
      <c r="AM38" s="56"/>
      <c r="AN38" s="56"/>
      <c r="AO38" s="56"/>
      <c r="AP38" s="56"/>
      <c r="AQ38" s="56"/>
      <c r="AR38" s="56"/>
      <c r="AS38" s="56"/>
      <c r="AT38" s="56"/>
      <c r="AU38" s="56"/>
    </row>
    <row r="39" spans="1:47" ht="17.149999999999999" customHeight="1" x14ac:dyDescent="0.35">
      <c r="A39" s="49"/>
      <c r="B39" s="43" t="s">
        <v>24</v>
      </c>
      <c r="C39" s="45"/>
      <c r="D39" s="17"/>
      <c r="E39" s="138" t="str">
        <f>HLOOKUP('[3]Input-Actg1'!$B$1,'[3]Input-Actg1'!$F$6:$Q$82,33)</f>
        <v>N/A</v>
      </c>
      <c r="F39" s="138" t="s">
        <v>58</v>
      </c>
      <c r="G39" s="139" t="str">
        <f>IF(E39="N/A","N/A",E39-F39)</f>
        <v>N/A</v>
      </c>
      <c r="H39" s="53"/>
      <c r="I39" s="18"/>
      <c r="J39" s="18"/>
      <c r="K39" s="18"/>
      <c r="L39" s="47"/>
      <c r="M39" s="18"/>
      <c r="N39" s="18"/>
      <c r="O39" s="18"/>
      <c r="P39" s="54"/>
      <c r="Q39" s="55"/>
      <c r="T39" s="19"/>
      <c r="W39" s="75"/>
      <c r="X39" s="56"/>
      <c r="Y39" s="75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75"/>
      <c r="AL39" s="56"/>
      <c r="AM39" s="56"/>
      <c r="AN39" s="56"/>
      <c r="AO39" s="56"/>
      <c r="AP39" s="56"/>
      <c r="AQ39" s="56"/>
      <c r="AR39" s="56"/>
      <c r="AS39" s="56"/>
      <c r="AT39" s="56"/>
      <c r="AU39" s="56"/>
    </row>
    <row r="40" spans="1:47" ht="17.149999999999999" customHeight="1" x14ac:dyDescent="0.35">
      <c r="A40" s="49"/>
      <c r="B40" s="50" t="s">
        <v>25</v>
      </c>
      <c r="C40" s="45"/>
      <c r="D40" s="17"/>
      <c r="E40" s="51">
        <f>HLOOKUP('[3]Input-Actg1'!$B$1,'[3]Input-Actg1'!$F$6:$Q$82,34)</f>
        <v>160573</v>
      </c>
      <c r="F40" s="51">
        <f>'[3]09-2017 Uncoll - L'!E40</f>
        <v>170289</v>
      </c>
      <c r="G40" s="52">
        <f t="shared" si="4"/>
        <v>-9716</v>
      </c>
      <c r="H40" s="53"/>
      <c r="I40" s="18"/>
      <c r="J40" s="18"/>
      <c r="K40" s="18"/>
      <c r="L40" s="47"/>
      <c r="M40" s="18"/>
      <c r="N40" s="18"/>
      <c r="O40" s="18"/>
      <c r="P40" s="54"/>
      <c r="Q40" s="55"/>
      <c r="T40" s="19"/>
      <c r="W40" s="75"/>
      <c r="X40" s="56"/>
      <c r="Y40" s="75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75"/>
      <c r="AL40" s="56"/>
      <c r="AM40" s="56"/>
      <c r="AN40" s="56"/>
      <c r="AO40" s="56"/>
      <c r="AP40" s="56"/>
      <c r="AQ40" s="56"/>
      <c r="AR40" s="56"/>
      <c r="AS40" s="56"/>
      <c r="AT40" s="56"/>
      <c r="AU40" s="56"/>
    </row>
    <row r="41" spans="1:47" ht="17.149999999999999" customHeight="1" x14ac:dyDescent="0.35">
      <c r="A41" s="49"/>
      <c r="B41" s="58" t="s">
        <v>29</v>
      </c>
      <c r="C41" s="45"/>
      <c r="D41" s="59"/>
      <c r="E41" s="60">
        <f>SUM(E35:E40)</f>
        <v>2131304.8200000003</v>
      </c>
      <c r="F41" s="60">
        <f>SUM(F35:F40)</f>
        <v>2461865.52</v>
      </c>
      <c r="G41" s="60">
        <f>SUM(G35:G40)</f>
        <v>-330560.70000000007</v>
      </c>
      <c r="H41" s="61"/>
      <c r="I41" s="18"/>
      <c r="J41" s="18"/>
      <c r="K41" s="18"/>
      <c r="L41" s="47"/>
      <c r="M41" s="18"/>
      <c r="N41" s="18"/>
      <c r="O41" s="18"/>
      <c r="P41" s="54"/>
      <c r="Q41" s="55"/>
      <c r="T41" s="19"/>
      <c r="W41" s="56"/>
      <c r="X41" s="56"/>
      <c r="Y41" s="75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75"/>
      <c r="AL41" s="56"/>
      <c r="AM41" s="56"/>
      <c r="AN41" s="56"/>
      <c r="AO41" s="56"/>
      <c r="AP41" s="56"/>
      <c r="AQ41" s="56"/>
      <c r="AR41" s="56"/>
      <c r="AS41" s="56"/>
      <c r="AT41" s="56"/>
      <c r="AU41" s="56"/>
    </row>
    <row r="42" spans="1:47" s="78" customFormat="1" ht="17.149999999999999" customHeight="1" x14ac:dyDescent="0.35">
      <c r="A42" s="77" t="s">
        <v>30</v>
      </c>
      <c r="C42" s="79"/>
      <c r="D42" s="80"/>
      <c r="E42" s="82">
        <f>ROUND(E41/E30,4)</f>
        <v>6.7100000000000007E-2</v>
      </c>
      <c r="F42" s="81">
        <f>ROUND(F41/F30,4)</f>
        <v>0.1217</v>
      </c>
      <c r="G42" s="82">
        <f>G41/F41</f>
        <v>-0.13427244393105603</v>
      </c>
      <c r="H42" s="79"/>
      <c r="I42" s="83"/>
      <c r="J42" s="83"/>
      <c r="K42" s="83"/>
      <c r="L42" s="84"/>
      <c r="M42" s="83"/>
      <c r="N42" s="83"/>
      <c r="O42" s="83"/>
      <c r="P42" s="85"/>
      <c r="R42" s="8"/>
      <c r="T42" s="86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</row>
    <row r="43" spans="1:47" ht="17.149999999999999" customHeight="1" x14ac:dyDescent="0.35">
      <c r="A43" s="64"/>
      <c r="B43" s="88"/>
      <c r="C43" s="89"/>
      <c r="D43" s="88"/>
      <c r="E43" s="90"/>
      <c r="F43" s="91"/>
      <c r="G43" s="91" t="s">
        <v>21</v>
      </c>
      <c r="H43" s="66"/>
      <c r="I43" s="90"/>
      <c r="J43" s="90"/>
      <c r="K43" s="90"/>
      <c r="L43" s="92"/>
      <c r="M43" s="90"/>
      <c r="N43" s="90"/>
      <c r="O43" s="90"/>
      <c r="P43" s="93"/>
      <c r="Q43" s="55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</row>
    <row r="44" spans="1:47" ht="17.149999999999999" customHeight="1" x14ac:dyDescent="0.35">
      <c r="A44" s="49"/>
      <c r="B44" s="43"/>
      <c r="C44" s="45"/>
      <c r="D44" s="43"/>
      <c r="E44" s="94"/>
      <c r="F44" s="95"/>
      <c r="G44" s="95"/>
      <c r="H44" s="53"/>
      <c r="I44" s="94"/>
      <c r="J44" s="94"/>
      <c r="K44" s="94"/>
      <c r="L44" s="47"/>
      <c r="M44" s="94"/>
      <c r="N44" s="94"/>
      <c r="O44" s="94"/>
      <c r="P44" s="54"/>
      <c r="Q44" s="55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</row>
    <row r="45" spans="1:47" ht="17.149999999999999" customHeight="1" x14ac:dyDescent="0.35">
      <c r="A45" s="42" t="s">
        <v>31</v>
      </c>
      <c r="B45" s="43"/>
      <c r="C45" s="45"/>
      <c r="D45" s="17"/>
      <c r="E45" s="18"/>
      <c r="F45" s="73" t="s">
        <v>21</v>
      </c>
      <c r="G45" s="73" t="s">
        <v>21</v>
      </c>
      <c r="H45" s="53"/>
      <c r="I45" s="18"/>
      <c r="J45" s="18"/>
      <c r="K45" s="18"/>
      <c r="L45" s="47"/>
      <c r="M45" s="18"/>
      <c r="N45" s="18"/>
      <c r="O45" s="18"/>
      <c r="P45" s="54"/>
      <c r="Q45" s="55"/>
      <c r="T45" s="19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</row>
    <row r="46" spans="1:47" ht="17.149999999999999" customHeight="1" x14ac:dyDescent="0.35">
      <c r="A46" s="42"/>
      <c r="B46" s="43"/>
      <c r="C46" s="45"/>
      <c r="D46" s="17"/>
      <c r="E46" s="18"/>
      <c r="F46" s="73"/>
      <c r="G46" s="73"/>
      <c r="H46" s="53"/>
      <c r="I46" s="18"/>
      <c r="J46" s="18"/>
      <c r="K46" s="18"/>
      <c r="L46" s="47"/>
      <c r="M46" s="18"/>
      <c r="N46" s="18"/>
      <c r="O46" s="18"/>
      <c r="P46" s="54"/>
      <c r="Q46" s="55"/>
      <c r="T46" s="19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</row>
    <row r="47" spans="1:47" ht="17.149999999999999" customHeight="1" x14ac:dyDescent="0.35">
      <c r="A47" s="49"/>
      <c r="B47" s="50" t="s">
        <v>11</v>
      </c>
      <c r="C47" s="45"/>
      <c r="D47" s="17"/>
      <c r="E47" s="51">
        <f>HLOOKUP('[3]Input-Actg1'!$B$1,'[3]Input-Actg1'!$F$6:$Q$82,41)</f>
        <v>-30336.240000000002</v>
      </c>
      <c r="F47" s="51">
        <f>'[3]09-2017 Uncoll - L'!E47</f>
        <v>24632.78</v>
      </c>
      <c r="G47" s="52">
        <f>E47-F47</f>
        <v>-54969.020000000004</v>
      </c>
      <c r="H47" s="53"/>
      <c r="I47" s="51">
        <f>HLOOKUP('[3]Input-Actg1'!$B$1,'[3]Input-Actg1'!$AD$6:$AO$81,41)</f>
        <v>172625.8</v>
      </c>
      <c r="J47" s="51">
        <f>HLOOKUP('[3]Input-Actg1'!$B$1,'[3]Input-Actg1'!$AP$6:$BA$79,41)</f>
        <v>484173.9</v>
      </c>
      <c r="K47" s="52">
        <f t="shared" ref="K47:K53" si="5">I47-J47</f>
        <v>-311548.10000000003</v>
      </c>
      <c r="L47" s="47"/>
      <c r="M47" s="51">
        <f>HLOOKUP('[3]Input-Actg1'!$B$1,'[3]Input-Actg1'!$BB$6:$BM$79,41)</f>
        <v>391298.26999999996</v>
      </c>
      <c r="N47" s="51">
        <f>'[3]09-2017 Uncoll - L'!M47</f>
        <v>633332.2300000001</v>
      </c>
      <c r="O47" s="52">
        <f t="shared" ref="O47:O53" si="6">M47-N47</f>
        <v>-242033.96000000014</v>
      </c>
      <c r="P47" s="54"/>
      <c r="Q47" s="55"/>
      <c r="T47" s="19"/>
      <c r="W47" s="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</row>
    <row r="48" spans="1:47" ht="17.149999999999999" customHeight="1" x14ac:dyDescent="0.35">
      <c r="A48" s="49"/>
      <c r="B48" s="50" t="s">
        <v>12</v>
      </c>
      <c r="C48" s="45"/>
      <c r="D48" s="17"/>
      <c r="E48" s="51">
        <f>HLOOKUP('[3]Input-Actg1'!$B$1,'[3]Input-Actg1'!$F$6:$Q$82,42)</f>
        <v>-6346.79</v>
      </c>
      <c r="F48" s="51">
        <f>'[3]09-2017 Uncoll - L'!E48</f>
        <v>3220.32</v>
      </c>
      <c r="G48" s="52">
        <f t="shared" ref="G48:G53" si="7">E48-F48</f>
        <v>-9567.11</v>
      </c>
      <c r="H48" s="53"/>
      <c r="I48" s="51">
        <f>HLOOKUP('[3]Input-Actg1'!$B$1,'[3]Input-Actg1'!$AD$6:$AO$81,42)</f>
        <v>52008.479999999996</v>
      </c>
      <c r="J48" s="51">
        <f>HLOOKUP('[3]Input-Actg1'!$B$1,'[3]Input-Actg1'!$AP$6:$BA$79,42)</f>
        <v>60341.399999999994</v>
      </c>
      <c r="K48" s="52">
        <f t="shared" si="5"/>
        <v>-8332.9199999999983</v>
      </c>
      <c r="L48" s="47"/>
      <c r="M48" s="51">
        <f>HLOOKUP('[3]Input-Actg1'!$B$1,'[3]Input-Actg1'!$BB$6:$BM$79,42)</f>
        <v>74371.359999999986</v>
      </c>
      <c r="N48" s="51">
        <f>'[3]09-2017 Uncoll - L'!M48</f>
        <v>104462.9</v>
      </c>
      <c r="O48" s="52">
        <f t="shared" si="6"/>
        <v>-30091.540000000008</v>
      </c>
      <c r="P48" s="54"/>
      <c r="Q48" s="55"/>
      <c r="T48" s="19"/>
      <c r="W48" s="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</row>
    <row r="49" spans="1:47" ht="17.149999999999999" customHeight="1" x14ac:dyDescent="0.35">
      <c r="A49" s="49" t="s">
        <v>21</v>
      </c>
      <c r="B49" s="50" t="s">
        <v>13</v>
      </c>
      <c r="C49" s="45"/>
      <c r="D49" s="17"/>
      <c r="E49" s="51">
        <f>HLOOKUP('[3]Input-Actg1'!$B$1,'[3]Input-Actg1'!$F$6:$Q$82,43)</f>
        <v>917.01</v>
      </c>
      <c r="F49" s="51">
        <f>'[3]09-2017 Uncoll - L'!E49</f>
        <v>922.87</v>
      </c>
      <c r="G49" s="52">
        <f t="shared" si="7"/>
        <v>-5.8600000000000136</v>
      </c>
      <c r="H49" s="53"/>
      <c r="I49" s="51">
        <f>HLOOKUP('[3]Input-Actg1'!$B$1,'[3]Input-Actg1'!$AD$6:$AO$81,43)</f>
        <v>-9440.9699999999993</v>
      </c>
      <c r="J49" s="51">
        <f>HLOOKUP('[3]Input-Actg1'!$B$1,'[3]Input-Actg1'!$AP$6:$BA$79,43)</f>
        <v>17139.46</v>
      </c>
      <c r="K49" s="52">
        <f t="shared" si="5"/>
        <v>-26580.43</v>
      </c>
      <c r="L49" s="47"/>
      <c r="M49" s="51">
        <f>HLOOKUP('[3]Input-Actg1'!$B$1,'[3]Input-Actg1'!$BB$6:$BM$79,43)</f>
        <v>879.08000000000038</v>
      </c>
      <c r="N49" s="51">
        <f>'[3]09-2017 Uncoll - L'!M49</f>
        <v>35429.079999999994</v>
      </c>
      <c r="O49" s="52">
        <f t="shared" si="6"/>
        <v>-34549.999999999993</v>
      </c>
      <c r="P49" s="54"/>
      <c r="Q49" s="55"/>
      <c r="T49" s="19"/>
      <c r="W49" s="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</row>
    <row r="50" spans="1:47" ht="17.149999999999999" customHeight="1" x14ac:dyDescent="0.35">
      <c r="A50" s="49"/>
      <c r="B50" s="50" t="s">
        <v>32</v>
      </c>
      <c r="C50" s="45"/>
      <c r="D50" s="17"/>
      <c r="E50" s="51">
        <f>HLOOKUP('[3]Input-Actg1'!$B$1,'[3]Input-Actg1'!$F$6:$Q$82,44)</f>
        <v>-7108.72</v>
      </c>
      <c r="F50" s="51">
        <f>'[3]09-2017 Uncoll - L'!E50</f>
        <v>801.12</v>
      </c>
      <c r="G50" s="52">
        <f t="shared" si="7"/>
        <v>-7909.84</v>
      </c>
      <c r="H50" s="53"/>
      <c r="I50" s="51">
        <f>HLOOKUP('[3]Input-Actg1'!$B$1,'[3]Input-Actg1'!$AD$6:$AO$81,44)</f>
        <v>401.69000000000005</v>
      </c>
      <c r="J50" s="51">
        <f>HLOOKUP('[3]Input-Actg1'!$B$1,'[3]Input-Actg1'!$AP$6:$BA$79,44)</f>
        <v>-1960.8500000000004</v>
      </c>
      <c r="K50" s="52">
        <f t="shared" si="5"/>
        <v>2362.5400000000004</v>
      </c>
      <c r="L50" s="47"/>
      <c r="M50" s="51">
        <f>HLOOKUP('[3]Input-Actg1'!$B$1,'[3]Input-Actg1'!$BB$6:$BM$79,44)</f>
        <v>3674.91</v>
      </c>
      <c r="N50" s="51">
        <f>'[3]09-2017 Uncoll - L'!M50</f>
        <v>1241.5699999999997</v>
      </c>
      <c r="O50" s="52">
        <f t="shared" si="6"/>
        <v>2433.34</v>
      </c>
      <c r="P50" s="54"/>
      <c r="Q50" s="55"/>
      <c r="T50" s="19"/>
      <c r="W50" s="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</row>
    <row r="51" spans="1:47" ht="17.149999999999999" customHeight="1" x14ac:dyDescent="0.35">
      <c r="A51" s="49"/>
      <c r="B51" s="50" t="s">
        <v>33</v>
      </c>
      <c r="C51" s="45"/>
      <c r="D51" s="17"/>
      <c r="E51" s="51">
        <f>HLOOKUP('[3]Input-Actg1'!$B$1,'[3]Input-Actg1'!$F$6:$Q$82,45)</f>
        <v>3720</v>
      </c>
      <c r="F51" s="51">
        <f>'[3]09-2017 Uncoll - L'!E51</f>
        <v>4402</v>
      </c>
      <c r="G51" s="52">
        <f t="shared" si="7"/>
        <v>-682</v>
      </c>
      <c r="H51" s="53"/>
      <c r="I51" s="51">
        <f>HLOOKUP('[3]Input-Actg1'!$B$1,'[3]Input-Actg1'!$AD$6:$AO$81,45)</f>
        <v>-57938.700000000004</v>
      </c>
      <c r="J51" s="51">
        <f>HLOOKUP('[3]Input-Actg1'!$B$1,'[3]Input-Actg1'!$AP$6:$BA$79,45)</f>
        <v>-83250.689999999988</v>
      </c>
      <c r="K51" s="52">
        <f t="shared" si="5"/>
        <v>25311.989999999983</v>
      </c>
      <c r="L51" s="47"/>
      <c r="M51" s="51">
        <f>HLOOKUP('[3]Input-Actg1'!$B$1,'[3]Input-Actg1'!$BB$6:$BM$79,45)</f>
        <v>-7119.2200000000084</v>
      </c>
      <c r="N51" s="51">
        <f>'[3]09-2017 Uncoll - L'!M51</f>
        <v>2765.0400000000154</v>
      </c>
      <c r="O51" s="52">
        <f t="shared" si="6"/>
        <v>-9884.2600000000239</v>
      </c>
      <c r="P51" s="54"/>
      <c r="Q51" s="55"/>
      <c r="T51" s="19"/>
      <c r="W51" s="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</row>
    <row r="52" spans="1:47" ht="17.149999999999999" customHeight="1" x14ac:dyDescent="0.35">
      <c r="A52" s="49"/>
      <c r="B52" s="43" t="s">
        <v>24</v>
      </c>
      <c r="C52" s="45"/>
      <c r="D52" s="17"/>
      <c r="E52" s="140" t="str">
        <f>HLOOKUP('[3]Input-Actg1'!$B$1,'[3]Input-Actg1'!$F$6:$Q$82,46)</f>
        <v>N/A</v>
      </c>
      <c r="F52" s="140" t="s">
        <v>58</v>
      </c>
      <c r="G52" s="141" t="str">
        <f>IF(E52="N/A","N/A",E52-F52)</f>
        <v>N/A</v>
      </c>
      <c r="H52" s="53"/>
      <c r="I52" s="140" t="str">
        <f>HLOOKUP('[3]Input-Actg1'!$B$1,'[3]Input-Actg1'!$F$6:$Q$82,46)</f>
        <v>N/A</v>
      </c>
      <c r="J52" s="140" t="s">
        <v>58</v>
      </c>
      <c r="K52" s="141" t="str">
        <f>IF(I52="N/A","N/A",I52-J52)</f>
        <v>N/A</v>
      </c>
      <c r="L52" s="47"/>
      <c r="M52" s="140" t="str">
        <f>HLOOKUP('[3]Input-Actg1'!$B$1,'[3]Input-Actg1'!$F$6:$Q$82,46)</f>
        <v>N/A</v>
      </c>
      <c r="N52" s="140" t="s">
        <v>58</v>
      </c>
      <c r="O52" s="141" t="str">
        <f>IF(M52="N/A","N/A",M52-N52)</f>
        <v>N/A</v>
      </c>
      <c r="P52" s="54"/>
      <c r="Q52" s="55"/>
      <c r="T52" s="19"/>
      <c r="W52" s="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</row>
    <row r="53" spans="1:47" ht="17.149999999999999" customHeight="1" x14ac:dyDescent="0.35">
      <c r="A53" s="49"/>
      <c r="B53" s="50" t="s">
        <v>25</v>
      </c>
      <c r="C53" s="45"/>
      <c r="D53" s="17"/>
      <c r="E53" s="51">
        <f>HLOOKUP('[3]Input-Actg1'!$B$1,'[3]Input-Actg1'!$F$6:$Q$82,47)</f>
        <v>64000</v>
      </c>
      <c r="F53" s="51">
        <f>'[3]09-2017 Uncoll - L'!E53</f>
        <v>-20000</v>
      </c>
      <c r="G53" s="52">
        <f t="shared" si="7"/>
        <v>84000</v>
      </c>
      <c r="H53" s="53"/>
      <c r="I53" s="51">
        <f>HLOOKUP('[3]Input-Actg1'!$B$1,'[3]Input-Actg1'!$AD$6:$AO$81,47)</f>
        <v>53000</v>
      </c>
      <c r="J53" s="51">
        <f>HLOOKUP('[3]Input-Actg1'!$B$1,'[3]Input-Actg1'!$AP$6:$BA$79,47)</f>
        <v>73500</v>
      </c>
      <c r="K53" s="52">
        <f t="shared" si="5"/>
        <v>-20500</v>
      </c>
      <c r="L53" s="47"/>
      <c r="M53" s="51">
        <f>HLOOKUP('[3]Input-Actg1'!$B$1,'[3]Input-Actg1'!$BB$6:$BM$79,47)</f>
        <v>62300</v>
      </c>
      <c r="N53" s="51">
        <f>'[3]09-2017 Uncoll - L'!M53</f>
        <v>546910</v>
      </c>
      <c r="O53" s="52">
        <f t="shared" si="6"/>
        <v>-484610</v>
      </c>
      <c r="P53" s="54"/>
      <c r="Q53" s="55"/>
      <c r="T53" s="19"/>
      <c r="W53" s="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</row>
    <row r="54" spans="1:47" ht="17.149999999999999" customHeight="1" x14ac:dyDescent="0.35">
      <c r="A54" s="49"/>
      <c r="B54" s="58" t="s">
        <v>19</v>
      </c>
      <c r="C54" s="45"/>
      <c r="D54" s="59"/>
      <c r="E54" s="60">
        <f>SUM(E47:E53)</f>
        <v>24845.260000000002</v>
      </c>
      <c r="F54" s="60">
        <f t="shared" ref="F54:G54" si="8">SUM(F47:F53)</f>
        <v>13979.089999999997</v>
      </c>
      <c r="G54" s="60">
        <f t="shared" si="8"/>
        <v>10866.169999999998</v>
      </c>
      <c r="H54" s="61"/>
      <c r="I54" s="60">
        <f>SUM(I47:I53)</f>
        <v>210656.29999999996</v>
      </c>
      <c r="J54" s="60">
        <f t="shared" ref="J54:K54" si="9">SUM(J47:J53)</f>
        <v>549943.22</v>
      </c>
      <c r="K54" s="60">
        <f t="shared" si="9"/>
        <v>-339286.92000000004</v>
      </c>
      <c r="L54" s="62"/>
      <c r="M54" s="60">
        <f>SUM(M47:M53)</f>
        <v>525404.39999999991</v>
      </c>
      <c r="N54" s="60">
        <f t="shared" ref="N54:O54" si="10">SUM(N47:N53)</f>
        <v>1324140.82</v>
      </c>
      <c r="O54" s="60">
        <f t="shared" si="10"/>
        <v>-798736.42000000016</v>
      </c>
      <c r="P54" s="63"/>
      <c r="Q54" s="55"/>
      <c r="T54" s="19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</row>
    <row r="55" spans="1:47" s="97" customFormat="1" ht="17.149999999999999" customHeight="1" x14ac:dyDescent="0.35">
      <c r="A55" s="96" t="s">
        <v>34</v>
      </c>
      <c r="C55" s="98"/>
      <c r="D55" s="99"/>
      <c r="E55" s="100">
        <f>ROUND((E54-E53)/E19,4)</f>
        <v>-1.1999999999999999E-3</v>
      </c>
      <c r="F55" s="100">
        <f>ROUND((F54-F53)/F19,4)</f>
        <v>1.1000000000000001E-3</v>
      </c>
      <c r="G55" s="101">
        <f>G54/F54</f>
        <v>0.77731597693412091</v>
      </c>
      <c r="H55" s="102"/>
      <c r="I55" s="100">
        <f>ROUND((I54-I53)/I19,4)</f>
        <v>2.9999999999999997E-4</v>
      </c>
      <c r="J55" s="100">
        <f>ROUND((J54-J53)/J19,4)</f>
        <v>8.9999999999999998E-4</v>
      </c>
      <c r="K55" s="101">
        <f>K54/J54</f>
        <v>-0.61694900066228664</v>
      </c>
      <c r="L55" s="98"/>
      <c r="M55" s="100">
        <f>ROUND((M54-M53)/M19,4)</f>
        <v>5.9999999999999995E-4</v>
      </c>
      <c r="N55" s="100">
        <f>ROUND((N54-N53)/N19,4)</f>
        <v>1E-3</v>
      </c>
      <c r="O55" s="101">
        <f>O54/N54</f>
        <v>-0.60321108445248306</v>
      </c>
      <c r="P55" s="103"/>
      <c r="R55" s="8"/>
      <c r="T55" s="104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</row>
    <row r="56" spans="1:47" ht="17.149999999999999" customHeight="1" x14ac:dyDescent="0.35">
      <c r="A56" s="49"/>
      <c r="B56" s="43"/>
      <c r="C56" s="45"/>
      <c r="D56" s="17"/>
      <c r="E56" s="18"/>
      <c r="F56" s="73" t="s">
        <v>21</v>
      </c>
      <c r="G56" s="73" t="s">
        <v>21</v>
      </c>
      <c r="H56" s="53"/>
      <c r="I56" s="18"/>
      <c r="J56" s="73"/>
      <c r="K56" s="18"/>
      <c r="L56" s="47"/>
      <c r="M56" s="18"/>
      <c r="N56" s="73"/>
      <c r="O56" s="18"/>
      <c r="P56" s="54"/>
      <c r="Q56" s="55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10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106"/>
    </row>
    <row r="57" spans="1:47" ht="17.149999999999999" customHeight="1" x14ac:dyDescent="0.35">
      <c r="A57" s="49"/>
      <c r="B57" s="43"/>
      <c r="C57" s="45"/>
      <c r="D57" s="17"/>
      <c r="E57" s="18"/>
      <c r="F57" s="73"/>
      <c r="G57" s="73"/>
      <c r="H57" s="53"/>
      <c r="I57" s="18"/>
      <c r="J57" s="73"/>
      <c r="K57" s="18"/>
      <c r="L57" s="47"/>
      <c r="M57" s="18"/>
      <c r="N57" s="73"/>
      <c r="O57" s="18"/>
      <c r="P57" s="54"/>
      <c r="Q57" s="55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10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106"/>
    </row>
    <row r="58" spans="1:47" ht="17.149999999999999" customHeight="1" x14ac:dyDescent="0.35">
      <c r="A58" s="42" t="s">
        <v>35</v>
      </c>
      <c r="B58" s="43"/>
      <c r="C58" s="45"/>
      <c r="D58" s="17"/>
      <c r="E58" s="107"/>
      <c r="F58" s="73" t="s">
        <v>21</v>
      </c>
      <c r="G58" s="73" t="s">
        <v>21</v>
      </c>
      <c r="H58" s="53"/>
      <c r="I58" s="107"/>
      <c r="J58" s="73"/>
      <c r="K58" s="18"/>
      <c r="L58" s="47"/>
      <c r="M58" s="107"/>
      <c r="N58" s="73"/>
      <c r="O58" s="18"/>
      <c r="P58" s="54"/>
      <c r="Q58" s="55"/>
      <c r="T58" s="19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10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106"/>
    </row>
    <row r="59" spans="1:47" ht="17.149999999999999" customHeight="1" x14ac:dyDescent="0.35">
      <c r="A59" s="42"/>
      <c r="B59" s="43"/>
      <c r="C59" s="45"/>
      <c r="D59" s="17"/>
      <c r="E59" s="18"/>
      <c r="F59" s="73"/>
      <c r="G59" s="73"/>
      <c r="H59" s="53"/>
      <c r="I59" s="18"/>
      <c r="J59" s="73"/>
      <c r="K59" s="18"/>
      <c r="L59" s="47"/>
      <c r="M59" s="18"/>
      <c r="N59" s="73"/>
      <c r="O59" s="18"/>
      <c r="P59" s="54"/>
      <c r="Q59" s="55"/>
      <c r="T59" s="19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10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106"/>
    </row>
    <row r="60" spans="1:47" ht="17.149999999999999" customHeight="1" x14ac:dyDescent="0.35">
      <c r="A60" s="49"/>
      <c r="B60" s="50" t="s">
        <v>11</v>
      </c>
      <c r="C60" s="45"/>
      <c r="D60" s="17"/>
      <c r="E60" s="51">
        <f>HLOOKUP('[3]Input-Actg1'!$B$1,'[3]Input-Actg1'!$F$6:$Q$82,54)</f>
        <v>-2073.5300000000389</v>
      </c>
      <c r="F60" s="51">
        <f>'[3]09-2017 Uncoll - L'!E60</f>
        <v>49828.849999999948</v>
      </c>
      <c r="G60" s="52">
        <f>E60-F60</f>
        <v>-51902.37999999999</v>
      </c>
      <c r="H60" s="53"/>
      <c r="I60" s="51">
        <f>HLOOKUP('[3]Input-Actg1'!$B$1,'[3]Input-Actg1'!$AD$6:$AO$81,54)</f>
        <v>610863.58999999985</v>
      </c>
      <c r="J60" s="51">
        <f>HLOOKUP('[3]Input-Actg1'!$B$1,'[3]Input-Actg1'!$AP$6:$BA$79,54)</f>
        <v>903364.81</v>
      </c>
      <c r="K60" s="52">
        <f t="shared" ref="K60:K66" si="11">I60-J60</f>
        <v>-292501.2200000002</v>
      </c>
      <c r="L60" s="47"/>
      <c r="M60" s="51">
        <f>HLOOKUP('[3]Input-Actg1'!$B$1,'[3]Input-Actg1'!$BB$6:$BM$79,54)</f>
        <v>430995.39999999991</v>
      </c>
      <c r="N60" s="51">
        <f>'[3]09-2017 Uncoll - L'!M60</f>
        <v>694701.12000000011</v>
      </c>
      <c r="O60" s="52">
        <f t="shared" ref="O60:O66" si="12">M60-N60</f>
        <v>-263705.7200000002</v>
      </c>
      <c r="P60" s="54"/>
      <c r="Q60" s="55"/>
      <c r="T60" s="19"/>
      <c r="W60" s="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</row>
    <row r="61" spans="1:47" ht="17.149999999999999" customHeight="1" x14ac:dyDescent="0.35">
      <c r="A61" s="49"/>
      <c r="B61" s="50" t="s">
        <v>12</v>
      </c>
      <c r="C61" s="45"/>
      <c r="D61" s="17"/>
      <c r="E61" s="51">
        <f>HLOOKUP('[3]Input-Actg1'!$B$1,'[3]Input-Actg1'!$F$6:$Q$82,55)</f>
        <v>5057.4099999999971</v>
      </c>
      <c r="F61" s="51">
        <f>'[3]09-2017 Uncoll - L'!E61</f>
        <v>-440.24999999999955</v>
      </c>
      <c r="G61" s="52">
        <f t="shared" ref="G61:G66" si="13">E61-F61</f>
        <v>5497.6599999999962</v>
      </c>
      <c r="H61" s="53"/>
      <c r="I61" s="51">
        <f>HLOOKUP('[3]Input-Actg1'!$B$1,'[3]Input-Actg1'!$AD$6:$AO$81,55)</f>
        <v>92729.400000000023</v>
      </c>
      <c r="J61" s="51">
        <f>HLOOKUP('[3]Input-Actg1'!$B$1,'[3]Input-Actg1'!$AP$6:$BA$79,55)</f>
        <v>104779.9</v>
      </c>
      <c r="K61" s="52">
        <f t="shared" si="11"/>
        <v>-12050.499999999971</v>
      </c>
      <c r="L61" s="47"/>
      <c r="M61" s="51">
        <f>HLOOKUP('[3]Input-Actg1'!$B$1,'[3]Input-Actg1'!$BB$6:$BM$79,55)</f>
        <v>86089.36000000003</v>
      </c>
      <c r="N61" s="51">
        <f>'[3]09-2017 Uncoll - L'!M61</f>
        <v>95297.989999999991</v>
      </c>
      <c r="O61" s="52">
        <f t="shared" si="12"/>
        <v>-9208.629999999961</v>
      </c>
      <c r="P61" s="54"/>
      <c r="Q61" s="55"/>
      <c r="T61" s="19"/>
      <c r="W61" s="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</row>
    <row r="62" spans="1:47" ht="17.149999999999999" customHeight="1" x14ac:dyDescent="0.35">
      <c r="A62" s="49"/>
      <c r="B62" s="50" t="s">
        <v>13</v>
      </c>
      <c r="C62" s="45"/>
      <c r="D62" s="17"/>
      <c r="E62" s="51">
        <f>HLOOKUP('[3]Input-Actg1'!$B$1,'[3]Input-Actg1'!$F$6:$Q$82,56)</f>
        <v>-0.31000000000005912</v>
      </c>
      <c r="F62" s="51">
        <f>'[3]09-2017 Uncoll - L'!E62</f>
        <v>-0.24000000000000909</v>
      </c>
      <c r="G62" s="52">
        <f t="shared" si="13"/>
        <v>-7.0000000000050022E-2</v>
      </c>
      <c r="H62" s="53"/>
      <c r="I62" s="51">
        <f>HLOOKUP('[3]Input-Actg1'!$B$1,'[3]Input-Actg1'!$AD$6:$AO$81,56)</f>
        <v>1306.2899999999977</v>
      </c>
      <c r="J62" s="51">
        <f>HLOOKUP('[3]Input-Actg1'!$B$1,'[3]Input-Actg1'!$AP$6:$BA$79,56)</f>
        <v>25586.239999999998</v>
      </c>
      <c r="K62" s="52">
        <f t="shared" si="11"/>
        <v>-24279.95</v>
      </c>
      <c r="L62" s="47"/>
      <c r="M62" s="51">
        <f>HLOOKUP('[3]Input-Actg1'!$B$1,'[3]Input-Actg1'!$BB$6:$BM$79,56)</f>
        <v>2307.0999999999967</v>
      </c>
      <c r="N62" s="51">
        <f>'[3]09-2017 Uncoll - L'!M62</f>
        <v>27123.359999999997</v>
      </c>
      <c r="O62" s="52">
        <f t="shared" si="12"/>
        <v>-24816.260000000002</v>
      </c>
      <c r="P62" s="54"/>
      <c r="Q62" s="55"/>
      <c r="T62" s="19"/>
      <c r="W62" s="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</row>
    <row r="63" spans="1:47" ht="17.149999999999999" customHeight="1" x14ac:dyDescent="0.35">
      <c r="A63" s="49"/>
      <c r="B63" s="50" t="s">
        <v>14</v>
      </c>
      <c r="C63" s="45"/>
      <c r="D63" s="17"/>
      <c r="E63" s="51">
        <f>HLOOKUP('[3]Input-Actg1'!$B$1,'[3]Input-Actg1'!$F$6:$Q$82,57)</f>
        <v>0</v>
      </c>
      <c r="F63" s="51">
        <f>'[3]09-2017 Uncoll - L'!E63</f>
        <v>0</v>
      </c>
      <c r="G63" s="52">
        <f t="shared" si="13"/>
        <v>0</v>
      </c>
      <c r="H63" s="53"/>
      <c r="I63" s="51">
        <f>HLOOKUP('[3]Input-Actg1'!$B$1,'[3]Input-Actg1'!$AD$6:$AO$81,57)</f>
        <v>0</v>
      </c>
      <c r="J63" s="51">
        <f>HLOOKUP('[3]Input-Actg1'!$B$1,'[3]Input-Actg1'!$AP$6:$BA$79,57)</f>
        <v>0</v>
      </c>
      <c r="K63" s="52">
        <f t="shared" si="11"/>
        <v>0</v>
      </c>
      <c r="L63" s="47"/>
      <c r="M63" s="51">
        <f>HLOOKUP('[3]Input-Actg1'!$B$1,'[3]Input-Actg1'!$BB$6:$BM$79,57)</f>
        <v>0</v>
      </c>
      <c r="N63" s="51">
        <f>'[3]09-2017 Uncoll - L'!M63</f>
        <v>0</v>
      </c>
      <c r="O63" s="52">
        <f t="shared" si="12"/>
        <v>0</v>
      </c>
      <c r="P63" s="54"/>
      <c r="Q63" s="55"/>
      <c r="T63" s="19"/>
      <c r="W63" s="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</row>
    <row r="64" spans="1:47" ht="17.149999999999999" customHeight="1" x14ac:dyDescent="0.35">
      <c r="A64" s="49"/>
      <c r="B64" s="50" t="s">
        <v>33</v>
      </c>
      <c r="C64" s="45"/>
      <c r="D64" s="17"/>
      <c r="E64" s="51">
        <f>HLOOKUP('[3]Input-Actg1'!$B$1,'[3]Input-Actg1'!$F$6:$Q$82,58)</f>
        <v>0</v>
      </c>
      <c r="F64" s="51">
        <f>'[3]09-2017 Uncoll - L'!E64</f>
        <v>0</v>
      </c>
      <c r="G64" s="52">
        <f t="shared" si="13"/>
        <v>0</v>
      </c>
      <c r="H64" s="53"/>
      <c r="I64" s="51">
        <f>HLOOKUP('[3]Input-Actg1'!$B$1,'[3]Input-Actg1'!$AD$6:$AO$81,58)</f>
        <v>0</v>
      </c>
      <c r="J64" s="51">
        <f>HLOOKUP('[3]Input-Actg1'!$B$1,'[3]Input-Actg1'!$AP$6:$BA$79,58)</f>
        <v>0</v>
      </c>
      <c r="K64" s="52">
        <f t="shared" si="11"/>
        <v>0</v>
      </c>
      <c r="L64" s="47"/>
      <c r="M64" s="51">
        <f>HLOOKUP('[3]Input-Actg1'!$B$1,'[3]Input-Actg1'!$BB$6:$BM$79,58)</f>
        <v>0</v>
      </c>
      <c r="N64" s="51">
        <f>'[3]09-2017 Uncoll - L'!M64</f>
        <v>0</v>
      </c>
      <c r="O64" s="52">
        <f t="shared" si="12"/>
        <v>0</v>
      </c>
      <c r="P64" s="54"/>
      <c r="Q64" s="55"/>
      <c r="T64" s="19"/>
      <c r="W64" s="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</row>
    <row r="65" spans="1:69" ht="17.149999999999999" customHeight="1" x14ac:dyDescent="0.35">
      <c r="A65" s="49"/>
      <c r="B65" s="43" t="s">
        <v>24</v>
      </c>
      <c r="C65" s="45"/>
      <c r="D65" s="17"/>
      <c r="E65" s="140" t="str">
        <f>HLOOKUP('[3]Input-Actg1'!$B$1,'[3]Input-Actg1'!$F$6:$Q$82,59)</f>
        <v>N/A</v>
      </c>
      <c r="F65" s="140" t="s">
        <v>58</v>
      </c>
      <c r="G65" s="141" t="str">
        <f>IF(E65="N/A","N/A",E65-F65)</f>
        <v>N/A</v>
      </c>
      <c r="H65" s="53"/>
      <c r="I65" s="140" t="str">
        <f>HLOOKUP('[3]Input-Actg1'!$B$1,'[3]Input-Actg1'!$F$6:$Q$82,59)</f>
        <v>N/A</v>
      </c>
      <c r="J65" s="140" t="s">
        <v>58</v>
      </c>
      <c r="K65" s="141" t="str">
        <f>IF(I65="N/A","N/A",I65-J65)</f>
        <v>N/A</v>
      </c>
      <c r="L65" s="47"/>
      <c r="M65" s="140" t="str">
        <f>HLOOKUP('[3]Input-Actg1'!$B$1,'[3]Input-Actg1'!$F$6:$Q$82,59)</f>
        <v>N/A</v>
      </c>
      <c r="N65" s="140" t="s">
        <v>58</v>
      </c>
      <c r="O65" s="141" t="str">
        <f>IF(M65="N/A","N/A",M65-N65)</f>
        <v>N/A</v>
      </c>
      <c r="P65" s="54"/>
      <c r="Q65" s="55"/>
      <c r="T65" s="19"/>
      <c r="W65" s="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</row>
    <row r="66" spans="1:69" ht="17.149999999999999" customHeight="1" x14ac:dyDescent="0.35">
      <c r="A66" s="49"/>
      <c r="B66" s="50" t="s">
        <v>25</v>
      </c>
      <c r="C66" s="45"/>
      <c r="D66" s="17"/>
      <c r="E66" s="51">
        <f>HLOOKUP('[3]Input-Actg1'!$B$1,'[3]Input-Actg1'!$F$6:$Q$82,60)</f>
        <v>71.009999999994761</v>
      </c>
      <c r="F66" s="51">
        <f>'[3]09-2017 Uncoll - L'!E66</f>
        <v>1470.3199999999997</v>
      </c>
      <c r="G66" s="52">
        <f t="shared" si="13"/>
        <v>-1399.3100000000049</v>
      </c>
      <c r="H66" s="53"/>
      <c r="I66" s="51">
        <f>HLOOKUP('[3]Input-Actg1'!$B$1,'[3]Input-Actg1'!$AD$6:$AO$81,60)</f>
        <v>69174.739999999991</v>
      </c>
      <c r="J66" s="51">
        <f>HLOOKUP('[3]Input-Actg1'!$B$1,'[3]Input-Actg1'!$AP$6:$BA$79,60)</f>
        <v>347069.34</v>
      </c>
      <c r="K66" s="52">
        <f t="shared" si="11"/>
        <v>-277894.60000000003</v>
      </c>
      <c r="L66" s="47"/>
      <c r="M66" s="51">
        <f>HLOOKUP('[3]Input-Actg1'!$B$1,'[3]Input-Actg1'!$BB$6:$BM$79,60)</f>
        <v>73220.359999999986</v>
      </c>
      <c r="N66" s="51">
        <f>'[3]09-2017 Uncoll - L'!M66</f>
        <v>336523.94000000006</v>
      </c>
      <c r="O66" s="52">
        <f t="shared" si="12"/>
        <v>-263303.58000000007</v>
      </c>
      <c r="P66" s="54"/>
      <c r="Q66" s="55"/>
      <c r="T66" s="19"/>
      <c r="W66" s="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</row>
    <row r="67" spans="1:69" ht="17.149999999999999" customHeight="1" x14ac:dyDescent="0.35">
      <c r="A67" s="49"/>
      <c r="B67" s="58" t="s">
        <v>19</v>
      </c>
      <c r="C67" s="45"/>
      <c r="D67" s="59"/>
      <c r="E67" s="60">
        <f>SUM(E60:E66)</f>
        <v>3054.5799999999531</v>
      </c>
      <c r="F67" s="60">
        <f t="shared" ref="F67:G67" si="14">SUM(F60:F66)</f>
        <v>50858.679999999949</v>
      </c>
      <c r="G67" s="60">
        <f t="shared" si="14"/>
        <v>-47804.1</v>
      </c>
      <c r="H67" s="61"/>
      <c r="I67" s="60">
        <f>SUM(I60:I66)</f>
        <v>774074.0199999999</v>
      </c>
      <c r="J67" s="60">
        <f t="shared" ref="J67:K67" si="15">SUM(J60:J66)</f>
        <v>1380800.29</v>
      </c>
      <c r="K67" s="60">
        <f t="shared" si="15"/>
        <v>-606726.27000000025</v>
      </c>
      <c r="L67" s="62"/>
      <c r="M67" s="60">
        <f>SUM(M60:M66)</f>
        <v>592612.22</v>
      </c>
      <c r="N67" s="60">
        <f t="shared" ref="N67:O67" si="16">SUM(N60:N66)</f>
        <v>1153646.4100000001</v>
      </c>
      <c r="O67" s="60">
        <f t="shared" si="16"/>
        <v>-561034.19000000018</v>
      </c>
      <c r="P67" s="63"/>
      <c r="Q67" s="55"/>
      <c r="T67" s="19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</row>
    <row r="68" spans="1:69" s="97" customFormat="1" ht="17.149999999999999" customHeight="1" x14ac:dyDescent="0.35">
      <c r="A68" s="108" t="s">
        <v>36</v>
      </c>
      <c r="C68" s="98"/>
      <c r="D68" s="99"/>
      <c r="E68" s="81">
        <f>ROUND((E67-E66)/(E16+E18),4)</f>
        <v>1E-4</v>
      </c>
      <c r="F68" s="81">
        <f>ROUND((F67-F66)/(F16+F18),4)</f>
        <v>1.6999999999999999E-3</v>
      </c>
      <c r="G68" s="101">
        <f>G67/F67</f>
        <v>-0.93993984900905891</v>
      </c>
      <c r="H68" s="98"/>
      <c r="I68" s="81">
        <f>ROUND((I67-I66)/(I16+I18),4)</f>
        <v>1.2999999999999999E-3</v>
      </c>
      <c r="J68" s="81">
        <f>ROUND((J67-J66)/(J16+J18),4)</f>
        <v>1.8E-3</v>
      </c>
      <c r="K68" s="101">
        <f>K67/J67</f>
        <v>-0.4394018993144912</v>
      </c>
      <c r="L68" s="98"/>
      <c r="M68" s="81">
        <f>ROUND((M67-M66)/(M16+M18),4)</f>
        <v>6.9999999999999999E-4</v>
      </c>
      <c r="N68" s="81">
        <f>ROUND((N67-N66)/(N16+N18),4)</f>
        <v>1.1000000000000001E-3</v>
      </c>
      <c r="O68" s="101">
        <f>O67/N67</f>
        <v>-0.48631381776674543</v>
      </c>
      <c r="P68" s="103"/>
      <c r="R68" s="8"/>
      <c r="T68" s="104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9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9"/>
    </row>
    <row r="69" spans="1:69" ht="17.149999999999999" customHeight="1" x14ac:dyDescent="0.35">
      <c r="A69" s="49"/>
      <c r="B69" s="43"/>
      <c r="C69" s="45"/>
      <c r="D69" s="17"/>
      <c r="E69" s="18"/>
      <c r="F69" s="52"/>
      <c r="G69" s="52"/>
      <c r="H69" s="53"/>
      <c r="I69" s="18"/>
      <c r="J69" s="18"/>
      <c r="K69" s="18"/>
      <c r="L69" s="47"/>
      <c r="M69" s="18"/>
      <c r="N69" s="18"/>
      <c r="O69" s="18"/>
      <c r="P69" s="54"/>
      <c r="Q69" s="55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</row>
    <row r="70" spans="1:69" ht="17.149999999999999" customHeight="1" x14ac:dyDescent="0.35">
      <c r="A70" s="49"/>
      <c r="B70" s="43"/>
      <c r="C70" s="45"/>
      <c r="D70" s="17"/>
      <c r="E70" s="18"/>
      <c r="F70" s="52"/>
      <c r="G70" s="52"/>
      <c r="H70" s="53"/>
      <c r="I70" s="18"/>
      <c r="J70" s="18"/>
      <c r="K70" s="18"/>
      <c r="L70" s="47"/>
      <c r="M70" s="18"/>
      <c r="N70" s="18"/>
      <c r="O70" s="18"/>
      <c r="P70" s="54"/>
      <c r="Q70" s="55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</row>
    <row r="71" spans="1:69" ht="17.149999999999999" customHeight="1" x14ac:dyDescent="0.35">
      <c r="A71" s="42" t="s">
        <v>37</v>
      </c>
      <c r="B71" s="43"/>
      <c r="C71" s="45"/>
      <c r="D71" s="17"/>
      <c r="E71" s="18"/>
      <c r="F71" s="73" t="s">
        <v>21</v>
      </c>
      <c r="G71" s="73" t="s">
        <v>21</v>
      </c>
      <c r="H71" s="53"/>
      <c r="I71" s="18"/>
      <c r="J71" s="18"/>
      <c r="K71" s="18"/>
      <c r="L71" s="47"/>
      <c r="M71" s="18"/>
      <c r="N71" s="18"/>
      <c r="O71" s="18"/>
      <c r="P71" s="54"/>
      <c r="Q71" s="55"/>
      <c r="T71" s="19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</row>
    <row r="72" spans="1:69" ht="17.149999999999999" customHeight="1" x14ac:dyDescent="0.35">
      <c r="A72" s="42" t="s">
        <v>38</v>
      </c>
      <c r="B72" s="43"/>
      <c r="C72" s="45"/>
      <c r="D72" s="17"/>
      <c r="E72" s="18"/>
      <c r="F72" s="73"/>
      <c r="G72" s="73" t="s">
        <v>21</v>
      </c>
      <c r="H72" s="53"/>
      <c r="I72" s="18"/>
      <c r="J72" s="18"/>
      <c r="K72" s="18"/>
      <c r="L72" s="47"/>
      <c r="M72" s="18"/>
      <c r="N72" s="18"/>
      <c r="O72" s="18"/>
      <c r="P72" s="54"/>
      <c r="Q72" s="55"/>
      <c r="T72" s="19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</row>
    <row r="73" spans="1:69" ht="17.149999999999999" customHeight="1" x14ac:dyDescent="0.35">
      <c r="A73" s="49"/>
      <c r="B73" s="50" t="s">
        <v>11</v>
      </c>
      <c r="C73" s="45"/>
      <c r="D73" s="17"/>
      <c r="E73" s="51">
        <f>HLOOKUP('[3]Input-Actg1'!$B$1,'[3]Input-Actg1'!$F$6:$Q$82,67)</f>
        <v>53369.98</v>
      </c>
      <c r="F73" s="51">
        <f>'[3]09-2017 Uncoll - L'!E73</f>
        <v>93066.48</v>
      </c>
      <c r="G73" s="52">
        <f t="shared" ref="G73:G77" si="17">E73-F73</f>
        <v>-39696.499999999993</v>
      </c>
      <c r="H73" s="53"/>
      <c r="I73" s="110"/>
      <c r="J73" s="107"/>
      <c r="K73" s="18"/>
      <c r="L73" s="47"/>
      <c r="M73" s="18"/>
      <c r="N73" s="18"/>
      <c r="O73" s="18"/>
      <c r="P73" s="54"/>
      <c r="Q73" s="55"/>
      <c r="T73" s="19"/>
      <c r="W73" s="75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111"/>
      <c r="AK73" s="106"/>
      <c r="AL73" s="56"/>
      <c r="AM73" s="56"/>
      <c r="AN73" s="56"/>
      <c r="AO73" s="56"/>
      <c r="AP73" s="56"/>
      <c r="AQ73" s="56"/>
      <c r="AR73" s="56"/>
      <c r="AS73" s="56"/>
      <c r="AT73" s="56"/>
      <c r="AU73" s="56"/>
    </row>
    <row r="74" spans="1:69" ht="17.149999999999999" customHeight="1" x14ac:dyDescent="0.35">
      <c r="A74" s="49"/>
      <c r="B74" s="50" t="s">
        <v>12</v>
      </c>
      <c r="C74" s="45"/>
      <c r="D74" s="17"/>
      <c r="E74" s="51">
        <f>HLOOKUP('[3]Input-Actg1'!$B$1,'[3]Input-Actg1'!$F$6:$Q$82,68)</f>
        <v>14314.7</v>
      </c>
      <c r="F74" s="51">
        <f>'[3]09-2017 Uncoll - L'!E74</f>
        <v>26033.66</v>
      </c>
      <c r="G74" s="52">
        <f t="shared" si="17"/>
        <v>-11718.96</v>
      </c>
      <c r="H74" s="53"/>
      <c r="I74" s="110"/>
      <c r="J74" s="18"/>
      <c r="K74" s="18"/>
      <c r="L74" s="47"/>
      <c r="M74" s="18"/>
      <c r="N74" s="18"/>
      <c r="O74" s="18"/>
      <c r="P74" s="54"/>
      <c r="Q74" s="55"/>
      <c r="T74" s="19"/>
      <c r="W74" s="75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111"/>
      <c r="AK74" s="106"/>
      <c r="AL74" s="56"/>
      <c r="AM74" s="56"/>
      <c r="AN74" s="56"/>
      <c r="AO74" s="56"/>
      <c r="AP74" s="56"/>
      <c r="AQ74" s="56"/>
      <c r="AR74" s="56"/>
      <c r="AS74" s="56"/>
      <c r="AT74" s="56"/>
      <c r="AU74" s="56"/>
    </row>
    <row r="75" spans="1:69" ht="17.149999999999999" customHeight="1" x14ac:dyDescent="0.35">
      <c r="A75" s="49"/>
      <c r="B75" s="50" t="s">
        <v>13</v>
      </c>
      <c r="C75" s="45"/>
      <c r="D75" s="17"/>
      <c r="E75" s="51">
        <f>HLOOKUP('[3]Input-Actg1'!$B$1,'[3]Input-Actg1'!$F$6:$Q$82,69)</f>
        <v>3306.44</v>
      </c>
      <c r="F75" s="51">
        <f>'[3]09-2017 Uncoll - L'!E75</f>
        <v>4734.49</v>
      </c>
      <c r="G75" s="52">
        <f t="shared" si="17"/>
        <v>-1428.0499999999997</v>
      </c>
      <c r="H75" s="53"/>
      <c r="I75" s="110"/>
      <c r="J75" s="18"/>
      <c r="K75" s="18"/>
      <c r="L75" s="47"/>
      <c r="M75" s="18"/>
      <c r="N75" s="18"/>
      <c r="O75" s="18"/>
      <c r="P75" s="54"/>
      <c r="Q75" s="55"/>
      <c r="T75" s="19"/>
      <c r="W75" s="75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111"/>
      <c r="AK75" s="106"/>
      <c r="AL75" s="56"/>
      <c r="AM75" s="56"/>
      <c r="AN75" s="56"/>
      <c r="AO75" s="56"/>
      <c r="AP75" s="56"/>
      <c r="AQ75" s="56"/>
      <c r="AR75" s="56"/>
      <c r="AS75" s="56"/>
      <c r="AT75" s="56"/>
      <c r="AU75" s="56"/>
    </row>
    <row r="76" spans="1:69" ht="17.149999999999999" customHeight="1" x14ac:dyDescent="0.35">
      <c r="A76" s="49"/>
      <c r="B76" s="50" t="s">
        <v>32</v>
      </c>
      <c r="C76" s="45"/>
      <c r="D76" s="17"/>
      <c r="E76" s="51">
        <f>HLOOKUP('[3]Input-Actg1'!$B$1,'[3]Input-Actg1'!$F$6:$Q$82,70)</f>
        <v>26356.55</v>
      </c>
      <c r="F76" s="51">
        <f>'[3]09-2017 Uncoll - L'!E76</f>
        <v>22682.02</v>
      </c>
      <c r="G76" s="52">
        <f t="shared" si="17"/>
        <v>3674.5299999999988</v>
      </c>
      <c r="H76" s="53"/>
      <c r="I76" s="110"/>
      <c r="J76" s="18"/>
      <c r="K76" s="18"/>
      <c r="L76" s="47"/>
      <c r="M76" s="18"/>
      <c r="N76" s="18"/>
      <c r="O76" s="18"/>
      <c r="P76" s="54"/>
      <c r="Q76" s="55"/>
      <c r="T76" s="19"/>
      <c r="W76" s="75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111"/>
      <c r="AK76" s="106"/>
      <c r="AL76" s="56"/>
      <c r="AM76" s="56"/>
      <c r="AN76" s="56"/>
      <c r="AO76" s="56"/>
      <c r="AP76" s="56"/>
      <c r="AQ76" s="56"/>
      <c r="AR76" s="56"/>
      <c r="AS76" s="56"/>
      <c r="AT76" s="56"/>
      <c r="AU76" s="56"/>
    </row>
    <row r="77" spans="1:69" ht="17.149999999999999" customHeight="1" x14ac:dyDescent="0.35">
      <c r="A77" s="49"/>
      <c r="B77" s="50" t="s">
        <v>17</v>
      </c>
      <c r="C77" s="45"/>
      <c r="D77" s="17"/>
      <c r="E77" s="51">
        <f>HLOOKUP('[3]Input-Actg1'!$B$1,'[3]Input-Actg1'!$F$6:$Q$82,71)</f>
        <v>20037.830000000002</v>
      </c>
      <c r="F77" s="51">
        <f>'[3]09-2017 Uncoll - L'!E77</f>
        <v>27156.83</v>
      </c>
      <c r="G77" s="52">
        <f t="shared" si="17"/>
        <v>-7119</v>
      </c>
      <c r="H77" s="53"/>
      <c r="I77" s="110"/>
      <c r="J77" s="18"/>
      <c r="K77" s="18"/>
      <c r="L77" s="47"/>
      <c r="M77" s="18"/>
      <c r="N77" s="18"/>
      <c r="O77" s="18"/>
      <c r="P77" s="54"/>
      <c r="Q77" s="55"/>
      <c r="T77" s="19"/>
      <c r="W77" s="75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111"/>
      <c r="AK77" s="106"/>
      <c r="AL77" s="56"/>
      <c r="AM77" s="56"/>
      <c r="AN77" s="56"/>
      <c r="AO77" s="56"/>
      <c r="AP77" s="56"/>
      <c r="AQ77" s="56"/>
      <c r="AR77" s="56"/>
      <c r="AS77" s="56"/>
      <c r="AT77" s="56"/>
      <c r="AU77" s="56"/>
    </row>
    <row r="78" spans="1:69" ht="17.149999999999999" customHeight="1" x14ac:dyDescent="0.35">
      <c r="A78" s="49"/>
      <c r="B78" s="50" t="s">
        <v>24</v>
      </c>
      <c r="C78" s="45"/>
      <c r="D78" s="17"/>
      <c r="E78" s="140" t="str">
        <f>HLOOKUP('[3]Input-Actg1'!$B$1,'[3]Input-Actg1'!$F$6:$Q$82,72)</f>
        <v>N/A</v>
      </c>
      <c r="F78" s="140" t="str">
        <f>IF(E78="N/A","N/A",HLOOKUP('[3]Input-Actg1'!$B$1,'[3]Input-Actg1'!$R$6:$AC$87,72))</f>
        <v>N/A</v>
      </c>
      <c r="G78" s="141" t="str">
        <f>IF(E78="N/A","N/A",E78-F78)</f>
        <v>N/A</v>
      </c>
      <c r="H78" s="53"/>
      <c r="I78" s="110"/>
      <c r="J78" s="18"/>
      <c r="K78" s="18"/>
      <c r="L78" s="47"/>
      <c r="M78" s="18"/>
      <c r="N78" s="18"/>
      <c r="O78" s="18"/>
      <c r="P78" s="54"/>
      <c r="Q78" s="55"/>
      <c r="T78" s="19"/>
      <c r="W78" s="75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111"/>
      <c r="AK78" s="106"/>
      <c r="AL78" s="56"/>
      <c r="AM78" s="56"/>
      <c r="AN78" s="56"/>
      <c r="AO78" s="56"/>
      <c r="AP78" s="56"/>
      <c r="AQ78" s="56"/>
      <c r="AR78" s="56"/>
      <c r="AS78" s="56"/>
      <c r="AT78" s="56"/>
      <c r="AU78" s="56"/>
    </row>
    <row r="79" spans="1:69" ht="17.149999999999999" customHeight="1" x14ac:dyDescent="0.35">
      <c r="A79" s="49"/>
      <c r="B79" s="50" t="s">
        <v>25</v>
      </c>
      <c r="C79" s="45"/>
      <c r="D79" s="17"/>
      <c r="E79" s="51">
        <f>HLOOKUP('[3]Input-Actg1'!$B$1,'[3]Input-Actg1'!$F$6:$Q$82,73)</f>
        <v>274826.03999999998</v>
      </c>
      <c r="F79" s="51">
        <f>'[3]09-2017 Uncoll - L'!E79</f>
        <v>285746.58</v>
      </c>
      <c r="G79" s="52">
        <f>E79-F79</f>
        <v>-10920.540000000037</v>
      </c>
      <c r="H79" s="53"/>
      <c r="I79" s="110"/>
      <c r="J79" s="18"/>
      <c r="K79" s="18"/>
      <c r="L79" s="47"/>
      <c r="M79" s="18"/>
      <c r="N79" s="18"/>
      <c r="O79" s="18"/>
      <c r="P79" s="54"/>
      <c r="Q79" s="55"/>
      <c r="T79" s="19"/>
      <c r="W79" s="75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111"/>
      <c r="AK79" s="106"/>
      <c r="AL79" s="56"/>
      <c r="AM79" s="56"/>
      <c r="AN79" s="56"/>
      <c r="AO79" s="56"/>
      <c r="AP79" s="56"/>
      <c r="AQ79" s="56"/>
      <c r="AR79" s="56"/>
      <c r="AS79" s="56"/>
      <c r="AT79" s="56"/>
      <c r="AU79" s="56"/>
    </row>
    <row r="80" spans="1:69" ht="17.149999999999999" customHeight="1" x14ac:dyDescent="0.35">
      <c r="A80" s="49"/>
      <c r="B80" s="58" t="s">
        <v>19</v>
      </c>
      <c r="C80" s="43"/>
      <c r="D80" s="112"/>
      <c r="E80" s="113">
        <f>SUM(E73:E79)</f>
        <v>392211.54</v>
      </c>
      <c r="F80" s="60">
        <f>SUM(F73:F79)</f>
        <v>459420.06</v>
      </c>
      <c r="G80" s="60">
        <f>SUM(G73:G79)</f>
        <v>-67208.520000000033</v>
      </c>
      <c r="H80" s="61"/>
      <c r="I80" s="18"/>
      <c r="J80" s="18"/>
      <c r="K80" s="18"/>
      <c r="L80" s="47"/>
      <c r="M80" s="18"/>
      <c r="N80" s="18"/>
      <c r="O80" s="18"/>
      <c r="P80" s="54"/>
      <c r="Q80" s="55"/>
      <c r="T80" s="19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114">
        <f>'[3]Input-Actg1'!$R$79-0.7</f>
        <v>955629.26</v>
      </c>
      <c r="AK80" s="56" t="s">
        <v>59</v>
      </c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X80" s="19"/>
      <c r="BA80" s="56"/>
      <c r="BB80" s="56"/>
      <c r="BD80" s="56"/>
      <c r="BE80" s="56"/>
      <c r="BJ80" s="19"/>
      <c r="BM80" s="56"/>
      <c r="BN80" s="56"/>
      <c r="BP80" s="56"/>
      <c r="BQ80" s="56"/>
    </row>
    <row r="81" spans="1:69" ht="17.149999999999999" customHeight="1" x14ac:dyDescent="0.35">
      <c r="A81" s="108" t="s">
        <v>40</v>
      </c>
      <c r="C81" s="115"/>
      <c r="D81" s="116"/>
      <c r="E81" s="142">
        <f>ROUND(SUM(E73:E76)/E30,4)</f>
        <v>3.0999999999999999E-3</v>
      </c>
      <c r="F81" s="101">
        <f>ROUND(SUM(F73:F76)/F30,4)</f>
        <v>7.1999999999999998E-3</v>
      </c>
      <c r="G81" s="101">
        <f>G80/F80</f>
        <v>-0.14628991167690855</v>
      </c>
      <c r="H81" s="98"/>
      <c r="I81" s="110" t="str">
        <f>IF(ROUND((AJ80+I54-I67),0)=ROUND(E80,0)," ","out of balance")</f>
        <v xml:space="preserve"> </v>
      </c>
      <c r="J81" s="18"/>
      <c r="K81" s="18"/>
      <c r="L81" s="47"/>
      <c r="M81" s="18"/>
      <c r="N81" s="18"/>
      <c r="O81" s="18"/>
      <c r="P81" s="54"/>
      <c r="Q81" s="55"/>
      <c r="T81" s="19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109">
        <f>AJ80+I54-I67-E80</f>
        <v>0</v>
      </c>
      <c r="AK81" s="56" t="s">
        <v>41</v>
      </c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X81" s="19"/>
      <c r="BA81" s="56"/>
      <c r="BB81" s="56"/>
      <c r="BD81" s="56"/>
      <c r="BE81" s="56"/>
      <c r="BJ81" s="19"/>
      <c r="BM81" s="56"/>
      <c r="BN81" s="56"/>
      <c r="BP81" s="56"/>
      <c r="BQ81" s="56"/>
    </row>
    <row r="82" spans="1:69" s="97" customFormat="1" ht="17.149999999999999" customHeight="1" x14ac:dyDescent="0.35">
      <c r="A82" s="118"/>
      <c r="B82" s="119"/>
      <c r="C82" s="119"/>
      <c r="D82" s="118"/>
      <c r="E82" s="120"/>
      <c r="F82" s="120"/>
      <c r="G82" s="120"/>
      <c r="H82" s="121"/>
      <c r="I82" s="120"/>
      <c r="J82" s="122"/>
      <c r="K82" s="122"/>
      <c r="L82" s="123"/>
      <c r="M82" s="122"/>
      <c r="N82" s="122"/>
      <c r="O82" s="122"/>
      <c r="P82" s="121"/>
      <c r="R82" s="8"/>
      <c r="T82" s="104"/>
      <c r="AJ82" s="8"/>
      <c r="AX82" s="104"/>
      <c r="BA82" s="105"/>
      <c r="BB82" s="105"/>
      <c r="BD82" s="105"/>
      <c r="BE82" s="105"/>
    </row>
    <row r="83" spans="1:69" x14ac:dyDescent="0.35">
      <c r="A83" s="17"/>
      <c r="C83" s="17"/>
      <c r="D83" s="17"/>
      <c r="E83" s="18"/>
      <c r="F83" s="18"/>
      <c r="G83" s="18"/>
      <c r="H83" s="124"/>
      <c r="I83" s="18"/>
      <c r="J83" s="18"/>
      <c r="K83" s="18"/>
      <c r="L83" s="18"/>
      <c r="M83" s="18"/>
      <c r="N83" s="18"/>
      <c r="O83" s="18"/>
      <c r="P83" s="55"/>
      <c r="Q83" s="55"/>
      <c r="AJ83" s="6"/>
    </row>
    <row r="84" spans="1:69" ht="15" customHeight="1" x14ac:dyDescent="0.35">
      <c r="A84" s="17"/>
      <c r="B84" s="17"/>
      <c r="C84" s="17"/>
      <c r="D84" s="17"/>
      <c r="E84" s="18"/>
      <c r="F84" s="18"/>
      <c r="G84" s="18"/>
      <c r="H84" s="124"/>
      <c r="I84" s="18"/>
      <c r="J84" s="18"/>
      <c r="K84" s="107"/>
      <c r="L84" s="18"/>
      <c r="M84" s="107"/>
      <c r="N84" s="18"/>
      <c r="O84" s="18"/>
      <c r="P84" s="55"/>
      <c r="Q84" s="55"/>
      <c r="AJ84" s="125"/>
    </row>
    <row r="85" spans="1:69" ht="15" customHeight="1" x14ac:dyDescent="0.35">
      <c r="A85" s="126" t="s">
        <v>42</v>
      </c>
      <c r="B85" s="17"/>
      <c r="C85" s="17"/>
      <c r="D85" s="17"/>
      <c r="E85" s="18"/>
      <c r="F85" s="18"/>
      <c r="G85" s="18"/>
      <c r="H85" s="124"/>
      <c r="I85" s="18"/>
      <c r="J85" s="18"/>
      <c r="K85" s="18"/>
      <c r="L85" s="18"/>
      <c r="M85" s="18"/>
      <c r="N85" s="18"/>
      <c r="O85" s="18"/>
      <c r="P85" s="55"/>
      <c r="Q85" s="55"/>
    </row>
    <row r="86" spans="1:69" ht="15" customHeight="1" x14ac:dyDescent="0.35">
      <c r="A86" s="127" t="s">
        <v>43</v>
      </c>
      <c r="B86" s="17" t="s">
        <v>44</v>
      </c>
      <c r="C86" s="17"/>
      <c r="D86" s="17"/>
      <c r="E86" s="18"/>
      <c r="F86" s="18"/>
      <c r="G86" s="18"/>
      <c r="H86" s="124"/>
      <c r="I86" s="18"/>
      <c r="J86" s="18"/>
      <c r="K86" s="18"/>
      <c r="L86" s="18"/>
      <c r="M86" s="18"/>
      <c r="N86" s="18"/>
      <c r="O86" s="18"/>
      <c r="P86" s="55"/>
      <c r="Q86" s="55"/>
    </row>
    <row r="87" spans="1:69" ht="15" customHeight="1" x14ac:dyDescent="0.35">
      <c r="A87" s="127" t="s">
        <v>45</v>
      </c>
      <c r="B87" s="17" t="s">
        <v>46</v>
      </c>
      <c r="H87" s="124"/>
      <c r="I87" s="18"/>
      <c r="J87" s="18"/>
      <c r="K87" s="18"/>
      <c r="L87" s="18"/>
      <c r="M87" s="18"/>
      <c r="N87" s="18"/>
      <c r="O87" s="18"/>
      <c r="P87" s="55"/>
      <c r="Q87" s="55"/>
    </row>
    <row r="88" spans="1:69" ht="15" customHeight="1" x14ac:dyDescent="0.35">
      <c r="A88" s="127" t="s">
        <v>47</v>
      </c>
      <c r="B88" s="17" t="s">
        <v>48</v>
      </c>
      <c r="H88" s="124"/>
      <c r="I88" s="18"/>
      <c r="J88" s="18"/>
      <c r="K88" s="18"/>
      <c r="L88" s="18"/>
      <c r="M88" s="18"/>
      <c r="N88" s="18"/>
      <c r="O88" s="18"/>
      <c r="P88" s="55"/>
      <c r="Q88" s="55"/>
    </row>
    <row r="89" spans="1:69" ht="15" customHeight="1" x14ac:dyDescent="0.35">
      <c r="A89" s="128" t="s">
        <v>49</v>
      </c>
      <c r="B89" s="17" t="s">
        <v>50</v>
      </c>
      <c r="H89" s="124"/>
      <c r="I89" s="18"/>
      <c r="J89" s="18"/>
      <c r="K89" s="18"/>
      <c r="L89" s="18"/>
      <c r="M89" s="18"/>
      <c r="N89" s="18"/>
      <c r="O89" s="18"/>
      <c r="P89" s="55"/>
      <c r="Q89" s="55"/>
    </row>
    <row r="90" spans="1:69" ht="15" customHeight="1" x14ac:dyDescent="0.35">
      <c r="A90" s="128" t="s">
        <v>51</v>
      </c>
      <c r="B90" s="17" t="s">
        <v>52</v>
      </c>
      <c r="C90" s="17"/>
      <c r="D90" s="17"/>
      <c r="E90" s="18"/>
      <c r="F90" s="18"/>
      <c r="G90" s="18"/>
      <c r="H90" s="124"/>
      <c r="I90" s="18"/>
      <c r="J90" s="18"/>
      <c r="K90" s="18"/>
      <c r="L90" s="18"/>
      <c r="M90" s="18"/>
      <c r="N90" s="18"/>
      <c r="O90" s="18"/>
      <c r="P90" s="55"/>
      <c r="Q90" s="55"/>
    </row>
    <row r="91" spans="1:69" ht="15" hidden="1" customHeight="1" x14ac:dyDescent="0.35">
      <c r="A91" s="17"/>
      <c r="B91" s="144" t="s">
        <v>53</v>
      </c>
      <c r="C91" s="144"/>
      <c r="D91" s="144"/>
      <c r="E91" s="144"/>
      <c r="F91" s="144"/>
      <c r="G91" s="144"/>
      <c r="H91" s="144"/>
      <c r="I91" s="18"/>
      <c r="J91" s="18"/>
      <c r="K91" s="18"/>
      <c r="L91" s="18"/>
      <c r="M91" s="18"/>
      <c r="N91" s="18"/>
      <c r="O91" s="18"/>
      <c r="P91" s="55"/>
      <c r="Q91" s="55"/>
      <c r="BD91" s="56"/>
      <c r="BE91" s="56"/>
    </row>
    <row r="92" spans="1:69" ht="15" hidden="1" customHeight="1" x14ac:dyDescent="0.35">
      <c r="B92" s="144"/>
      <c r="C92" s="144"/>
      <c r="D92" s="144"/>
      <c r="E92" s="144"/>
      <c r="F92" s="144"/>
      <c r="G92" s="144"/>
      <c r="H92" s="144"/>
      <c r="I92" s="18"/>
      <c r="J92" s="18"/>
      <c r="K92" s="18"/>
      <c r="L92" s="18"/>
      <c r="M92" s="18"/>
      <c r="N92" s="18"/>
      <c r="O92" s="18"/>
      <c r="P92" s="55"/>
      <c r="Q92" s="55"/>
      <c r="BD92" s="56"/>
      <c r="BE92" s="56"/>
    </row>
    <row r="93" spans="1:69" ht="15" hidden="1" customHeight="1" x14ac:dyDescent="0.35">
      <c r="A93" s="17"/>
      <c r="B93" s="144"/>
      <c r="C93" s="144"/>
      <c r="D93" s="144"/>
      <c r="E93" s="144"/>
      <c r="F93" s="144"/>
      <c r="G93" s="144"/>
      <c r="H93" s="144"/>
      <c r="I93" s="18"/>
      <c r="J93" s="18"/>
      <c r="K93" s="18"/>
      <c r="L93" s="18"/>
      <c r="M93" s="18"/>
      <c r="N93" s="18"/>
      <c r="O93" s="18"/>
      <c r="P93" s="55"/>
      <c r="Q93" s="55"/>
    </row>
    <row r="94" spans="1:69" ht="15" hidden="1" customHeight="1" x14ac:dyDescent="0.35">
      <c r="A94" s="17"/>
      <c r="B94" s="129" t="s">
        <v>54</v>
      </c>
      <c r="C94" s="130"/>
      <c r="D94" s="130"/>
      <c r="E94" s="131"/>
      <c r="F94" s="131"/>
      <c r="G94" s="131"/>
      <c r="H94" s="130"/>
      <c r="I94" s="18"/>
      <c r="J94" s="18"/>
      <c r="K94" s="18"/>
      <c r="L94" s="18"/>
      <c r="M94" s="18"/>
      <c r="N94" s="18"/>
      <c r="O94" s="18"/>
      <c r="P94" s="55"/>
      <c r="Q94" s="55"/>
    </row>
    <row r="95" spans="1:69" ht="15" hidden="1" customHeight="1" x14ac:dyDescent="0.35">
      <c r="A95" s="127" t="s">
        <v>49</v>
      </c>
      <c r="B95" s="130" t="s">
        <v>55</v>
      </c>
      <c r="C95" s="130"/>
      <c r="D95" s="130"/>
      <c r="E95" s="131"/>
      <c r="F95" s="131"/>
      <c r="G95" s="131"/>
      <c r="H95" s="130"/>
      <c r="I95" s="18"/>
      <c r="J95" s="18"/>
      <c r="K95" s="18"/>
      <c r="L95" s="18"/>
      <c r="M95" s="18"/>
      <c r="N95" s="18"/>
      <c r="O95" s="18"/>
      <c r="P95" s="55"/>
      <c r="Q95" s="55"/>
    </row>
    <row r="96" spans="1:69" ht="15" hidden="1" customHeight="1" x14ac:dyDescent="0.35">
      <c r="B96" s="130"/>
      <c r="C96" s="130"/>
      <c r="D96" s="130"/>
      <c r="E96" s="131"/>
      <c r="F96" s="131"/>
      <c r="G96" s="131"/>
      <c r="H96" s="130"/>
      <c r="I96" s="18"/>
      <c r="J96" s="18"/>
      <c r="K96" s="18"/>
      <c r="L96" s="18"/>
      <c r="M96" s="18"/>
      <c r="N96" s="18"/>
      <c r="O96" s="18"/>
      <c r="P96" s="55"/>
      <c r="Q96" s="55"/>
    </row>
    <row r="97" spans="1:57" ht="15" hidden="1" customHeight="1" x14ac:dyDescent="0.35">
      <c r="A97" s="127" t="s">
        <v>51</v>
      </c>
      <c r="B97" s="144" t="s">
        <v>56</v>
      </c>
      <c r="C97" s="144"/>
      <c r="D97" s="144"/>
      <c r="E97" s="144"/>
      <c r="F97" s="144"/>
      <c r="G97" s="144"/>
      <c r="H97" s="132"/>
      <c r="I97" s="18"/>
      <c r="J97" s="18"/>
      <c r="K97" s="18"/>
      <c r="L97" s="18"/>
      <c r="M97" s="18"/>
      <c r="N97" s="18"/>
      <c r="O97" s="18"/>
      <c r="P97" s="55"/>
      <c r="Q97" s="55"/>
    </row>
    <row r="98" spans="1:57" ht="15" hidden="1" customHeight="1" x14ac:dyDescent="0.35">
      <c r="A98" s="17"/>
      <c r="B98" s="144"/>
      <c r="C98" s="144"/>
      <c r="D98" s="144"/>
      <c r="E98" s="144"/>
      <c r="F98" s="144"/>
      <c r="G98" s="144"/>
      <c r="H98" s="132"/>
      <c r="I98" s="18"/>
      <c r="J98" s="18"/>
      <c r="K98" s="18"/>
      <c r="L98" s="18"/>
      <c r="M98" s="18"/>
      <c r="N98" s="18"/>
      <c r="O98" s="18"/>
      <c r="P98" s="55"/>
      <c r="Q98" s="55"/>
    </row>
    <row r="99" spans="1:57" ht="15" hidden="1" customHeight="1" x14ac:dyDescent="0.35">
      <c r="A99" s="17"/>
      <c r="B99" s="144"/>
      <c r="C99" s="144"/>
      <c r="D99" s="144"/>
      <c r="E99" s="144"/>
      <c r="F99" s="144"/>
      <c r="G99" s="144"/>
      <c r="H99" s="132"/>
      <c r="I99" s="18"/>
      <c r="J99" s="18"/>
      <c r="K99" s="18"/>
      <c r="L99" s="18"/>
      <c r="M99" s="18"/>
      <c r="N99" s="18"/>
      <c r="O99" s="18"/>
      <c r="P99" s="55"/>
      <c r="Q99" s="55"/>
    </row>
    <row r="100" spans="1:57" ht="15" hidden="1" customHeight="1" x14ac:dyDescent="0.35">
      <c r="A100" s="17"/>
      <c r="B100" s="144"/>
      <c r="C100" s="144"/>
      <c r="D100" s="144"/>
      <c r="E100" s="144"/>
      <c r="F100" s="144"/>
      <c r="G100" s="144"/>
      <c r="H100" s="133"/>
      <c r="I100" s="18"/>
      <c r="J100" s="18"/>
      <c r="K100" s="18"/>
      <c r="L100" s="18"/>
      <c r="M100" s="18"/>
      <c r="N100" s="18"/>
      <c r="O100" s="18"/>
      <c r="P100" s="55"/>
      <c r="Q100" s="55"/>
    </row>
    <row r="101" spans="1:57" ht="15" hidden="1" customHeight="1" x14ac:dyDescent="0.35">
      <c r="A101" s="17"/>
      <c r="B101" s="144"/>
      <c r="C101" s="144"/>
      <c r="D101" s="144"/>
      <c r="E101" s="144"/>
      <c r="F101" s="144"/>
      <c r="G101" s="144"/>
      <c r="H101" s="124"/>
      <c r="I101" s="18"/>
      <c r="J101" s="18"/>
      <c r="K101" s="18"/>
      <c r="L101" s="18"/>
      <c r="M101" s="18"/>
      <c r="N101" s="18"/>
      <c r="O101" s="18"/>
      <c r="P101" s="55"/>
      <c r="Q101" s="55"/>
    </row>
    <row r="102" spans="1:57" ht="15" hidden="1" customHeight="1" x14ac:dyDescent="0.35">
      <c r="A102" s="17"/>
      <c r="B102" s="126" t="s">
        <v>57</v>
      </c>
      <c r="C102" s="17"/>
      <c r="D102" s="17"/>
      <c r="E102" s="18"/>
      <c r="F102" s="18"/>
      <c r="G102" s="18"/>
      <c r="H102" s="124"/>
      <c r="I102" s="18"/>
      <c r="J102" s="18"/>
      <c r="K102" s="18"/>
      <c r="L102" s="18"/>
      <c r="M102" s="18"/>
      <c r="N102" s="18"/>
      <c r="O102" s="18"/>
      <c r="P102" s="55"/>
      <c r="Q102" s="55"/>
    </row>
    <row r="103" spans="1:57" ht="15" hidden="1" customHeight="1" x14ac:dyDescent="0.35">
      <c r="A103" s="17"/>
      <c r="C103" s="17"/>
      <c r="D103" s="17"/>
      <c r="E103" s="18"/>
      <c r="F103" s="18"/>
      <c r="G103" s="18"/>
      <c r="H103" s="124"/>
      <c r="I103" s="18"/>
      <c r="J103" s="18"/>
      <c r="K103" s="18"/>
      <c r="L103" s="18"/>
      <c r="M103" s="18"/>
      <c r="N103" s="18"/>
      <c r="O103" s="18"/>
      <c r="P103" s="55"/>
      <c r="Q103" s="55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</row>
    <row r="104" spans="1:57" ht="15" hidden="1" customHeight="1" x14ac:dyDescent="0.35">
      <c r="A104" s="17"/>
      <c r="B104" s="17"/>
      <c r="C104" s="17"/>
      <c r="D104" s="17"/>
      <c r="E104" s="18"/>
      <c r="F104" s="18"/>
      <c r="G104" s="18"/>
      <c r="H104" s="124"/>
      <c r="I104" s="18"/>
      <c r="J104" s="18"/>
      <c r="K104" s="18"/>
      <c r="L104" s="18"/>
      <c r="M104" s="18"/>
      <c r="N104" s="18"/>
      <c r="O104" s="18"/>
      <c r="P104" s="55"/>
      <c r="Q104" s="55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BD104" s="56"/>
      <c r="BE104" s="56"/>
    </row>
    <row r="105" spans="1:57" ht="15" hidden="1" customHeight="1" x14ac:dyDescent="0.35">
      <c r="A105" s="17"/>
      <c r="B105" s="134" t="str">
        <f ca="1">CELL("FILENAME")</f>
        <v>R:\Regulatory_Affairs\2018 Washington General Rate Case\Revenue Requirement\Workpapers\[Workpaper List Reference.xlsx]Sheet1</v>
      </c>
      <c r="C105" s="17"/>
      <c r="D105" s="17"/>
      <c r="E105" s="18"/>
      <c r="F105" s="18"/>
      <c r="G105" s="18"/>
      <c r="H105" s="124"/>
      <c r="I105" s="18"/>
      <c r="J105" s="18"/>
      <c r="K105" s="18"/>
      <c r="L105" s="18"/>
      <c r="M105" s="18"/>
      <c r="N105" s="18"/>
      <c r="O105" s="18"/>
      <c r="P105" s="55"/>
      <c r="Q105" s="55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BD105" s="56"/>
      <c r="BE105" s="56"/>
    </row>
    <row r="106" spans="1:57" x14ac:dyDescent="0.35">
      <c r="A106" s="17"/>
      <c r="B106" s="17"/>
      <c r="C106" s="17"/>
      <c r="D106" s="17"/>
      <c r="E106" s="18"/>
      <c r="F106" s="18"/>
      <c r="G106" s="18"/>
      <c r="H106" s="17"/>
      <c r="I106" s="18"/>
      <c r="J106" s="18"/>
      <c r="K106" s="18"/>
      <c r="L106" s="18"/>
      <c r="M106" s="18"/>
      <c r="N106" s="18"/>
      <c r="O106" s="18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</row>
    <row r="107" spans="1:57" x14ac:dyDescent="0.35">
      <c r="A107" s="17"/>
      <c r="B107" s="17"/>
      <c r="C107" s="17"/>
      <c r="D107" s="17"/>
      <c r="E107" s="18"/>
      <c r="F107" s="18"/>
      <c r="G107" s="18"/>
      <c r="H107" s="17"/>
      <c r="I107" s="18"/>
      <c r="J107" s="18"/>
      <c r="K107" s="18"/>
      <c r="L107" s="18"/>
      <c r="M107" s="18"/>
      <c r="N107" s="18"/>
      <c r="O107" s="18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</row>
    <row r="108" spans="1:57" x14ac:dyDescent="0.35">
      <c r="A108" s="17"/>
      <c r="B108" s="17"/>
      <c r="C108" s="17"/>
      <c r="D108" s="17"/>
      <c r="E108" s="18"/>
      <c r="F108" s="18"/>
      <c r="G108" s="18"/>
      <c r="H108" s="17"/>
      <c r="I108" s="18"/>
      <c r="J108" s="18"/>
      <c r="K108" s="18"/>
      <c r="L108" s="18"/>
      <c r="M108" s="18"/>
      <c r="N108" s="18"/>
      <c r="O108" s="18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</row>
    <row r="109" spans="1:57" x14ac:dyDescent="0.35">
      <c r="A109" s="17"/>
      <c r="B109" s="17"/>
      <c r="C109" s="17"/>
      <c r="D109" s="17"/>
      <c r="E109" s="18"/>
      <c r="F109" s="18"/>
      <c r="G109" s="18"/>
      <c r="H109" s="17"/>
      <c r="I109" s="18"/>
      <c r="J109" s="18"/>
      <c r="K109" s="18"/>
      <c r="L109" s="18"/>
      <c r="M109" s="18"/>
      <c r="N109" s="18"/>
      <c r="O109" s="18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</row>
    <row r="110" spans="1:57" x14ac:dyDescent="0.35">
      <c r="A110" s="17"/>
      <c r="B110" s="17"/>
      <c r="C110" s="17"/>
      <c r="D110" s="17"/>
      <c r="E110" s="18"/>
      <c r="F110" s="18"/>
      <c r="G110" s="18"/>
      <c r="H110" s="17"/>
      <c r="I110" s="18"/>
      <c r="J110" s="18"/>
      <c r="K110" s="18"/>
      <c r="L110" s="18"/>
      <c r="M110" s="18"/>
      <c r="N110" s="18"/>
      <c r="O110" s="18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</row>
    <row r="111" spans="1:57" x14ac:dyDescent="0.35">
      <c r="A111" s="17"/>
      <c r="B111" s="17"/>
      <c r="C111" s="17"/>
      <c r="D111" s="17"/>
      <c r="E111" s="18"/>
      <c r="F111" s="18"/>
      <c r="G111" s="18"/>
      <c r="H111" s="17"/>
      <c r="I111" s="18"/>
      <c r="J111" s="18"/>
      <c r="K111" s="18"/>
      <c r="L111" s="18"/>
      <c r="M111" s="18"/>
      <c r="N111" s="18"/>
      <c r="O111" s="18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</row>
    <row r="112" spans="1:57" x14ac:dyDescent="0.35">
      <c r="A112" s="17"/>
      <c r="B112" s="17"/>
      <c r="C112" s="17"/>
      <c r="D112" s="17"/>
      <c r="E112" s="18"/>
      <c r="F112" s="18"/>
      <c r="G112" s="18"/>
      <c r="H112" s="17"/>
      <c r="I112" s="18"/>
      <c r="J112" s="18"/>
      <c r="K112" s="18"/>
      <c r="L112" s="18"/>
      <c r="M112" s="18"/>
      <c r="N112" s="18"/>
      <c r="O112" s="18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</row>
    <row r="113" spans="1:46" x14ac:dyDescent="0.35">
      <c r="A113" s="17"/>
      <c r="B113" s="17"/>
      <c r="C113" s="17"/>
      <c r="D113" s="17"/>
      <c r="E113" s="18"/>
      <c r="F113" s="18"/>
      <c r="G113" s="18"/>
      <c r="H113" s="17"/>
      <c r="I113" s="18"/>
      <c r="J113" s="18"/>
      <c r="K113" s="18"/>
      <c r="L113" s="18"/>
      <c r="M113" s="18"/>
      <c r="N113" s="18"/>
      <c r="O113" s="18"/>
    </row>
    <row r="114" spans="1:46" x14ac:dyDescent="0.35">
      <c r="A114" s="17"/>
      <c r="B114" s="17"/>
      <c r="C114" s="17"/>
      <c r="D114" s="17"/>
      <c r="E114" s="18"/>
      <c r="F114" s="18"/>
      <c r="G114" s="18"/>
      <c r="H114" s="17"/>
      <c r="I114" s="18"/>
      <c r="J114" s="18"/>
      <c r="K114" s="18"/>
      <c r="L114" s="18"/>
      <c r="M114" s="18"/>
      <c r="N114" s="18"/>
      <c r="O114" s="18"/>
    </row>
    <row r="115" spans="1:46" x14ac:dyDescent="0.35">
      <c r="A115" s="17"/>
      <c r="B115" s="17"/>
      <c r="C115" s="17"/>
      <c r="D115" s="17"/>
      <c r="E115" s="18"/>
      <c r="F115" s="18"/>
      <c r="G115" s="18"/>
      <c r="H115" s="17"/>
      <c r="I115" s="18"/>
      <c r="J115" s="18"/>
      <c r="K115" s="18"/>
      <c r="L115" s="18"/>
      <c r="M115" s="18"/>
      <c r="N115" s="18"/>
      <c r="O115" s="18"/>
    </row>
    <row r="116" spans="1:46" x14ac:dyDescent="0.35">
      <c r="A116" s="17"/>
      <c r="B116" s="17"/>
      <c r="C116" s="17"/>
      <c r="D116" s="17"/>
      <c r="E116" s="18"/>
      <c r="F116" s="18"/>
      <c r="G116" s="18"/>
      <c r="H116" s="17"/>
      <c r="I116" s="18"/>
      <c r="J116" s="18"/>
      <c r="K116" s="18"/>
      <c r="L116" s="18"/>
      <c r="M116" s="18"/>
      <c r="N116" s="18"/>
      <c r="O116" s="18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</row>
    <row r="117" spans="1:46" x14ac:dyDescent="0.35">
      <c r="A117" s="17"/>
      <c r="B117" s="17"/>
      <c r="C117" s="17"/>
      <c r="D117" s="17"/>
      <c r="E117" s="18"/>
      <c r="F117" s="18"/>
      <c r="G117" s="18"/>
      <c r="H117" s="17"/>
      <c r="I117" s="18"/>
      <c r="J117" s="18"/>
      <c r="K117" s="18"/>
      <c r="L117" s="18"/>
      <c r="M117" s="18"/>
      <c r="N117" s="18"/>
      <c r="O117" s="18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</row>
    <row r="118" spans="1:46" x14ac:dyDescent="0.35">
      <c r="A118" s="17"/>
      <c r="B118" s="17"/>
      <c r="C118" s="17"/>
      <c r="D118" s="17"/>
      <c r="E118" s="18"/>
      <c r="F118" s="18"/>
      <c r="G118" s="18"/>
      <c r="H118" s="17"/>
      <c r="I118" s="18"/>
      <c r="J118" s="18"/>
      <c r="K118" s="18"/>
      <c r="L118" s="18"/>
      <c r="M118" s="18"/>
      <c r="N118" s="18"/>
      <c r="O118" s="18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</row>
    <row r="119" spans="1:46" x14ac:dyDescent="0.35">
      <c r="A119" s="17"/>
      <c r="B119" s="17"/>
      <c r="C119" s="17"/>
      <c r="D119" s="17"/>
      <c r="E119" s="18"/>
      <c r="F119" s="18"/>
      <c r="G119" s="18"/>
      <c r="H119" s="17"/>
      <c r="I119" s="18"/>
      <c r="J119" s="18"/>
      <c r="K119" s="18"/>
      <c r="L119" s="18"/>
      <c r="M119" s="18"/>
      <c r="N119" s="18"/>
      <c r="O119" s="18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</row>
    <row r="120" spans="1:46" x14ac:dyDescent="0.35">
      <c r="A120" s="17"/>
      <c r="B120" s="17"/>
      <c r="C120" s="17"/>
      <c r="D120" s="17"/>
      <c r="E120" s="18"/>
      <c r="F120" s="18"/>
      <c r="G120" s="18"/>
      <c r="H120" s="17"/>
      <c r="I120" s="18"/>
      <c r="J120" s="18"/>
      <c r="K120" s="18"/>
      <c r="L120" s="18"/>
      <c r="M120" s="18"/>
      <c r="N120" s="18"/>
      <c r="O120" s="18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</row>
    <row r="121" spans="1:46" x14ac:dyDescent="0.35">
      <c r="A121" s="17"/>
      <c r="B121" s="17"/>
      <c r="C121" s="17"/>
      <c r="D121" s="17"/>
      <c r="E121" s="18"/>
      <c r="F121" s="18"/>
      <c r="G121" s="18"/>
      <c r="H121" s="17"/>
      <c r="I121" s="18"/>
      <c r="J121" s="18"/>
      <c r="K121" s="18"/>
      <c r="L121" s="18"/>
      <c r="M121" s="18"/>
      <c r="N121" s="18"/>
      <c r="O121" s="18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</row>
    <row r="122" spans="1:46" x14ac:dyDescent="0.35">
      <c r="A122" s="17"/>
      <c r="B122" s="17"/>
      <c r="C122" s="17"/>
      <c r="D122" s="17"/>
      <c r="E122" s="18"/>
      <c r="F122" s="18"/>
      <c r="G122" s="18"/>
      <c r="H122" s="17"/>
      <c r="I122" s="18"/>
      <c r="J122" s="18"/>
      <c r="K122" s="18"/>
      <c r="L122" s="18"/>
      <c r="M122" s="18"/>
      <c r="N122" s="18"/>
      <c r="O122" s="18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</row>
    <row r="123" spans="1:46" x14ac:dyDescent="0.35">
      <c r="A123" s="17"/>
      <c r="B123" s="17"/>
      <c r="C123" s="17"/>
      <c r="D123" s="17"/>
      <c r="E123" s="18"/>
      <c r="F123" s="18"/>
      <c r="G123" s="18"/>
      <c r="H123" s="17"/>
      <c r="I123" s="18"/>
      <c r="J123" s="18"/>
      <c r="K123" s="18"/>
      <c r="L123" s="18"/>
      <c r="M123" s="18"/>
      <c r="N123" s="18"/>
      <c r="O123" s="18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</row>
    <row r="124" spans="1:46" x14ac:dyDescent="0.35">
      <c r="A124" s="17"/>
      <c r="B124" s="17"/>
      <c r="C124" s="17"/>
      <c r="D124" s="17"/>
      <c r="E124" s="18"/>
      <c r="F124" s="18"/>
      <c r="G124" s="18"/>
      <c r="H124" s="17"/>
      <c r="I124" s="18"/>
      <c r="J124" s="18"/>
      <c r="K124" s="18"/>
      <c r="L124" s="18"/>
      <c r="M124" s="18"/>
      <c r="N124" s="18"/>
      <c r="O124" s="18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</row>
    <row r="125" spans="1:46" x14ac:dyDescent="0.35">
      <c r="A125" s="17"/>
      <c r="B125" s="17"/>
      <c r="C125" s="17"/>
      <c r="D125" s="17"/>
      <c r="E125" s="18"/>
      <c r="F125" s="18"/>
      <c r="G125" s="18"/>
      <c r="H125" s="17"/>
      <c r="I125" s="18"/>
      <c r="J125" s="18"/>
      <c r="K125" s="18"/>
      <c r="L125" s="18"/>
      <c r="M125" s="18"/>
      <c r="N125" s="18"/>
      <c r="O125" s="18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</row>
    <row r="126" spans="1:46" x14ac:dyDescent="0.35">
      <c r="A126" s="17"/>
      <c r="B126" s="17"/>
      <c r="C126" s="17"/>
      <c r="D126" s="17"/>
      <c r="E126" s="18"/>
      <c r="F126" s="18"/>
      <c r="G126" s="18"/>
      <c r="H126" s="17"/>
      <c r="I126" s="18"/>
      <c r="J126" s="18"/>
      <c r="K126" s="18"/>
      <c r="L126" s="18"/>
      <c r="M126" s="18"/>
      <c r="N126" s="18"/>
      <c r="O126" s="18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</row>
    <row r="127" spans="1:46" x14ac:dyDescent="0.35">
      <c r="A127" s="17"/>
      <c r="B127" s="17"/>
      <c r="C127" s="17"/>
      <c r="D127" s="17"/>
      <c r="E127" s="18"/>
      <c r="F127" s="18"/>
      <c r="G127" s="18"/>
      <c r="H127" s="17"/>
      <c r="I127" s="18"/>
      <c r="J127" s="18"/>
      <c r="K127" s="18"/>
      <c r="L127" s="18"/>
      <c r="M127" s="18"/>
      <c r="N127" s="18"/>
      <c r="O127" s="18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</row>
    <row r="128" spans="1:46" x14ac:dyDescent="0.35">
      <c r="A128" s="17"/>
      <c r="B128" s="17"/>
      <c r="C128" s="17"/>
      <c r="D128" s="17"/>
      <c r="E128" s="18"/>
      <c r="F128" s="18"/>
      <c r="G128" s="18"/>
      <c r="H128" s="17"/>
      <c r="I128" s="18"/>
      <c r="J128" s="18"/>
      <c r="K128" s="18"/>
      <c r="L128" s="18"/>
      <c r="M128" s="18"/>
      <c r="N128" s="18"/>
      <c r="O128" s="18"/>
    </row>
    <row r="129" spans="1:15" x14ac:dyDescent="0.35">
      <c r="A129" s="17"/>
      <c r="B129" s="17"/>
      <c r="C129" s="17"/>
      <c r="D129" s="17"/>
      <c r="E129" s="18"/>
      <c r="F129" s="18"/>
      <c r="G129" s="18"/>
      <c r="H129" s="17"/>
      <c r="I129" s="18"/>
      <c r="J129" s="18"/>
      <c r="K129" s="18"/>
      <c r="L129" s="18"/>
      <c r="M129" s="18"/>
      <c r="N129" s="18"/>
      <c r="O129" s="18"/>
    </row>
    <row r="130" spans="1:15" x14ac:dyDescent="0.35">
      <c r="A130" s="17"/>
      <c r="B130" s="17"/>
      <c r="C130" s="17"/>
      <c r="D130" s="17"/>
      <c r="E130" s="18"/>
      <c r="F130" s="18"/>
      <c r="G130" s="18"/>
      <c r="H130" s="17"/>
      <c r="I130" s="18"/>
      <c r="J130" s="18"/>
      <c r="K130" s="18"/>
      <c r="L130" s="18"/>
      <c r="M130" s="18"/>
      <c r="N130" s="18"/>
      <c r="O130" s="18"/>
    </row>
    <row r="131" spans="1:15" x14ac:dyDescent="0.35">
      <c r="A131" s="17"/>
      <c r="B131" s="17"/>
      <c r="C131" s="17"/>
      <c r="D131" s="17"/>
      <c r="E131" s="18"/>
      <c r="F131" s="18"/>
      <c r="G131" s="18"/>
      <c r="H131" s="17"/>
      <c r="I131" s="18"/>
      <c r="J131" s="18"/>
      <c r="K131" s="18"/>
      <c r="L131" s="18"/>
      <c r="M131" s="18"/>
      <c r="N131" s="18"/>
      <c r="O131" s="18"/>
    </row>
    <row r="132" spans="1:15" x14ac:dyDescent="0.35">
      <c r="A132" s="17"/>
      <c r="B132" s="17"/>
      <c r="C132" s="17"/>
      <c r="D132" s="17"/>
      <c r="E132" s="18"/>
      <c r="F132" s="18"/>
      <c r="G132" s="18"/>
      <c r="H132" s="17"/>
      <c r="I132" s="18"/>
      <c r="J132" s="18"/>
      <c r="K132" s="18"/>
      <c r="L132" s="18"/>
      <c r="M132" s="18"/>
      <c r="N132" s="18"/>
      <c r="O132" s="18"/>
    </row>
    <row r="133" spans="1:15" x14ac:dyDescent="0.35">
      <c r="A133" s="17"/>
      <c r="B133" s="17"/>
      <c r="C133" s="17"/>
      <c r="D133" s="17"/>
      <c r="E133" s="18"/>
      <c r="F133" s="18"/>
      <c r="G133" s="18"/>
      <c r="H133" s="17"/>
      <c r="I133" s="18"/>
      <c r="J133" s="18"/>
      <c r="K133" s="18"/>
      <c r="L133" s="18"/>
      <c r="M133" s="18"/>
      <c r="N133" s="18"/>
      <c r="O133" s="18"/>
    </row>
    <row r="134" spans="1:15" x14ac:dyDescent="0.35">
      <c r="A134" s="17"/>
      <c r="B134" s="17"/>
      <c r="C134" s="17"/>
      <c r="D134" s="17"/>
      <c r="E134" s="18"/>
      <c r="F134" s="18"/>
      <c r="G134" s="18"/>
      <c r="H134" s="17"/>
      <c r="I134" s="18"/>
      <c r="J134" s="18"/>
      <c r="K134" s="18"/>
      <c r="L134" s="18"/>
      <c r="M134" s="18"/>
      <c r="N134" s="18"/>
      <c r="O134" s="18"/>
    </row>
    <row r="135" spans="1:15" x14ac:dyDescent="0.35">
      <c r="A135" s="17"/>
      <c r="B135" s="17"/>
      <c r="C135" s="17"/>
      <c r="D135" s="17"/>
      <c r="E135" s="18"/>
      <c r="F135" s="18"/>
      <c r="G135" s="18"/>
      <c r="H135" s="17"/>
      <c r="I135" s="18"/>
      <c r="J135" s="18"/>
      <c r="K135" s="18"/>
      <c r="L135" s="18"/>
      <c r="M135" s="18"/>
      <c r="N135" s="18"/>
      <c r="O135" s="18"/>
    </row>
    <row r="136" spans="1:15" x14ac:dyDescent="0.35">
      <c r="A136" s="17"/>
      <c r="B136" s="17"/>
      <c r="C136" s="17"/>
      <c r="D136" s="17"/>
      <c r="E136" s="18"/>
      <c r="F136" s="18"/>
      <c r="G136" s="18"/>
      <c r="H136" s="17"/>
      <c r="I136" s="18"/>
      <c r="J136" s="18"/>
      <c r="K136" s="18"/>
      <c r="L136" s="18"/>
      <c r="M136" s="18"/>
      <c r="N136" s="18"/>
      <c r="O136" s="18"/>
    </row>
    <row r="137" spans="1:15" x14ac:dyDescent="0.35">
      <c r="A137" s="17"/>
      <c r="B137" s="17"/>
      <c r="C137" s="17"/>
      <c r="D137" s="17"/>
      <c r="E137" s="18"/>
      <c r="F137" s="18"/>
      <c r="G137" s="18"/>
      <c r="H137" s="17"/>
      <c r="I137" s="18"/>
      <c r="J137" s="18"/>
      <c r="K137" s="18"/>
      <c r="L137" s="18"/>
      <c r="M137" s="18"/>
      <c r="N137" s="18"/>
      <c r="O137" s="18"/>
    </row>
    <row r="138" spans="1:15" x14ac:dyDescent="0.35">
      <c r="A138" s="17"/>
      <c r="B138" s="17"/>
      <c r="C138" s="17"/>
      <c r="D138" s="17"/>
      <c r="E138" s="18"/>
      <c r="F138" s="18"/>
      <c r="G138" s="18"/>
      <c r="H138" s="17"/>
      <c r="I138" s="18"/>
      <c r="J138" s="18"/>
      <c r="K138" s="18"/>
      <c r="L138" s="18"/>
      <c r="M138" s="18"/>
      <c r="N138" s="18"/>
      <c r="O138" s="18"/>
    </row>
    <row r="139" spans="1:15" x14ac:dyDescent="0.35">
      <c r="A139" s="17"/>
      <c r="B139" s="17"/>
      <c r="C139" s="17"/>
      <c r="D139" s="17"/>
      <c r="E139" s="18"/>
      <c r="F139" s="18"/>
      <c r="G139" s="18"/>
      <c r="H139" s="17"/>
      <c r="I139" s="18"/>
      <c r="J139" s="18"/>
      <c r="K139" s="18"/>
      <c r="L139" s="18"/>
      <c r="M139" s="18"/>
      <c r="N139" s="18"/>
      <c r="O139" s="18"/>
    </row>
    <row r="140" spans="1:15" x14ac:dyDescent="0.35">
      <c r="A140" s="17"/>
      <c r="B140" s="17"/>
      <c r="C140" s="17"/>
      <c r="D140" s="17"/>
      <c r="E140" s="18"/>
      <c r="F140" s="18"/>
      <c r="G140" s="18"/>
      <c r="H140" s="17"/>
      <c r="I140" s="18"/>
      <c r="J140" s="18"/>
      <c r="K140" s="18"/>
      <c r="L140" s="18"/>
      <c r="M140" s="18"/>
      <c r="N140" s="18"/>
      <c r="O140" s="18"/>
    </row>
    <row r="141" spans="1:15" x14ac:dyDescent="0.35">
      <c r="A141" s="17"/>
      <c r="B141" s="17"/>
      <c r="C141" s="17"/>
      <c r="D141" s="17"/>
      <c r="E141" s="18"/>
      <c r="F141" s="18"/>
      <c r="G141" s="18"/>
      <c r="H141" s="17"/>
      <c r="I141" s="18"/>
      <c r="J141" s="18"/>
      <c r="K141" s="18"/>
      <c r="L141" s="18"/>
      <c r="M141" s="18"/>
      <c r="N141" s="18"/>
      <c r="O141" s="18"/>
    </row>
    <row r="142" spans="1:15" x14ac:dyDescent="0.35">
      <c r="A142" s="17"/>
      <c r="B142" s="17"/>
      <c r="C142" s="17"/>
      <c r="D142" s="17"/>
      <c r="E142" s="18"/>
      <c r="F142" s="18"/>
      <c r="G142" s="18"/>
      <c r="H142" s="17"/>
      <c r="I142" s="18"/>
      <c r="J142" s="18"/>
      <c r="K142" s="18"/>
      <c r="L142" s="18"/>
      <c r="M142" s="18"/>
      <c r="N142" s="18"/>
      <c r="O142" s="18"/>
    </row>
    <row r="143" spans="1:15" x14ac:dyDescent="0.35">
      <c r="A143" s="17"/>
      <c r="B143" s="17"/>
      <c r="C143" s="17"/>
      <c r="D143" s="17"/>
      <c r="E143" s="18"/>
      <c r="F143" s="18"/>
      <c r="G143" s="18"/>
      <c r="H143" s="17"/>
      <c r="I143" s="18"/>
      <c r="J143" s="18"/>
      <c r="K143" s="18"/>
      <c r="L143" s="18"/>
      <c r="M143" s="18"/>
      <c r="N143" s="18"/>
      <c r="O143" s="18"/>
    </row>
    <row r="144" spans="1:15" x14ac:dyDescent="0.35">
      <c r="A144" s="17"/>
      <c r="B144" s="17"/>
      <c r="C144" s="17"/>
      <c r="D144" s="17"/>
      <c r="E144" s="18"/>
      <c r="F144" s="18"/>
      <c r="G144" s="18"/>
      <c r="H144" s="17"/>
      <c r="I144" s="18"/>
      <c r="J144" s="18"/>
      <c r="K144" s="18"/>
      <c r="L144" s="18"/>
      <c r="M144" s="18"/>
      <c r="N144" s="18"/>
      <c r="O144" s="18"/>
    </row>
    <row r="145" spans="1:15" x14ac:dyDescent="0.35">
      <c r="A145" s="17"/>
      <c r="B145" s="17"/>
      <c r="C145" s="17"/>
      <c r="D145" s="17"/>
      <c r="E145" s="18"/>
      <c r="F145" s="18"/>
      <c r="G145" s="18"/>
      <c r="H145" s="17"/>
      <c r="I145" s="18"/>
      <c r="J145" s="18"/>
      <c r="K145" s="18"/>
      <c r="L145" s="18"/>
      <c r="M145" s="18"/>
      <c r="N145" s="18"/>
      <c r="O145" s="18"/>
    </row>
    <row r="146" spans="1:15" x14ac:dyDescent="0.35">
      <c r="A146" s="17"/>
      <c r="B146" s="17"/>
      <c r="C146" s="17"/>
      <c r="D146" s="17"/>
      <c r="E146" s="18"/>
      <c r="F146" s="18"/>
      <c r="G146" s="18"/>
      <c r="H146" s="17"/>
      <c r="I146" s="18"/>
      <c r="J146" s="18"/>
      <c r="K146" s="18"/>
      <c r="L146" s="18"/>
      <c r="M146" s="18"/>
      <c r="N146" s="18"/>
      <c r="O146" s="18"/>
    </row>
    <row r="147" spans="1:15" x14ac:dyDescent="0.35">
      <c r="A147" s="17"/>
      <c r="B147" s="17"/>
      <c r="C147" s="17"/>
      <c r="D147" s="17"/>
      <c r="E147" s="18"/>
      <c r="F147" s="18"/>
      <c r="G147" s="18"/>
      <c r="H147" s="17"/>
      <c r="I147" s="18"/>
      <c r="J147" s="18"/>
      <c r="K147" s="18"/>
      <c r="L147" s="18"/>
      <c r="M147" s="18"/>
      <c r="N147" s="18"/>
      <c r="O147" s="18"/>
    </row>
    <row r="148" spans="1:15" x14ac:dyDescent="0.35">
      <c r="A148" s="17"/>
      <c r="B148" s="17"/>
      <c r="C148" s="17"/>
      <c r="D148" s="17"/>
      <c r="E148" s="18"/>
      <c r="F148" s="18"/>
      <c r="G148" s="18"/>
      <c r="H148" s="17"/>
      <c r="I148" s="18"/>
      <c r="J148" s="18"/>
      <c r="K148" s="18"/>
      <c r="L148" s="18"/>
      <c r="M148" s="18"/>
      <c r="N148" s="18"/>
      <c r="O148" s="18"/>
    </row>
    <row r="149" spans="1:15" x14ac:dyDescent="0.35">
      <c r="A149" s="17"/>
      <c r="B149" s="17"/>
      <c r="C149" s="17"/>
      <c r="D149" s="17"/>
      <c r="E149" s="18"/>
      <c r="F149" s="18"/>
      <c r="G149" s="18"/>
      <c r="H149" s="17"/>
      <c r="I149" s="18"/>
      <c r="J149" s="18"/>
      <c r="K149" s="18"/>
      <c r="L149" s="18"/>
      <c r="M149" s="18"/>
      <c r="N149" s="18"/>
      <c r="O149" s="18"/>
    </row>
    <row r="150" spans="1:15" x14ac:dyDescent="0.35">
      <c r="A150" s="17"/>
      <c r="B150" s="17"/>
      <c r="C150" s="17"/>
      <c r="D150" s="17"/>
      <c r="E150" s="18"/>
      <c r="F150" s="18"/>
      <c r="G150" s="18"/>
      <c r="H150" s="17"/>
      <c r="I150" s="18"/>
      <c r="J150" s="18"/>
      <c r="K150" s="18"/>
      <c r="L150" s="18"/>
      <c r="M150" s="18"/>
      <c r="N150" s="18"/>
      <c r="O150" s="18"/>
    </row>
    <row r="151" spans="1:15" x14ac:dyDescent="0.35">
      <c r="A151" s="17"/>
      <c r="B151" s="17"/>
      <c r="C151" s="17"/>
      <c r="D151" s="17"/>
      <c r="E151" s="18"/>
      <c r="F151" s="18"/>
      <c r="G151" s="18"/>
      <c r="H151" s="17"/>
      <c r="I151" s="18"/>
      <c r="J151" s="18"/>
      <c r="K151" s="18"/>
      <c r="L151" s="18"/>
      <c r="M151" s="18"/>
      <c r="N151" s="18"/>
      <c r="O151" s="18"/>
    </row>
    <row r="152" spans="1:15" x14ac:dyDescent="0.35">
      <c r="A152" s="17"/>
      <c r="B152" s="17"/>
      <c r="C152" s="17"/>
      <c r="D152" s="17"/>
      <c r="E152" s="18"/>
      <c r="F152" s="18"/>
      <c r="G152" s="18"/>
      <c r="H152" s="17"/>
      <c r="I152" s="18"/>
      <c r="J152" s="18"/>
      <c r="K152" s="18"/>
      <c r="L152" s="18"/>
      <c r="M152" s="18"/>
      <c r="N152" s="18"/>
      <c r="O152" s="18"/>
    </row>
    <row r="153" spans="1:15" x14ac:dyDescent="0.35">
      <c r="A153" s="17"/>
      <c r="B153" s="17"/>
      <c r="C153" s="17"/>
      <c r="D153" s="17"/>
      <c r="E153" s="18"/>
      <c r="F153" s="18"/>
      <c r="G153" s="18"/>
      <c r="H153" s="17"/>
      <c r="I153" s="18"/>
      <c r="J153" s="18"/>
      <c r="K153" s="18"/>
      <c r="L153" s="18"/>
      <c r="M153" s="18"/>
      <c r="N153" s="18"/>
      <c r="O153" s="18"/>
    </row>
    <row r="154" spans="1:15" x14ac:dyDescent="0.35">
      <c r="A154" s="17"/>
      <c r="B154" s="17"/>
      <c r="C154" s="17"/>
      <c r="D154" s="17"/>
      <c r="E154" s="18"/>
      <c r="F154" s="18"/>
      <c r="G154" s="18"/>
      <c r="H154" s="17"/>
      <c r="I154" s="18"/>
      <c r="J154" s="18"/>
      <c r="K154" s="18"/>
      <c r="L154" s="18"/>
      <c r="M154" s="18"/>
      <c r="N154" s="18"/>
      <c r="O154" s="18"/>
    </row>
    <row r="155" spans="1:15" x14ac:dyDescent="0.35">
      <c r="A155" s="17"/>
      <c r="B155" s="17"/>
      <c r="C155" s="17"/>
      <c r="D155" s="17"/>
      <c r="E155" s="18"/>
      <c r="F155" s="18"/>
      <c r="G155" s="18"/>
      <c r="H155" s="17"/>
      <c r="I155" s="18"/>
      <c r="J155" s="18"/>
      <c r="K155" s="18"/>
      <c r="L155" s="18"/>
      <c r="M155" s="18"/>
      <c r="N155" s="18"/>
      <c r="O155" s="18"/>
    </row>
    <row r="156" spans="1:15" x14ac:dyDescent="0.35">
      <c r="A156" s="17"/>
      <c r="B156" s="17"/>
      <c r="C156" s="17"/>
      <c r="D156" s="17"/>
      <c r="E156" s="18"/>
      <c r="F156" s="18"/>
      <c r="G156" s="18"/>
      <c r="H156" s="17"/>
      <c r="I156" s="18"/>
      <c r="J156" s="18"/>
      <c r="K156" s="18"/>
      <c r="L156" s="18"/>
      <c r="M156" s="18"/>
      <c r="N156" s="18"/>
      <c r="O156" s="18"/>
    </row>
    <row r="157" spans="1:15" x14ac:dyDescent="0.35">
      <c r="A157" s="17"/>
      <c r="B157" s="17"/>
      <c r="C157" s="17"/>
      <c r="D157" s="17"/>
      <c r="E157" s="18"/>
      <c r="F157" s="18"/>
      <c r="G157" s="18"/>
      <c r="H157" s="17"/>
      <c r="I157" s="18"/>
      <c r="J157" s="18"/>
      <c r="K157" s="18"/>
      <c r="L157" s="18"/>
      <c r="M157" s="18"/>
      <c r="N157" s="18"/>
      <c r="O157" s="18"/>
    </row>
    <row r="158" spans="1:15" x14ac:dyDescent="0.35">
      <c r="A158" s="17"/>
      <c r="B158" s="17"/>
      <c r="C158" s="17"/>
      <c r="D158" s="17"/>
      <c r="E158" s="18"/>
      <c r="F158" s="18"/>
      <c r="G158" s="18"/>
      <c r="H158" s="17"/>
      <c r="I158" s="18"/>
      <c r="J158" s="18"/>
      <c r="K158" s="18"/>
      <c r="L158" s="18"/>
      <c r="M158" s="18"/>
      <c r="N158" s="18"/>
      <c r="O158" s="18"/>
    </row>
    <row r="159" spans="1:15" x14ac:dyDescent="0.35">
      <c r="A159" s="17"/>
      <c r="B159" s="17"/>
      <c r="C159" s="17"/>
      <c r="D159" s="17"/>
      <c r="E159" s="18"/>
      <c r="F159" s="18"/>
      <c r="G159" s="18"/>
      <c r="H159" s="17"/>
      <c r="I159" s="18"/>
      <c r="J159" s="18"/>
      <c r="K159" s="18"/>
      <c r="L159" s="18"/>
      <c r="M159" s="18"/>
      <c r="N159" s="18"/>
      <c r="O159" s="18"/>
    </row>
    <row r="160" spans="1:15" x14ac:dyDescent="0.35">
      <c r="A160" s="17"/>
      <c r="B160" s="17"/>
      <c r="C160" s="17"/>
      <c r="D160" s="17"/>
      <c r="E160" s="18"/>
      <c r="F160" s="18"/>
      <c r="G160" s="18"/>
      <c r="H160" s="17"/>
      <c r="I160" s="18"/>
      <c r="J160" s="18"/>
      <c r="K160" s="18"/>
      <c r="L160" s="18"/>
      <c r="M160" s="18"/>
      <c r="N160" s="18"/>
      <c r="O160" s="18"/>
    </row>
    <row r="161" spans="1:15" x14ac:dyDescent="0.35">
      <c r="A161" s="17"/>
      <c r="B161" s="17"/>
      <c r="C161" s="17"/>
      <c r="D161" s="17"/>
      <c r="E161" s="18"/>
      <c r="F161" s="18"/>
      <c r="G161" s="18"/>
      <c r="H161" s="17"/>
      <c r="I161" s="18"/>
      <c r="J161" s="18"/>
      <c r="K161" s="18"/>
      <c r="L161" s="18"/>
      <c r="M161" s="18"/>
      <c r="N161" s="18"/>
      <c r="O161" s="18"/>
    </row>
    <row r="162" spans="1:15" x14ac:dyDescent="0.35">
      <c r="A162" s="17"/>
      <c r="B162" s="17"/>
      <c r="C162" s="17"/>
      <c r="D162" s="17"/>
      <c r="E162" s="18"/>
      <c r="F162" s="18"/>
      <c r="G162" s="18"/>
      <c r="H162" s="17"/>
      <c r="I162" s="18"/>
      <c r="J162" s="18"/>
      <c r="K162" s="18"/>
      <c r="L162" s="18"/>
      <c r="M162" s="18"/>
      <c r="N162" s="18"/>
      <c r="O162" s="18"/>
    </row>
    <row r="163" spans="1:15" x14ac:dyDescent="0.35">
      <c r="A163" s="17"/>
      <c r="B163" s="17"/>
      <c r="C163" s="17"/>
      <c r="D163" s="17"/>
      <c r="E163" s="18"/>
      <c r="F163" s="18"/>
      <c r="G163" s="18"/>
      <c r="H163" s="17"/>
      <c r="I163" s="18"/>
      <c r="J163" s="18"/>
      <c r="K163" s="18"/>
      <c r="L163" s="18"/>
      <c r="M163" s="18"/>
      <c r="N163" s="18"/>
      <c r="O163" s="18"/>
    </row>
    <row r="164" spans="1:15" x14ac:dyDescent="0.35">
      <c r="A164" s="17"/>
      <c r="B164" s="17"/>
      <c r="C164" s="17"/>
      <c r="D164" s="17"/>
      <c r="E164" s="18"/>
      <c r="F164" s="18"/>
      <c r="G164" s="18"/>
      <c r="H164" s="17"/>
      <c r="I164" s="18"/>
      <c r="J164" s="18"/>
      <c r="K164" s="18"/>
      <c r="L164" s="18"/>
      <c r="M164" s="18"/>
      <c r="N164" s="18"/>
      <c r="O164" s="18"/>
    </row>
    <row r="165" spans="1:15" x14ac:dyDescent="0.35">
      <c r="A165" s="17"/>
      <c r="B165" s="17"/>
      <c r="C165" s="17"/>
      <c r="D165" s="17"/>
      <c r="E165" s="18"/>
      <c r="F165" s="18"/>
      <c r="G165" s="18"/>
      <c r="H165" s="17"/>
      <c r="I165" s="18"/>
      <c r="J165" s="18"/>
      <c r="K165" s="18"/>
      <c r="L165" s="18"/>
      <c r="M165" s="18"/>
      <c r="N165" s="18"/>
      <c r="O165" s="18"/>
    </row>
    <row r="166" spans="1:15" x14ac:dyDescent="0.35">
      <c r="A166" s="17"/>
      <c r="B166" s="17"/>
      <c r="C166" s="17"/>
      <c r="D166" s="17"/>
      <c r="E166" s="18"/>
      <c r="F166" s="18"/>
      <c r="G166" s="18"/>
      <c r="H166" s="17"/>
      <c r="I166" s="18"/>
      <c r="J166" s="18"/>
      <c r="K166" s="18"/>
      <c r="L166" s="18"/>
      <c r="M166" s="18"/>
      <c r="N166" s="18"/>
      <c r="O166" s="18"/>
    </row>
    <row r="167" spans="1:15" x14ac:dyDescent="0.35">
      <c r="A167" s="17"/>
      <c r="B167" s="17"/>
      <c r="C167" s="17"/>
      <c r="D167" s="17"/>
      <c r="E167" s="18"/>
      <c r="F167" s="18"/>
      <c r="G167" s="18"/>
      <c r="H167" s="17"/>
      <c r="I167" s="18"/>
      <c r="J167" s="18"/>
      <c r="K167" s="18"/>
      <c r="L167" s="18"/>
      <c r="M167" s="18"/>
      <c r="N167" s="18"/>
      <c r="O167" s="18"/>
    </row>
    <row r="168" spans="1:15" x14ac:dyDescent="0.35">
      <c r="A168" s="17"/>
      <c r="B168" s="17"/>
      <c r="C168" s="17"/>
      <c r="D168" s="17"/>
      <c r="E168" s="18"/>
      <c r="F168" s="18"/>
      <c r="G168" s="18"/>
      <c r="H168" s="17"/>
      <c r="I168" s="18"/>
      <c r="J168" s="18"/>
      <c r="K168" s="18"/>
      <c r="L168" s="18"/>
      <c r="M168" s="18"/>
      <c r="N168" s="18"/>
      <c r="O168" s="18"/>
    </row>
    <row r="169" spans="1:15" x14ac:dyDescent="0.35">
      <c r="A169" s="17"/>
      <c r="B169" s="17"/>
      <c r="C169" s="17"/>
      <c r="D169" s="17"/>
      <c r="E169" s="18"/>
      <c r="F169" s="18"/>
      <c r="G169" s="18"/>
      <c r="H169" s="17"/>
      <c r="I169" s="18"/>
      <c r="J169" s="18"/>
      <c r="K169" s="18"/>
      <c r="L169" s="18"/>
      <c r="M169" s="18"/>
      <c r="N169" s="18"/>
      <c r="O169" s="18"/>
    </row>
    <row r="170" spans="1:15" x14ac:dyDescent="0.35">
      <c r="A170" s="17"/>
      <c r="B170" s="17"/>
      <c r="C170" s="17"/>
      <c r="D170" s="17"/>
      <c r="E170" s="18"/>
      <c r="F170" s="18"/>
      <c r="G170" s="18"/>
      <c r="H170" s="17"/>
      <c r="I170" s="18"/>
      <c r="J170" s="18"/>
      <c r="K170" s="18"/>
      <c r="L170" s="18"/>
      <c r="M170" s="18"/>
      <c r="N170" s="18"/>
      <c r="O170" s="18"/>
    </row>
    <row r="171" spans="1:15" x14ac:dyDescent="0.35">
      <c r="A171" s="17"/>
      <c r="B171" s="17"/>
      <c r="C171" s="17"/>
      <c r="D171" s="17"/>
      <c r="E171" s="18"/>
      <c r="F171" s="18"/>
      <c r="G171" s="18"/>
      <c r="H171" s="17"/>
      <c r="I171" s="18"/>
      <c r="J171" s="18"/>
      <c r="K171" s="18"/>
      <c r="L171" s="18"/>
      <c r="M171" s="18"/>
      <c r="N171" s="18"/>
      <c r="O171" s="18"/>
    </row>
    <row r="172" spans="1:15" x14ac:dyDescent="0.35">
      <c r="A172" s="17"/>
      <c r="B172" s="17"/>
      <c r="C172" s="17"/>
      <c r="D172" s="17"/>
      <c r="E172" s="18"/>
      <c r="F172" s="18"/>
      <c r="G172" s="18"/>
      <c r="H172" s="17"/>
      <c r="I172" s="18"/>
      <c r="J172" s="18"/>
      <c r="K172" s="18"/>
      <c r="L172" s="18"/>
      <c r="M172" s="18"/>
      <c r="N172" s="18"/>
      <c r="O172" s="18"/>
    </row>
    <row r="173" spans="1:15" x14ac:dyDescent="0.35">
      <c r="A173" s="17"/>
      <c r="B173" s="17"/>
      <c r="C173" s="17"/>
      <c r="D173" s="17"/>
      <c r="E173" s="18"/>
      <c r="F173" s="18"/>
      <c r="G173" s="18"/>
      <c r="H173" s="17"/>
      <c r="I173" s="18"/>
      <c r="J173" s="18"/>
      <c r="K173" s="18"/>
      <c r="L173" s="18"/>
      <c r="M173" s="18"/>
      <c r="N173" s="18"/>
      <c r="O173" s="18"/>
    </row>
    <row r="174" spans="1:15" x14ac:dyDescent="0.35">
      <c r="A174" s="17"/>
      <c r="B174" s="17"/>
      <c r="C174" s="17"/>
      <c r="D174" s="17"/>
      <c r="E174" s="18"/>
      <c r="F174" s="18"/>
      <c r="G174" s="18"/>
      <c r="H174" s="17"/>
      <c r="I174" s="18"/>
      <c r="J174" s="18"/>
      <c r="K174" s="18"/>
      <c r="L174" s="18"/>
      <c r="M174" s="18"/>
      <c r="N174" s="18"/>
      <c r="O174" s="18"/>
    </row>
    <row r="175" spans="1:15" x14ac:dyDescent="0.35">
      <c r="A175" s="17"/>
      <c r="B175" s="17"/>
      <c r="C175" s="17"/>
      <c r="D175" s="17"/>
      <c r="E175" s="18"/>
      <c r="F175" s="18"/>
      <c r="G175" s="18"/>
      <c r="H175" s="17"/>
      <c r="I175" s="18"/>
      <c r="J175" s="18"/>
      <c r="K175" s="18"/>
      <c r="L175" s="18"/>
      <c r="M175" s="18"/>
      <c r="N175" s="18"/>
      <c r="O175" s="18"/>
    </row>
    <row r="176" spans="1:15" x14ac:dyDescent="0.35">
      <c r="A176" s="17"/>
      <c r="B176" s="17"/>
      <c r="C176" s="17"/>
      <c r="D176" s="17"/>
      <c r="E176" s="18"/>
      <c r="F176" s="18"/>
      <c r="G176" s="18"/>
      <c r="H176" s="17"/>
      <c r="I176" s="18"/>
      <c r="J176" s="18"/>
      <c r="K176" s="18"/>
      <c r="L176" s="18"/>
      <c r="M176" s="18"/>
      <c r="N176" s="18"/>
      <c r="O176" s="18"/>
    </row>
    <row r="177" spans="1:15" x14ac:dyDescent="0.35">
      <c r="A177" s="17"/>
      <c r="B177" s="17"/>
      <c r="C177" s="17"/>
      <c r="D177" s="17"/>
      <c r="E177" s="18"/>
      <c r="F177" s="18"/>
      <c r="G177" s="18"/>
      <c r="H177" s="17"/>
      <c r="I177" s="18"/>
      <c r="J177" s="18"/>
      <c r="K177" s="18"/>
      <c r="L177" s="18"/>
      <c r="M177" s="18"/>
      <c r="N177" s="18"/>
      <c r="O177" s="18"/>
    </row>
    <row r="178" spans="1:15" x14ac:dyDescent="0.35">
      <c r="A178" s="17"/>
      <c r="B178" s="17"/>
      <c r="C178" s="17"/>
      <c r="D178" s="17"/>
      <c r="E178" s="18"/>
      <c r="F178" s="18"/>
      <c r="G178" s="18"/>
      <c r="H178" s="17"/>
      <c r="I178" s="18"/>
      <c r="J178" s="18"/>
      <c r="K178" s="18"/>
      <c r="L178" s="18"/>
      <c r="M178" s="18"/>
      <c r="N178" s="18"/>
      <c r="O178" s="18"/>
    </row>
    <row r="179" spans="1:15" x14ac:dyDescent="0.35">
      <c r="A179" s="17"/>
      <c r="B179" s="17"/>
      <c r="C179" s="17"/>
      <c r="D179" s="17"/>
      <c r="E179" s="18"/>
      <c r="F179" s="18"/>
      <c r="G179" s="18"/>
      <c r="H179" s="17"/>
      <c r="I179" s="18"/>
      <c r="J179" s="18"/>
      <c r="K179" s="18"/>
      <c r="L179" s="18"/>
      <c r="M179" s="18"/>
      <c r="N179" s="18"/>
      <c r="O179" s="18"/>
    </row>
    <row r="180" spans="1:15" x14ac:dyDescent="0.35">
      <c r="A180" s="17"/>
      <c r="B180" s="17"/>
      <c r="C180" s="17"/>
      <c r="D180" s="17"/>
      <c r="E180" s="18"/>
      <c r="F180" s="18"/>
      <c r="G180" s="18"/>
      <c r="H180" s="17"/>
      <c r="I180" s="18"/>
      <c r="J180" s="18"/>
      <c r="K180" s="18"/>
      <c r="L180" s="18"/>
      <c r="M180" s="18"/>
      <c r="N180" s="18"/>
      <c r="O180" s="18"/>
    </row>
    <row r="181" spans="1:15" x14ac:dyDescent="0.35">
      <c r="A181" s="17"/>
      <c r="B181" s="17"/>
      <c r="C181" s="17"/>
      <c r="D181" s="17"/>
      <c r="E181" s="18"/>
      <c r="F181" s="18"/>
      <c r="G181" s="18"/>
      <c r="H181" s="17"/>
      <c r="I181" s="18"/>
      <c r="J181" s="18"/>
      <c r="K181" s="18"/>
      <c r="L181" s="18"/>
      <c r="M181" s="18"/>
      <c r="N181" s="18"/>
      <c r="O181" s="18"/>
    </row>
    <row r="182" spans="1:15" x14ac:dyDescent="0.35">
      <c r="A182" s="17"/>
      <c r="B182" s="17"/>
      <c r="C182" s="17"/>
      <c r="D182" s="17"/>
      <c r="E182" s="18"/>
      <c r="F182" s="18"/>
      <c r="G182" s="18"/>
      <c r="H182" s="17"/>
      <c r="I182" s="18"/>
      <c r="J182" s="18"/>
      <c r="K182" s="18"/>
      <c r="L182" s="18"/>
      <c r="M182" s="18"/>
      <c r="N182" s="18"/>
      <c r="O182" s="18"/>
    </row>
    <row r="183" spans="1:15" x14ac:dyDescent="0.35">
      <c r="A183" s="17"/>
      <c r="B183" s="17"/>
      <c r="C183" s="17"/>
      <c r="D183" s="17"/>
      <c r="E183" s="18"/>
      <c r="F183" s="18"/>
      <c r="G183" s="18"/>
      <c r="H183" s="17"/>
      <c r="I183" s="18"/>
      <c r="J183" s="18"/>
      <c r="K183" s="18"/>
      <c r="L183" s="18"/>
      <c r="M183" s="18"/>
      <c r="N183" s="18"/>
      <c r="O183" s="18"/>
    </row>
    <row r="184" spans="1:15" x14ac:dyDescent="0.35">
      <c r="A184" s="17"/>
      <c r="B184" s="17"/>
      <c r="C184" s="17"/>
      <c r="D184" s="17"/>
      <c r="E184" s="18"/>
      <c r="F184" s="18"/>
      <c r="G184" s="18"/>
      <c r="H184" s="17"/>
      <c r="I184" s="18"/>
      <c r="J184" s="18"/>
      <c r="K184" s="18"/>
      <c r="L184" s="18"/>
      <c r="M184" s="18"/>
      <c r="N184" s="18"/>
      <c r="O184" s="18"/>
    </row>
    <row r="185" spans="1:15" x14ac:dyDescent="0.35">
      <c r="A185" s="17"/>
      <c r="B185" s="17"/>
      <c r="C185" s="17"/>
      <c r="D185" s="17"/>
      <c r="E185" s="18"/>
      <c r="F185" s="18"/>
      <c r="G185" s="18"/>
      <c r="H185" s="17"/>
      <c r="I185" s="18"/>
      <c r="J185" s="18"/>
      <c r="K185" s="18"/>
      <c r="L185" s="18"/>
      <c r="M185" s="18"/>
      <c r="N185" s="18"/>
      <c r="O185" s="18"/>
    </row>
    <row r="186" spans="1:15" x14ac:dyDescent="0.35">
      <c r="A186" s="17"/>
      <c r="B186" s="17"/>
      <c r="C186" s="17"/>
      <c r="D186" s="17"/>
      <c r="E186" s="18"/>
      <c r="F186" s="18"/>
      <c r="G186" s="18"/>
      <c r="H186" s="17"/>
      <c r="I186" s="18"/>
      <c r="J186" s="18"/>
      <c r="K186" s="18"/>
      <c r="L186" s="18"/>
      <c r="M186" s="18"/>
      <c r="N186" s="18"/>
      <c r="O186" s="18"/>
    </row>
    <row r="187" spans="1:15" x14ac:dyDescent="0.35">
      <c r="A187" s="17"/>
      <c r="B187" s="17"/>
      <c r="C187" s="17"/>
      <c r="D187" s="17"/>
      <c r="E187" s="18"/>
      <c r="F187" s="18"/>
      <c r="G187" s="18"/>
      <c r="H187" s="17"/>
      <c r="I187" s="18"/>
      <c r="J187" s="18"/>
      <c r="K187" s="18"/>
      <c r="L187" s="18"/>
      <c r="M187" s="18"/>
      <c r="N187" s="18"/>
      <c r="O187" s="18"/>
    </row>
    <row r="188" spans="1:15" x14ac:dyDescent="0.35">
      <c r="A188" s="17"/>
      <c r="B188" s="17"/>
      <c r="C188" s="17"/>
      <c r="D188" s="17"/>
      <c r="E188" s="18"/>
      <c r="F188" s="18"/>
      <c r="G188" s="18"/>
      <c r="H188" s="17"/>
      <c r="I188" s="18"/>
      <c r="J188" s="18"/>
      <c r="K188" s="18"/>
      <c r="L188" s="18"/>
      <c r="M188" s="18"/>
      <c r="N188" s="18"/>
      <c r="O188" s="18"/>
    </row>
    <row r="189" spans="1:15" x14ac:dyDescent="0.35">
      <c r="A189" s="17"/>
      <c r="B189" s="17"/>
      <c r="C189" s="17"/>
      <c r="D189" s="17"/>
      <c r="E189" s="18"/>
      <c r="F189" s="18"/>
      <c r="G189" s="18"/>
      <c r="H189" s="17"/>
      <c r="I189" s="18"/>
      <c r="J189" s="18"/>
      <c r="K189" s="18"/>
      <c r="L189" s="18"/>
      <c r="M189" s="18"/>
      <c r="N189" s="18"/>
      <c r="O189" s="18"/>
    </row>
    <row r="190" spans="1:15" x14ac:dyDescent="0.35">
      <c r="A190" s="17"/>
      <c r="B190" s="17"/>
      <c r="C190" s="17"/>
      <c r="D190" s="17"/>
      <c r="E190" s="18"/>
      <c r="F190" s="18"/>
      <c r="G190" s="18"/>
      <c r="H190" s="17"/>
      <c r="I190" s="18"/>
      <c r="J190" s="18"/>
      <c r="K190" s="18"/>
      <c r="L190" s="18"/>
      <c r="M190" s="18"/>
      <c r="N190" s="18"/>
      <c r="O190" s="18"/>
    </row>
    <row r="191" spans="1:15" x14ac:dyDescent="0.35">
      <c r="A191" s="17"/>
      <c r="B191" s="17"/>
      <c r="C191" s="17"/>
      <c r="D191" s="17"/>
      <c r="E191" s="18"/>
      <c r="F191" s="18"/>
      <c r="G191" s="18"/>
      <c r="H191" s="17"/>
      <c r="I191" s="18"/>
      <c r="J191" s="18"/>
      <c r="K191" s="18"/>
      <c r="L191" s="18"/>
      <c r="M191" s="18"/>
      <c r="N191" s="18"/>
      <c r="O191" s="18"/>
    </row>
    <row r="192" spans="1:15" x14ac:dyDescent="0.35">
      <c r="A192" s="17"/>
      <c r="B192" s="17"/>
      <c r="C192" s="17"/>
      <c r="D192" s="17"/>
      <c r="E192" s="18"/>
      <c r="F192" s="18"/>
      <c r="G192" s="18"/>
      <c r="H192" s="17"/>
      <c r="I192" s="18"/>
      <c r="J192" s="18"/>
      <c r="K192" s="18"/>
      <c r="L192" s="18"/>
      <c r="M192" s="18"/>
      <c r="N192" s="18"/>
      <c r="O192" s="18"/>
    </row>
    <row r="193" spans="1:15" x14ac:dyDescent="0.35">
      <c r="A193" s="17"/>
      <c r="B193" s="17"/>
      <c r="C193" s="17"/>
      <c r="D193" s="17"/>
      <c r="E193" s="18"/>
      <c r="F193" s="18"/>
      <c r="G193" s="18"/>
      <c r="H193" s="17"/>
      <c r="I193" s="18"/>
      <c r="J193" s="18"/>
      <c r="K193" s="18"/>
      <c r="L193" s="18"/>
      <c r="M193" s="18"/>
      <c r="N193" s="18"/>
      <c r="O193" s="18"/>
    </row>
    <row r="194" spans="1:15" x14ac:dyDescent="0.35">
      <c r="A194" s="17"/>
      <c r="B194" s="17"/>
      <c r="C194" s="17"/>
      <c r="D194" s="17"/>
      <c r="E194" s="18"/>
      <c r="F194" s="18"/>
      <c r="G194" s="18"/>
      <c r="H194" s="17"/>
      <c r="I194" s="18"/>
      <c r="J194" s="18"/>
      <c r="K194" s="18"/>
      <c r="L194" s="18"/>
      <c r="M194" s="18"/>
      <c r="N194" s="18"/>
      <c r="O194" s="18"/>
    </row>
    <row r="195" spans="1:15" x14ac:dyDescent="0.35">
      <c r="A195" s="17"/>
      <c r="B195" s="17"/>
      <c r="C195" s="17"/>
      <c r="D195" s="17"/>
      <c r="E195" s="18"/>
      <c r="F195" s="18"/>
      <c r="G195" s="18"/>
      <c r="H195" s="17"/>
      <c r="I195" s="18"/>
      <c r="J195" s="18"/>
      <c r="K195" s="18"/>
      <c r="L195" s="18"/>
      <c r="M195" s="18"/>
      <c r="N195" s="18"/>
      <c r="O195" s="18"/>
    </row>
    <row r="196" spans="1:15" x14ac:dyDescent="0.35">
      <c r="A196" s="17"/>
      <c r="B196" s="17"/>
      <c r="C196" s="17"/>
      <c r="D196" s="17"/>
      <c r="E196" s="18"/>
      <c r="F196" s="18"/>
      <c r="G196" s="18"/>
      <c r="H196" s="17"/>
      <c r="I196" s="18"/>
      <c r="J196" s="18"/>
      <c r="K196" s="18"/>
      <c r="L196" s="18"/>
      <c r="M196" s="18"/>
      <c r="N196" s="18"/>
      <c r="O196" s="18"/>
    </row>
    <row r="197" spans="1:15" x14ac:dyDescent="0.35">
      <c r="A197" s="17"/>
      <c r="B197" s="17"/>
      <c r="C197" s="17"/>
      <c r="D197" s="17"/>
      <c r="E197" s="18"/>
      <c r="F197" s="18"/>
      <c r="G197" s="18"/>
      <c r="H197" s="17"/>
      <c r="I197" s="18"/>
      <c r="J197" s="18"/>
      <c r="K197" s="18"/>
      <c r="L197" s="18"/>
      <c r="M197" s="18"/>
      <c r="N197" s="18"/>
      <c r="O197" s="18"/>
    </row>
    <row r="198" spans="1:15" x14ac:dyDescent="0.35">
      <c r="A198" s="17"/>
      <c r="B198" s="17"/>
      <c r="C198" s="17"/>
      <c r="D198" s="17"/>
      <c r="E198" s="18"/>
      <c r="F198" s="18"/>
      <c r="G198" s="18"/>
      <c r="H198" s="17"/>
      <c r="I198" s="18"/>
      <c r="J198" s="18"/>
      <c r="K198" s="18"/>
      <c r="L198" s="18"/>
      <c r="M198" s="18"/>
      <c r="N198" s="18"/>
      <c r="O198" s="18"/>
    </row>
    <row r="199" spans="1:15" x14ac:dyDescent="0.35">
      <c r="A199" s="17"/>
      <c r="B199" s="17"/>
      <c r="C199" s="17"/>
      <c r="D199" s="17"/>
      <c r="E199" s="18"/>
      <c r="F199" s="18"/>
      <c r="G199" s="18"/>
      <c r="H199" s="17"/>
      <c r="I199" s="18"/>
      <c r="J199" s="18"/>
      <c r="K199" s="18"/>
      <c r="L199" s="18"/>
      <c r="M199" s="18"/>
      <c r="N199" s="18"/>
      <c r="O199" s="18"/>
    </row>
    <row r="200" spans="1:15" x14ac:dyDescent="0.35">
      <c r="A200" s="17"/>
      <c r="B200" s="17"/>
      <c r="C200" s="17"/>
      <c r="D200" s="17"/>
      <c r="E200" s="18"/>
      <c r="F200" s="18"/>
      <c r="G200" s="18"/>
      <c r="H200" s="17"/>
      <c r="I200" s="18"/>
      <c r="J200" s="18"/>
      <c r="K200" s="18"/>
      <c r="L200" s="18"/>
      <c r="M200" s="18"/>
      <c r="N200" s="18"/>
      <c r="O200" s="18"/>
    </row>
    <row r="201" spans="1:15" x14ac:dyDescent="0.35">
      <c r="A201" s="17"/>
      <c r="B201" s="17"/>
      <c r="C201" s="17"/>
      <c r="D201" s="17"/>
      <c r="E201" s="18"/>
      <c r="F201" s="18"/>
      <c r="G201" s="18"/>
      <c r="H201" s="17"/>
      <c r="I201" s="18"/>
      <c r="J201" s="18"/>
      <c r="K201" s="18"/>
      <c r="L201" s="18"/>
      <c r="M201" s="18"/>
      <c r="N201" s="18"/>
      <c r="O201" s="18"/>
    </row>
    <row r="202" spans="1:15" x14ac:dyDescent="0.35">
      <c r="A202" s="17"/>
      <c r="B202" s="17"/>
      <c r="C202" s="17"/>
      <c r="D202" s="17"/>
      <c r="E202" s="18"/>
      <c r="F202" s="18"/>
      <c r="G202" s="18"/>
      <c r="H202" s="17"/>
      <c r="I202" s="18"/>
      <c r="J202" s="18"/>
      <c r="K202" s="18"/>
      <c r="L202" s="18"/>
      <c r="M202" s="18"/>
      <c r="N202" s="18"/>
      <c r="O202" s="18"/>
    </row>
    <row r="203" spans="1:15" x14ac:dyDescent="0.35">
      <c r="A203" s="17"/>
      <c r="B203" s="17"/>
      <c r="C203" s="17"/>
      <c r="D203" s="17"/>
      <c r="E203" s="18"/>
      <c r="F203" s="18"/>
      <c r="G203" s="18"/>
      <c r="H203" s="17"/>
      <c r="I203" s="18"/>
      <c r="J203" s="18"/>
      <c r="K203" s="18"/>
      <c r="L203" s="18"/>
      <c r="M203" s="18"/>
      <c r="N203" s="18"/>
      <c r="O203" s="18"/>
    </row>
    <row r="204" spans="1:15" x14ac:dyDescent="0.35">
      <c r="A204" s="17"/>
      <c r="B204" s="17"/>
      <c r="C204" s="17"/>
      <c r="D204" s="17"/>
      <c r="E204" s="18"/>
      <c r="F204" s="18"/>
      <c r="G204" s="18"/>
      <c r="H204" s="17"/>
      <c r="I204" s="18"/>
      <c r="J204" s="18"/>
      <c r="K204" s="18"/>
      <c r="L204" s="18"/>
      <c r="M204" s="18"/>
      <c r="N204" s="18"/>
      <c r="O204" s="18"/>
    </row>
    <row r="205" spans="1:15" x14ac:dyDescent="0.35">
      <c r="A205" s="17"/>
      <c r="B205" s="17"/>
      <c r="C205" s="17"/>
      <c r="D205" s="17"/>
      <c r="E205" s="18"/>
      <c r="F205" s="18"/>
      <c r="G205" s="18"/>
      <c r="H205" s="17"/>
      <c r="I205" s="18"/>
      <c r="J205" s="18"/>
      <c r="K205" s="18"/>
      <c r="L205" s="18"/>
      <c r="M205" s="18"/>
      <c r="N205" s="18"/>
      <c r="O205" s="18"/>
    </row>
    <row r="206" spans="1:15" x14ac:dyDescent="0.35">
      <c r="A206" s="17"/>
      <c r="B206" s="17"/>
      <c r="C206" s="17"/>
      <c r="D206" s="17"/>
      <c r="E206" s="18"/>
      <c r="F206" s="18"/>
      <c r="G206" s="18"/>
      <c r="H206" s="17"/>
      <c r="I206" s="18"/>
      <c r="J206" s="18"/>
      <c r="K206" s="18"/>
      <c r="L206" s="18"/>
      <c r="M206" s="18"/>
      <c r="N206" s="18"/>
      <c r="O206" s="18"/>
    </row>
    <row r="207" spans="1:15" x14ac:dyDescent="0.35">
      <c r="A207" s="17"/>
      <c r="B207" s="17"/>
      <c r="C207" s="17"/>
      <c r="D207" s="17"/>
      <c r="E207" s="18"/>
      <c r="F207" s="18"/>
      <c r="G207" s="18"/>
      <c r="H207" s="17"/>
      <c r="I207" s="18"/>
      <c r="J207" s="18"/>
      <c r="K207" s="18"/>
      <c r="L207" s="18"/>
      <c r="M207" s="18"/>
      <c r="N207" s="18"/>
      <c r="O207" s="18"/>
    </row>
    <row r="208" spans="1:15" x14ac:dyDescent="0.35">
      <c r="A208" s="17"/>
      <c r="B208" s="17"/>
      <c r="C208" s="17"/>
      <c r="D208" s="17"/>
      <c r="E208" s="18"/>
      <c r="F208" s="18"/>
      <c r="G208" s="18"/>
      <c r="H208" s="17"/>
      <c r="I208" s="18"/>
      <c r="J208" s="18"/>
      <c r="K208" s="18"/>
      <c r="L208" s="18"/>
      <c r="M208" s="18"/>
      <c r="N208" s="18"/>
      <c r="O208" s="18"/>
    </row>
  </sheetData>
  <mergeCells count="3">
    <mergeCell ref="G3:J3"/>
    <mergeCell ref="B91:H93"/>
    <mergeCell ref="B97:G10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7E9767D-CD2F-401D-BC6E-83D4288C77E3}"/>
</file>

<file path=customXml/itemProps2.xml><?xml version="1.0" encoding="utf-8"?>
<ds:datastoreItem xmlns:ds="http://schemas.openxmlformats.org/officeDocument/2006/customXml" ds:itemID="{8313EAE8-E9F5-45A3-A530-C271262B6559}"/>
</file>

<file path=customXml/itemProps3.xml><?xml version="1.0" encoding="utf-8"?>
<ds:datastoreItem xmlns:ds="http://schemas.openxmlformats.org/officeDocument/2006/customXml" ds:itemID="{BC13C437-10FE-46E1-BE0F-775199F9B565}"/>
</file>

<file path=customXml/itemProps4.xml><?xml version="1.0" encoding="utf-8"?>
<ds:datastoreItem xmlns:ds="http://schemas.openxmlformats.org/officeDocument/2006/customXml" ds:itemID="{B8CD6190-9D75-4C1A-870C-5D2DB0C8C5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2016</vt:lpstr>
      <vt:lpstr>2017</vt:lpstr>
      <vt:lpstr>2018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McVay, Kevin</cp:lastModifiedBy>
  <dcterms:created xsi:type="dcterms:W3CDTF">2018-10-11T18:47:28Z</dcterms:created>
  <dcterms:modified xsi:type="dcterms:W3CDTF">2019-01-02T00:22:21Z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