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01m107\c01m107\2015\2015_WA_Elec_and_Gas_GRC\2015 REMAND UE-150204--UG-150205\"/>
    </mc:Choice>
  </mc:AlternateContent>
  <bookViews>
    <workbookView xWindow="0" yWindow="0" windowWidth="28800" windowHeight="11835"/>
  </bookViews>
  <sheets>
    <sheet name="Electric Table for Exhibit " sheetId="21" r:id="rId1"/>
    <sheet name="RB Attrition 12.2014 to 2016-E" sheetId="13" r:id="rId2"/>
    <sheet name="Natural Gas Table for Exhibit" sheetId="15" r:id="rId3"/>
    <sheet name="RB Attrition 12.2014 to 2016-NG" sheetId="4" r:id="rId4"/>
    <sheet name="Tables for Testimony - Electric" sheetId="18" r:id="rId5"/>
    <sheet name="Tables for Testimony - Nat Gas" sheetId="20" r:id="rId6"/>
  </sheets>
  <externalReferences>
    <externalReference r:id="rId7"/>
    <externalReference r:id="rId8"/>
    <externalReference r:id="rId9"/>
    <externalReference r:id="rId10"/>
    <externalReference r:id="rId11"/>
    <externalReference r:id="rId12"/>
    <externalReference r:id="rId13"/>
  </externalReferences>
  <definedNames>
    <definedName name="Actuals_Mo">[1]Tables!$B$19</definedName>
    <definedName name="Base1_Billing2" localSheetId="0">#REF!</definedName>
    <definedName name="Base1_Billing2" localSheetId="2">#REF!</definedName>
    <definedName name="Base1_Billing2" localSheetId="1">#REF!</definedName>
    <definedName name="Base1_Billing2" localSheetId="3">#REF!</definedName>
    <definedName name="Base1_Billing2" localSheetId="4">#REF!</definedName>
    <definedName name="Base1_Billing2" localSheetId="5">#REF!</definedName>
    <definedName name="Base1_Billing2">#REF!</definedName>
    <definedName name="BaseRev60_EntryLookup">INDEX('[2]Rev Summary'!$F$1176:$F$1177,2):'[2]Rev Summary'!$F$1221</definedName>
    <definedName name="Basic">'[2]Rev Summary'!$I$1279:$I$1322</definedName>
    <definedName name="BilledRev60_EntryLookup">INDEX('[2]Rev Summary'!$F$70:$F$71,2):'[2]Rev Summary'!$F$115</definedName>
    <definedName name="CalRev60_EntryLookup">INDEX('[2]Rev Summary'!$F$373:$F$374,2):'[2]Rev Summary'!$F$418</definedName>
    <definedName name="ClassEntry">'[2]Rev Summary'!$D$2</definedName>
    <definedName name="ClassEntryNo">'[2]Rev Summary'!$D$3</definedName>
    <definedName name="CopyClasses">'[2]Rev Summary'!$F$1279:INDEX('[2]Rev Summary'!$F$1279:$F$1323,COUNTA('[2]Rev Summary'!$F$1279:$F$1323))</definedName>
    <definedName name="CustMos">'[1]Cust Load'!$D$3</definedName>
    <definedName name="DSMFlag">'[2]Exp Summary'!$E$30</definedName>
    <definedName name="EndMo">[1]Tables!$B$16</definedName>
    <definedName name="ERM">'[3]Rate Design'!$D$45</definedName>
    <definedName name="GRCRev60_EntryLookup">INDEX('[2]Rev Summary'!$F$1075:$F$1076,2):'[2]Rev Summary'!$F$1120</definedName>
    <definedName name="GrossUnbillAccrRev60_EntryLookup">INDEX('[2]Rev Summary'!$F$873:$F$874,2):'[2]Rev Summary'!$F$918</definedName>
    <definedName name="GrossUnbillRevRev60_EntryLookup">INDEX('[2]Rev Summary'!$F$974:$F$975,2):'[2]Rev Summary'!$F$1019</definedName>
    <definedName name="ID" localSheetId="0">#REF!</definedName>
    <definedName name="ID" localSheetId="2">#REF!</definedName>
    <definedName name="ID" localSheetId="1">#REF!</definedName>
    <definedName name="ID" localSheetId="4">#REF!</definedName>
    <definedName name="ID" localSheetId="5">#REF!</definedName>
    <definedName name="ID">#REF!</definedName>
    <definedName name="ID_001b" localSheetId="0">#REF!</definedName>
    <definedName name="ID_001b" localSheetId="2">#REF!</definedName>
    <definedName name="ID_001b" localSheetId="1">#REF!</definedName>
    <definedName name="ID_001b" localSheetId="4">#REF!</definedName>
    <definedName name="ID_001b" localSheetId="5">#REF!</definedName>
    <definedName name="ID_001b">#REF!</definedName>
    <definedName name="ID_011b" localSheetId="0">#REF!</definedName>
    <definedName name="ID_011b" localSheetId="2">#REF!</definedName>
    <definedName name="ID_011b" localSheetId="1">#REF!</definedName>
    <definedName name="ID_011b" localSheetId="4">#REF!</definedName>
    <definedName name="ID_011b" localSheetId="5">#REF!</definedName>
    <definedName name="ID_011b">#REF!</definedName>
    <definedName name="ID_012b" localSheetId="0">#REF!</definedName>
    <definedName name="ID_012b" localSheetId="2">#REF!</definedName>
    <definedName name="ID_012b" localSheetId="1">#REF!</definedName>
    <definedName name="ID_012b" localSheetId="4">#REF!</definedName>
    <definedName name="ID_012b" localSheetId="5">#REF!</definedName>
    <definedName name="ID_012b">#REF!</definedName>
    <definedName name="ID_021b" localSheetId="0">#REF!</definedName>
    <definedName name="ID_021b" localSheetId="2">#REF!</definedName>
    <definedName name="ID_021b" localSheetId="1">#REF!</definedName>
    <definedName name="ID_021b" localSheetId="4">#REF!</definedName>
    <definedName name="ID_021b" localSheetId="5">#REF!</definedName>
    <definedName name="ID_021b">#REF!</definedName>
    <definedName name="ID_Elec" localSheetId="0">#REF!</definedName>
    <definedName name="ID_Elec" localSheetId="2">#REF!</definedName>
    <definedName name="ID_Elec" localSheetId="1">#REF!</definedName>
    <definedName name="ID_Elec" localSheetId="4">#REF!</definedName>
    <definedName name="ID_Elec" localSheetId="5">#REF!</definedName>
    <definedName name="ID_Elec">#REF!</definedName>
    <definedName name="ID_Gas" localSheetId="0">'[4]DEBT CALC'!#REF!</definedName>
    <definedName name="ID_Gas" localSheetId="2">'[4]DEBT CALC'!#REF!</definedName>
    <definedName name="ID_Gas" localSheetId="1">'[4]DEBT CALC'!#REF!</definedName>
    <definedName name="ID_Gas" localSheetId="3">#REF!</definedName>
    <definedName name="ID_Gas" localSheetId="4">'[4]DEBT CALC'!#REF!</definedName>
    <definedName name="ID_Gas" localSheetId="5">'[4]DEBT CALC'!#REF!</definedName>
    <definedName name="ID_Gas">'[4]DEBT CALC'!#REF!</definedName>
    <definedName name="ID04X">[2]Rates!$O$121:$V$121</definedName>
    <definedName name="IDPPRider">[2]Rates!$O$124:$V$124</definedName>
    <definedName name="IDResEx">[2]Rates!$O$125:$V$125</definedName>
    <definedName name="IDSurch">[2]Rates!$O$122:$V$122</definedName>
    <definedName name="ManualSched">'[2]Rev Summary'!$B$36</definedName>
    <definedName name="Month1">[2]Setup!$B$3</definedName>
    <definedName name="NetUnbillRev60_EntryLookup">INDEX('[2]Rev Summary'!$F$272:$F$273,2):'[2]Rev Summary'!$F$317</definedName>
    <definedName name="PPRev60_EntryLookup">INDEX('[2]Rev Summary'!$F$671:$F$672,2):'[2]Rev Summary'!$F$716</definedName>
    <definedName name="_xlnm.Print_Area" localSheetId="0">'Electric Table for Exhibit '!$A$1:$F$27</definedName>
    <definedName name="_xlnm.Print_Area" localSheetId="2">'Natural Gas Table for Exhibit'!$A$1:$F$27</definedName>
    <definedName name="_xlnm.Print_Area" localSheetId="1">'RB Attrition 12.2014 to 2016-E'!$A$1:$U$45</definedName>
    <definedName name="_xlnm.Print_Area" localSheetId="3">'RB Attrition 12.2014 to 2016-NG'!$A$1:$S$50</definedName>
    <definedName name="_xlnm.Print_Area" localSheetId="4">'Tables for Testimony - Electric'!$A$1:$G$13</definedName>
    <definedName name="_xlnm.Print_Area" localSheetId="5">'Tables for Testimony - Nat Gas'!$A$1:$G$13</definedName>
    <definedName name="Print_for_CBReport" localSheetId="0">#REF!</definedName>
    <definedName name="Print_for_CBReport" localSheetId="2">#REF!</definedName>
    <definedName name="Print_for_CBReport" localSheetId="1">#REF!</definedName>
    <definedName name="Print_for_CBReport" localSheetId="4">#REF!</definedName>
    <definedName name="Print_for_CBReport" localSheetId="5">#REF!</definedName>
    <definedName name="Print_for_CBReport">#REF!</definedName>
    <definedName name="Print_for_Checking" localSheetId="0">'[4]ADJ SUMMARY'!#REF!:'[4]ADJ SUMMARY'!#REF!</definedName>
    <definedName name="Print_for_Checking" localSheetId="2">'[4]ADJ SUMMARY'!#REF!:'[4]ADJ SUMMARY'!#REF!</definedName>
    <definedName name="Print_for_Checking" localSheetId="1">'[4]ADJ SUMMARY'!#REF!:'[4]ADJ SUMMARY'!#REF!</definedName>
    <definedName name="Print_for_Checking" localSheetId="3">#REF!</definedName>
    <definedName name="Print_for_Checking" localSheetId="4">'[4]ADJ SUMMARY'!#REF!:'[4]ADJ SUMMARY'!#REF!</definedName>
    <definedName name="Print_for_Checking" localSheetId="5">'[4]ADJ SUMMARY'!#REF!:'[4]ADJ SUMMARY'!#REF!</definedName>
    <definedName name="Print_for_Checking">'[4]ADJ SUMMARY'!#REF!:'[4]ADJ SUMMARY'!#REF!</definedName>
    <definedName name="RateDesc">CHOOSE([1]Rev!$B$5, [1]!Rates_WA[RateDesc], [1]!Rates_ID[RateDesc])</definedName>
    <definedName name="RateDesc2">CHOOSE('[1]Manual Rev'!$C1, [1]!Rates_WA[RateDesc], [1]!Rates_ID[RateDesc])</definedName>
    <definedName name="RateID">CHOOSE([1]Rev!$B$5, [1]!Rates_WA[ID], [1]!Rates_ID[ID])</definedName>
    <definedName name="RateID2">CHOOSE('[1]Manual Rev'!$C1, [1]!Rates_WA[ID], [1]!Rates_ID[ID])</definedName>
    <definedName name="RData">CHOOSE([1]Rev!$B$5, [1]!Rates_WA[#Data], [1]!Rates_ID[#Data])</definedName>
    <definedName name="RData2">CHOOSE('[1]Manual Rev'!$C1, [1]!Rates_WA[#Data], [1]!Rates_ID[#Data])</definedName>
    <definedName name="Recover">[5]Macro1!$A$92</definedName>
    <definedName name="ResExchRev60_EntryLookup">INDEX('[2]Rev Summary'!$F$772:$F$773,2):'[2]Rev Summary'!$F$817</definedName>
    <definedName name="RevMos">[1]Rev!$C$2</definedName>
    <definedName name="RH">CHOOSE([1]Rev!$B$5, [1]!Rates_WA[#Headers], [1]!Rates_ID[#Headers])</definedName>
    <definedName name="RH_2">CHOOSE('[1]Manual Rev'!$C1, [1]!Rates_WA[#Headers], [1]!Rates_ID[#Headers])</definedName>
    <definedName name="Sch">CHOOSE([1]Rev!$B$5, [1]!Rates_WA[St-Sch], [1]!Rates_ID[St-Sch])</definedName>
    <definedName name="Sch_2">CHOOSE('[1]Manual Rev'!$C1, [1]!Rates_WA[St-Sch], [1]!Rates_ID[St-Sch])</definedName>
    <definedName name="Sched">'[2]Rev Summary'!$E$2</definedName>
    <definedName name="SL_RateIncr">'[3]St Lts'!$AD$1</definedName>
    <definedName name="StartMo">[1]Tables!$B$13</definedName>
    <definedName name="Summary" localSheetId="0">#REF!</definedName>
    <definedName name="Summary" localSheetId="2">#REF!</definedName>
    <definedName name="Summary" localSheetId="1">#REF!</definedName>
    <definedName name="Summary" localSheetId="3">#REF!</definedName>
    <definedName name="Summary" localSheetId="4">#REF!</definedName>
    <definedName name="Summary" localSheetId="5">#REF!</definedName>
    <definedName name="Summary">#REF!</definedName>
    <definedName name="SurchRev60_EntryLookup">INDEX('[2]Rev Summary'!$F$474:$F$475,2):'[2]Rev Summary'!$F$519</definedName>
    <definedName name="TableName">"Dummy"</definedName>
    <definedName name="TaxCreditRev60_EntryLookup">INDEX('[2]Rev Summary'!$F$572:$F$621,2):'[2]Rev Summary'!$F$617</definedName>
    <definedName name="TaxRev60_EntryLookup">INDEX('[2]Rev Summary'!$F$171:$F$216,2):'[2]Rev Summary'!$F$216</definedName>
    <definedName name="Utility">[2]Setup!$B$1</definedName>
    <definedName name="vl_tbl_SchedClass">[1]!tbl_SchedAll[StClSch]</definedName>
    <definedName name="WA_001b" localSheetId="0">#REF!</definedName>
    <definedName name="WA_001b" localSheetId="2">#REF!</definedName>
    <definedName name="WA_001b" localSheetId="1">#REF!</definedName>
    <definedName name="WA_001b" localSheetId="4">#REF!</definedName>
    <definedName name="WA_001b" localSheetId="5">#REF!</definedName>
    <definedName name="WA_001b">#REF!</definedName>
    <definedName name="WA_011b" localSheetId="0">#REF!</definedName>
    <definedName name="WA_011b" localSheetId="2">#REF!</definedName>
    <definedName name="WA_011b" localSheetId="1">#REF!</definedName>
    <definedName name="WA_011b" localSheetId="4">#REF!</definedName>
    <definedName name="WA_011b" localSheetId="5">#REF!</definedName>
    <definedName name="WA_011b">#REF!</definedName>
    <definedName name="WA_012b" localSheetId="0">#REF!</definedName>
    <definedName name="WA_012b" localSheetId="2">#REF!</definedName>
    <definedName name="WA_012b" localSheetId="1">#REF!</definedName>
    <definedName name="WA_012b" localSheetId="4">#REF!</definedName>
    <definedName name="WA_012b" localSheetId="5">#REF!</definedName>
    <definedName name="WA_012b">#REF!</definedName>
    <definedName name="WA_021b" localSheetId="0">#REF!</definedName>
    <definedName name="WA_021b" localSheetId="2">#REF!</definedName>
    <definedName name="WA_021b" localSheetId="1">#REF!</definedName>
    <definedName name="WA_021b" localSheetId="4">#REF!</definedName>
    <definedName name="WA_021b" localSheetId="5">#REF!</definedName>
    <definedName name="WA_021b">#REF!</definedName>
    <definedName name="WA_Elec" localSheetId="0">#REF!</definedName>
    <definedName name="WA_Elec" localSheetId="2">#REF!</definedName>
    <definedName name="WA_Elec" localSheetId="1">#REF!</definedName>
    <definedName name="WA_Elec" localSheetId="4">#REF!</definedName>
    <definedName name="WA_Elec" localSheetId="5">#REF!</definedName>
    <definedName name="WA_Elec">#REF!</definedName>
    <definedName name="WA_Gas" localSheetId="0">'[4]DEBT CALC'!#REF!</definedName>
    <definedName name="WA_Gas" localSheetId="2">'[4]DEBT CALC'!#REF!</definedName>
    <definedName name="WA_Gas" localSheetId="1">'[4]DEBT CALC'!#REF!</definedName>
    <definedName name="WA_Gas" localSheetId="3">#REF!</definedName>
    <definedName name="WA_Gas" localSheetId="4">'[4]DEBT CALC'!#REF!</definedName>
    <definedName name="WA_Gas" localSheetId="5">'[4]DEBT CALC'!#REF!</definedName>
    <definedName name="WA_Gas">'[4]DEBT CALC'!#REF!</definedName>
    <definedName name="WA04X">[2]Rates!$D$121:$K$121</definedName>
    <definedName name="WAPPRider">[2]Rates!$D$124:$K$124</definedName>
    <definedName name="WAResEx">[2]Rates!$D$125:$K$125</definedName>
    <definedName name="WASurch">[2]Rates!$D$122:$K$122</definedName>
    <definedName name="Year1">[2]Setup!$B$2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5" l="1"/>
  <c r="E21" i="15"/>
  <c r="E20" i="15"/>
  <c r="E22" i="15"/>
  <c r="E24" i="15" s="1"/>
  <c r="E22" i="21"/>
  <c r="E24" i="21" s="1"/>
  <c r="C10" i="21"/>
  <c r="C12" i="21" s="1"/>
  <c r="F7" i="21" s="1"/>
  <c r="F8" i="21" s="1"/>
  <c r="F10" i="21" s="1"/>
  <c r="F12" i="21" s="1"/>
  <c r="F13" i="21" s="1"/>
  <c r="F5" i="21"/>
  <c r="C5" i="21"/>
  <c r="C8" i="21" s="1"/>
  <c r="D39" i="20" l="1"/>
  <c r="D37" i="20"/>
  <c r="D36" i="20"/>
  <c r="D19" i="20"/>
  <c r="D11" i="20"/>
  <c r="D38" i="20" s="1"/>
  <c r="D40" i="20" s="1"/>
  <c r="D7" i="20"/>
  <c r="D24" i="20" l="1"/>
  <c r="D25" i="20" s="1"/>
  <c r="D27" i="20" s="1"/>
  <c r="D31" i="20" s="1"/>
  <c r="D32" i="20" s="1"/>
  <c r="D40" i="18"/>
  <c r="D38" i="18"/>
  <c r="D36" i="18"/>
  <c r="D17" i="18"/>
  <c r="D19" i="18" s="1"/>
  <c r="D9" i="18"/>
  <c r="D11" i="18" s="1"/>
  <c r="D24" i="18" s="1"/>
  <c r="D23" i="18"/>
  <c r="D4" i="18"/>
  <c r="D7" i="18" s="1"/>
  <c r="D25" i="18" l="1"/>
  <c r="D27" i="18" s="1"/>
  <c r="D31" i="18" s="1"/>
  <c r="D32" i="18" s="1"/>
  <c r="C12" i="15"/>
  <c r="F7" i="15" s="1"/>
  <c r="O49" i="4" l="1"/>
  <c r="M49" i="4"/>
  <c r="M48" i="4"/>
  <c r="Q29" i="4"/>
  <c r="M46" i="4"/>
  <c r="F8" i="15" l="1"/>
  <c r="F10" i="15" s="1"/>
  <c r="F12" i="15" s="1"/>
  <c r="F13" i="15" s="1"/>
  <c r="C8" i="15"/>
  <c r="O50" i="4" l="1"/>
  <c r="M39" i="4"/>
  <c r="M41" i="4"/>
  <c r="M42" i="4" s="1"/>
  <c r="T39" i="13"/>
  <c r="T36" i="13"/>
  <c r="E36" i="13"/>
  <c r="T33" i="13"/>
  <c r="E33" i="13"/>
  <c r="G30" i="13"/>
  <c r="F30" i="13"/>
  <c r="T29" i="13"/>
  <c r="N28" i="13"/>
  <c r="T28" i="13" s="1"/>
  <c r="M28" i="13"/>
  <c r="I28" i="13"/>
  <c r="N27" i="13"/>
  <c r="T27" i="13" s="1"/>
  <c r="M27" i="13"/>
  <c r="I27" i="13"/>
  <c r="G27" i="13"/>
  <c r="L26" i="13"/>
  <c r="K26" i="13"/>
  <c r="J26" i="13"/>
  <c r="H26" i="13"/>
  <c r="H30" i="13" s="1"/>
  <c r="G26" i="13"/>
  <c r="F26" i="13"/>
  <c r="E26" i="13"/>
  <c r="E30" i="13" s="1"/>
  <c r="E34" i="13" s="1"/>
  <c r="E35" i="13" s="1"/>
  <c r="M25" i="13"/>
  <c r="N25" i="13" s="1"/>
  <c r="T25" i="13" s="1"/>
  <c r="K25" i="13"/>
  <c r="I25" i="13"/>
  <c r="S23" i="13"/>
  <c r="S26" i="13" s="1"/>
  <c r="R23" i="13"/>
  <c r="O23" i="13"/>
  <c r="L23" i="13"/>
  <c r="K23" i="13"/>
  <c r="J23" i="13"/>
  <c r="H23" i="13"/>
  <c r="G23" i="13"/>
  <c r="F23" i="13"/>
  <c r="E23" i="13"/>
  <c r="S21" i="13"/>
  <c r="I21" i="13"/>
  <c r="H21" i="13"/>
  <c r="G21" i="13"/>
  <c r="F21" i="13"/>
  <c r="E21" i="13"/>
  <c r="M20" i="13"/>
  <c r="N20" i="13" s="1"/>
  <c r="T20" i="13" s="1"/>
  <c r="K20" i="13"/>
  <c r="I20" i="13"/>
  <c r="M19" i="13"/>
  <c r="N19" i="13" s="1"/>
  <c r="T19" i="13" s="1"/>
  <c r="I19" i="13"/>
  <c r="M18" i="13"/>
  <c r="N18" i="13" s="1"/>
  <c r="T18" i="13" s="1"/>
  <c r="K18" i="13"/>
  <c r="I18" i="13"/>
  <c r="N17" i="13"/>
  <c r="T17" i="13" s="1"/>
  <c r="M17" i="13"/>
  <c r="K17" i="13"/>
  <c r="I17" i="13"/>
  <c r="M16" i="13"/>
  <c r="N16" i="13" s="1"/>
  <c r="K16" i="13"/>
  <c r="I16" i="13"/>
  <c r="T15" i="13"/>
  <c r="S14" i="13"/>
  <c r="I14" i="13"/>
  <c r="I23" i="13" s="1"/>
  <c r="H14" i="13"/>
  <c r="G14" i="13"/>
  <c r="F14" i="13"/>
  <c r="E14" i="13"/>
  <c r="N13" i="13"/>
  <c r="T13" i="13" s="1"/>
  <c r="M13" i="13"/>
  <c r="K13" i="13"/>
  <c r="I13" i="13"/>
  <c r="M12" i="13"/>
  <c r="N12" i="13" s="1"/>
  <c r="T12" i="13" s="1"/>
  <c r="I12" i="13"/>
  <c r="A12" i="13"/>
  <c r="A13" i="13" s="1"/>
  <c r="A14" i="13" s="1"/>
  <c r="A15" i="13" s="1"/>
  <c r="A16" i="13" s="1"/>
  <c r="A17" i="13" s="1"/>
  <c r="A18" i="13" s="1"/>
  <c r="A19" i="13" s="1"/>
  <c r="A20" i="13" s="1"/>
  <c r="A21" i="13" s="1"/>
  <c r="M11" i="13"/>
  <c r="N11" i="13" s="1"/>
  <c r="T11" i="13" s="1"/>
  <c r="K11" i="13"/>
  <c r="I11" i="13"/>
  <c r="A11" i="13"/>
  <c r="N10" i="13"/>
  <c r="T10" i="13" s="1"/>
  <c r="M10" i="13"/>
  <c r="K10" i="13"/>
  <c r="I10" i="13"/>
  <c r="A10" i="13"/>
  <c r="M9" i="13"/>
  <c r="N9" i="13" s="1"/>
  <c r="I9" i="13"/>
  <c r="O42" i="4" l="1"/>
  <c r="O43" i="4" s="1"/>
  <c r="N21" i="13"/>
  <c r="T16" i="13"/>
  <c r="T21" i="13" s="1"/>
  <c r="T9" i="13"/>
  <c r="T14" i="13" s="1"/>
  <c r="T23" i="13" s="1"/>
  <c r="N14" i="13"/>
  <c r="I30" i="13"/>
  <c r="I26" i="13"/>
  <c r="M14" i="13"/>
  <c r="M21" i="13"/>
  <c r="S30" i="13"/>
  <c r="S5" i="13" s="1"/>
  <c r="N23" i="13" l="1"/>
  <c r="M23" i="13"/>
  <c r="T30" i="13"/>
  <c r="T26" i="13"/>
  <c r="M26" i="13" l="1"/>
  <c r="M30" i="13"/>
  <c r="M5" i="13" s="1"/>
  <c r="N5" i="13" s="1"/>
  <c r="T5" i="13" s="1"/>
  <c r="T34" i="13"/>
  <c r="U30" i="13"/>
  <c r="N26" i="13"/>
  <c r="N30" i="13"/>
  <c r="N41" i="13" l="1"/>
  <c r="N43" i="13" s="1"/>
  <c r="T35" i="13"/>
  <c r="T37" i="13"/>
  <c r="T40" i="13" s="1"/>
  <c r="S44" i="13" l="1"/>
  <c r="N44" i="13"/>
  <c r="S45" i="13" s="1"/>
  <c r="E34" i="4"/>
  <c r="P34" i="4" s="1"/>
  <c r="E32" i="4"/>
  <c r="P32" i="4" s="1"/>
  <c r="L28" i="4"/>
  <c r="M28" i="4" s="1"/>
  <c r="P28" i="4" s="1"/>
  <c r="I28" i="4"/>
  <c r="L27" i="4"/>
  <c r="M27" i="4" s="1"/>
  <c r="P27" i="4" s="1"/>
  <c r="I27" i="4"/>
  <c r="L26" i="4"/>
  <c r="M26" i="4" s="1"/>
  <c r="P26" i="4" s="1"/>
  <c r="I26" i="4"/>
  <c r="L25" i="4"/>
  <c r="M25" i="4" s="1"/>
  <c r="P25" i="4" s="1"/>
  <c r="I25" i="4"/>
  <c r="G24" i="4"/>
  <c r="G29" i="4" s="1"/>
  <c r="K23" i="4"/>
  <c r="I23" i="4"/>
  <c r="L23" i="4" s="1"/>
  <c r="M23" i="4" s="1"/>
  <c r="P23" i="4" s="1"/>
  <c r="G22" i="4"/>
  <c r="F22" i="4"/>
  <c r="F24" i="4" s="1"/>
  <c r="F29" i="4" s="1"/>
  <c r="O21" i="4"/>
  <c r="N21" i="4"/>
  <c r="N22" i="4" s="1"/>
  <c r="H21" i="4"/>
  <c r="H22" i="4" s="1"/>
  <c r="H24" i="4" s="1"/>
  <c r="H29" i="4" s="1"/>
  <c r="G21" i="4"/>
  <c r="F21" i="4"/>
  <c r="E21" i="4"/>
  <c r="K20" i="4"/>
  <c r="I20" i="4"/>
  <c r="K19" i="4"/>
  <c r="L19" i="4" s="1"/>
  <c r="M19" i="4" s="1"/>
  <c r="P19" i="4" s="1"/>
  <c r="I19" i="4"/>
  <c r="L18" i="4"/>
  <c r="K18" i="4"/>
  <c r="I18" i="4"/>
  <c r="O15" i="4"/>
  <c r="O22" i="4" s="1"/>
  <c r="O24" i="4" s="1"/>
  <c r="O29" i="4" s="1"/>
  <c r="O8" i="4" s="1"/>
  <c r="J15" i="4"/>
  <c r="I15" i="4"/>
  <c r="H15" i="4"/>
  <c r="G15" i="4"/>
  <c r="F15" i="4"/>
  <c r="E15" i="4"/>
  <c r="E22" i="4" s="1"/>
  <c r="E24" i="4" s="1"/>
  <c r="E29" i="4" s="1"/>
  <c r="E33" i="4" s="1"/>
  <c r="K14" i="4"/>
  <c r="L14" i="4" s="1"/>
  <c r="M14" i="4" s="1"/>
  <c r="P14" i="4" s="1"/>
  <c r="I14" i="4"/>
  <c r="L13" i="4"/>
  <c r="M13" i="4" s="1"/>
  <c r="P13" i="4" s="1"/>
  <c r="K13" i="4"/>
  <c r="I13" i="4"/>
  <c r="I12" i="4"/>
  <c r="L12" i="4" s="1"/>
  <c r="L15" i="4" l="1"/>
  <c r="M12" i="4"/>
  <c r="I22" i="4"/>
  <c r="I24" i="4" s="1"/>
  <c r="I29" i="4" s="1"/>
  <c r="M18" i="4"/>
  <c r="I21" i="4"/>
  <c r="L20" i="4"/>
  <c r="L21" i="4" s="1"/>
  <c r="M15" i="4" l="1"/>
  <c r="P12" i="4"/>
  <c r="P15" i="4" s="1"/>
  <c r="M21" i="4"/>
  <c r="P18" i="4"/>
  <c r="P21" i="4" s="1"/>
  <c r="L22" i="4"/>
  <c r="L24" i="4" s="1"/>
  <c r="L29" i="4" s="1"/>
  <c r="L8" i="4" s="1"/>
  <c r="M8" i="4" s="1"/>
  <c r="P8" i="4" s="1"/>
  <c r="M20" i="4"/>
  <c r="P20" i="4" s="1"/>
  <c r="P22" i="4" l="1"/>
  <c r="P24" i="4" s="1"/>
  <c r="P29" i="4" s="1"/>
  <c r="M22" i="4"/>
  <c r="M24" i="4" s="1"/>
  <c r="M29" i="4" s="1"/>
  <c r="P33" i="4" l="1"/>
  <c r="P35" i="4" l="1"/>
  <c r="P38" i="4" s="1"/>
</calcChain>
</file>

<file path=xl/sharedStrings.xml><?xml version="1.0" encoding="utf-8"?>
<sst xmlns="http://schemas.openxmlformats.org/spreadsheetml/2006/main" count="249" uniqueCount="149">
  <si>
    <t>$000s</t>
  </si>
  <si>
    <t>CBR Line Number</t>
  </si>
  <si>
    <t>12.2014 Commission Basis Report Restated Totals</t>
  </si>
  <si>
    <t>December 2014 Escalation Base</t>
  </si>
  <si>
    <t>Escalation Factor</t>
  </si>
  <si>
    <t>After Attrition Adj - Project Compass</t>
  </si>
  <si>
    <t>[A]</t>
  </si>
  <si>
    <t>[B]</t>
  </si>
  <si>
    <t>[C]</t>
  </si>
  <si>
    <t>[D]</t>
  </si>
  <si>
    <t>[E]</t>
  </si>
  <si>
    <t>[F]</t>
  </si>
  <si>
    <t>[G]</t>
  </si>
  <si>
    <t>[H]</t>
  </si>
  <si>
    <t>[I]</t>
  </si>
  <si>
    <t>[J]</t>
  </si>
  <si>
    <t xml:space="preserve">Distribution  </t>
  </si>
  <si>
    <t>Debt Interest</t>
  </si>
  <si>
    <t xml:space="preserve">RATE BASE  </t>
  </si>
  <si>
    <t>Plant in Service</t>
  </si>
  <si>
    <t xml:space="preserve">Intangible  </t>
  </si>
  <si>
    <t xml:space="preserve">Production  </t>
  </si>
  <si>
    <t xml:space="preserve">Transmission  </t>
  </si>
  <si>
    <t xml:space="preserve">General  </t>
  </si>
  <si>
    <t>Subtotal: Plant in Service</t>
  </si>
  <si>
    <t>Accumulated Depreciation and Amortization</t>
  </si>
  <si>
    <t>Subtotal: Accumulated Depreciation and Amortization</t>
  </si>
  <si>
    <t>Net Plant</t>
  </si>
  <si>
    <t>Deferred Taxes</t>
  </si>
  <si>
    <t>Net Plant After Deferred taxes</t>
  </si>
  <si>
    <t>Deferred Debits and Credits</t>
  </si>
  <si>
    <t>Working Capital</t>
  </si>
  <si>
    <t xml:space="preserve">TOTAL RATE BASE  </t>
  </si>
  <si>
    <t>Operating Income Deficiency</t>
  </si>
  <si>
    <t>Revenue Conversion Factor</t>
  </si>
  <si>
    <t>Revenue Growth Factor</t>
  </si>
  <si>
    <t xml:space="preserve"> Non-Energy Cost Escalation Amount [E]*[F]=[G]</t>
  </si>
  <si>
    <t>Base Rate Base Cost to Escalate</t>
  </si>
  <si>
    <t>Approved Rate of Return</t>
  </si>
  <si>
    <t xml:space="preserve">Authorized Cost of Debt </t>
  </si>
  <si>
    <t>Return on Plant in Service</t>
  </si>
  <si>
    <t>Rate Base (prior to growth factor adj)</t>
  </si>
  <si>
    <t>Attrition Adjusted Revenue Requirement on Rate Base</t>
  </si>
  <si>
    <t>ATTRITION ADJUSTED RATE BASE REVENUE REQUIREMENT</t>
  </si>
  <si>
    <t>Approved Deferred Debit/Credit &amp; Reg. Amorts Adjs</t>
  </si>
  <si>
    <t>Escalate Rate Base Cost</t>
  </si>
  <si>
    <r>
      <t>2016 Rate Base Cost</t>
    </r>
    <r>
      <rPr>
        <sz val="10"/>
        <rFont val="Times New Roman"/>
        <family val="1"/>
      </rPr>
      <t xml:space="preserve"> [H]+[I]=[J]</t>
    </r>
  </si>
  <si>
    <t>Trended 2016 Non-Energy Rate Base Cost [E]+[G]=[H]</t>
  </si>
  <si>
    <t>Escalation Amount      [E] *[F]=[G]</t>
  </si>
  <si>
    <t>2016 Rate Base Cost [H]+[I]=[J]</t>
  </si>
  <si>
    <t>CBR</t>
  </si>
  <si>
    <t>Line</t>
  </si>
  <si>
    <t>No.</t>
  </si>
  <si>
    <t>DESCRIPTION</t>
  </si>
  <si>
    <t>RATE BASE</t>
  </si>
  <si>
    <t>PLANT IN SERVICE</t>
  </si>
  <si>
    <t>Underground Storage</t>
  </si>
  <si>
    <t>Distribution Plant</t>
  </si>
  <si>
    <t>General Plant</t>
  </si>
  <si>
    <t>Total Plant in Service</t>
  </si>
  <si>
    <t>ACCUMULATED DEPR/AMORT</t>
  </si>
  <si>
    <t>Total Accumulated Depr/Amort</t>
  </si>
  <si>
    <t>NET PLANT</t>
  </si>
  <si>
    <t>DEFERRED TAXES</t>
  </si>
  <si>
    <t>Net Plant After DFIT</t>
  </si>
  <si>
    <t>GAS INVENTORY</t>
  </si>
  <si>
    <t>GAIN ON SALE OF BUILDING</t>
  </si>
  <si>
    <t>OTHER</t>
  </si>
  <si>
    <t xml:space="preserve">WORKING CAPITAL </t>
  </si>
  <si>
    <t>TOTAL RATE BASE</t>
  </si>
  <si>
    <t>Proposed Rate of Return</t>
  </si>
  <si>
    <t>Conversion Factor</t>
  </si>
  <si>
    <t>Natural Gas Attrition Rate Base Calculation - Approved (Based on approved %'s)</t>
  </si>
  <si>
    <t>Electric Attrition Rate Base Calculation - Approved (Based on approved %'s)</t>
  </si>
  <si>
    <t>Total Approved Rate Base</t>
  </si>
  <si>
    <t>NATURAL GAS</t>
  </si>
  <si>
    <t>Debt interest</t>
  </si>
  <si>
    <t>Earnings Sharing Calculation</t>
  </si>
  <si>
    <t>Actual Amount Refunded</t>
  </si>
  <si>
    <t>adjusted for Growth factor</t>
  </si>
  <si>
    <t>Adjusted for Growth Factor</t>
  </si>
  <si>
    <t>Attrition Rate Base</t>
  </si>
  <si>
    <t>Pro Forma Rate Base</t>
  </si>
  <si>
    <t>Net difference</t>
  </si>
  <si>
    <t>Revenue requirement on Difference</t>
  </si>
  <si>
    <t>Net Revenue Requirement of Attrition Base above Pro Forma Base</t>
  </si>
  <si>
    <t>Pro Forma Rate Base (per Order 05)</t>
  </si>
  <si>
    <t xml:space="preserve">Approved versus Pro Forma Rate Base &amp; Already Refunded Earnings Sharing </t>
  </si>
  <si>
    <t>Per Order 5</t>
  </si>
  <si>
    <t>Total 2016 Earnings to Share</t>
  </si>
  <si>
    <t xml:space="preserve">Approved Rate Base Above Pro Forma </t>
  </si>
  <si>
    <t xml:space="preserve">Earnings Sharing Excluding Attrition Rate Base Portion </t>
  </si>
  <si>
    <t xml:space="preserve">50% Share of Non-Attrition Rate Base Earnings Sharing </t>
  </si>
  <si>
    <t>Revised 50% Share Portion</t>
  </si>
  <si>
    <t>Net Refund Already Paid to Offset Any Ordered Refund</t>
  </si>
  <si>
    <t>ELECTRIC SUMMARY</t>
  </si>
  <si>
    <t>Actual 2016 CBR Rate Base</t>
  </si>
  <si>
    <r>
      <t>Remove Attrition vs Pro Forma  Revenue Requirement</t>
    </r>
    <r>
      <rPr>
        <sz val="10"/>
        <rFont val="Times New Roman"/>
        <family val="1"/>
      </rPr>
      <t xml:space="preserve"> </t>
    </r>
  </si>
  <si>
    <t>Remove Attrition vs Pro Forma  Revenue Requirement</t>
  </si>
  <si>
    <t>Net Revenue Requirement of Attrition Base above 2016 CBR Rate Base</t>
  </si>
  <si>
    <r>
      <t>1</t>
    </r>
    <r>
      <rPr>
        <sz val="10"/>
        <rFont val="Times New Roman"/>
        <family val="1"/>
      </rPr>
      <t>Attrition rate base includes escalation of plant related balances only, not total rate base.  Escalation of rate base is based on approved escalation percentages on test period net plant per Order 5.</t>
    </r>
  </si>
  <si>
    <t>*</t>
  </si>
  <si>
    <t>*Per Commission Order 05 in Docket No. UE-150204</t>
  </si>
  <si>
    <t>Net Revenue Requirement of Attrition Rate Base Above Pro Forma Rate Base on a Calendar Basis</t>
  </si>
  <si>
    <t>Net Revenue Requirement of Attrition Rate Base Above Pro Forma Rate Base on a calendar basis</t>
  </si>
  <si>
    <t>Rate Effective Period Jan. 11, 2016 - Dec. 15, 2016 (338 / 365 days, or 92.6%) Resulting Adjusted Revenue Requirement</t>
  </si>
  <si>
    <t>Rate Effective Period Jan. 11, 2016 - Dec. 15, 2016           (338 / 365 days, or 92.6%) Resulting Adjusted Revenue Requirement</t>
  </si>
  <si>
    <t>Per Order 5: UE-150204</t>
  </si>
  <si>
    <r>
      <t>Attrition Study Rate Base</t>
    </r>
    <r>
      <rPr>
        <b/>
        <vertAlign val="superscript"/>
        <sz val="12"/>
        <rFont val="Times New Roman"/>
        <family val="1"/>
      </rPr>
      <t>1</t>
    </r>
  </si>
  <si>
    <r>
      <t>Pro Forma Rate Base: Total Contested  and Uncontested Adjustments</t>
    </r>
    <r>
      <rPr>
        <vertAlign val="superscript"/>
        <sz val="12"/>
        <rFont val="Times New Roman"/>
        <family val="1"/>
      </rPr>
      <t>2</t>
    </r>
  </si>
  <si>
    <r>
      <rPr>
        <vertAlign val="superscript"/>
        <sz val="10"/>
        <rFont val="Times New Roman"/>
        <family val="1"/>
      </rPr>
      <t>2</t>
    </r>
    <r>
      <rPr>
        <sz val="10"/>
        <rFont val="Times New Roman"/>
        <family val="1"/>
      </rPr>
      <t xml:space="preserve">Per Order 05 (Table A1) </t>
    </r>
  </si>
  <si>
    <r>
      <rPr>
        <vertAlign val="superscript"/>
        <sz val="10"/>
        <rFont val="Times New Roman"/>
        <family val="1"/>
      </rPr>
      <t>2</t>
    </r>
    <r>
      <rPr>
        <sz val="10"/>
        <rFont val="Times New Roman"/>
        <family val="1"/>
      </rPr>
      <t xml:space="preserve">Per Order 05 (Table A2) </t>
    </r>
  </si>
  <si>
    <r>
      <t>Attrition Study Rate Base</t>
    </r>
    <r>
      <rPr>
        <vertAlign val="superscript"/>
        <sz val="12"/>
        <rFont val="Times New Roman"/>
        <family val="1"/>
      </rPr>
      <t>1</t>
    </r>
  </si>
  <si>
    <t>Total Approved           Rate Base</t>
  </si>
  <si>
    <t>50% Earnings-Sharing</t>
  </si>
  <si>
    <t>Amount Paid to Customers for 2016 Over-Earnings</t>
  </si>
  <si>
    <t>50% Share of Non-Attrition Rate Base Earnings Sharing Paid Customers</t>
  </si>
  <si>
    <t>Actual Amount Refunded (See Table No. 2)</t>
  </si>
  <si>
    <t>Total 2016 Amount Owed Customers</t>
  </si>
  <si>
    <t>Attrition Above Pro Forma Rate Base for Rate Effective Period (See Table No. 1)</t>
  </si>
  <si>
    <t>Table No. 1</t>
  </si>
  <si>
    <t>Table No. 2</t>
  </si>
  <si>
    <t>Table No. 3</t>
  </si>
  <si>
    <t>50% Share of "Non-Attrition" Earnings-Sharing                         Owed/Paid Customers</t>
  </si>
  <si>
    <t>Net Amount Owed Customers if Refund Ordered</t>
  </si>
  <si>
    <t>Table No. 4</t>
  </si>
  <si>
    <t>2016 "Non-Attrition" Related Earnings-Sharing 50%                (See Table No. 3)</t>
  </si>
  <si>
    <t>Remove Attrition vs Pro Forma  Revenue Requirement            (per Table No. 1)</t>
  </si>
  <si>
    <t>NATURAL GAS SUMMARY</t>
  </si>
  <si>
    <t>Per Order 5: UG-150205</t>
  </si>
  <si>
    <t>Remove Attrition vs Pro Forma  Revenue Requirement            (per Table No. 5)</t>
  </si>
  <si>
    <t>Table No. 5</t>
  </si>
  <si>
    <t>Table No. 6</t>
  </si>
  <si>
    <t>Table No. 7</t>
  </si>
  <si>
    <t>Table No. 8</t>
  </si>
  <si>
    <t>Actual Amount Refunded (See Table No. 6)</t>
  </si>
  <si>
    <t>Attrition Above Pro Forma Rate Base for Rate Effective Period (See Table No. 5)</t>
  </si>
  <si>
    <t>2016 "Non-Attrition" Related Earnings-Sharing 50%                (See Table No. 7)</t>
  </si>
  <si>
    <t>2016 Natural Gas Earnings-Sharing Calculation (000s)</t>
  </si>
  <si>
    <t>Approved versus Pro Forma Rate Base (000s)</t>
  </si>
  <si>
    <t>2016 Electric Earnings-Sharing Paid To Customers (000s)</t>
  </si>
  <si>
    <t>2016 Electric Earnings-Sharing Calculation (000s)</t>
  </si>
  <si>
    <t>2016 Net Amount Due Customers if 2015 Refund Ordered  (000s)</t>
  </si>
  <si>
    <t>2016 Natural Gas Earnings-Sharing Paid To Customers (000s)</t>
  </si>
  <si>
    <r>
      <rPr>
        <vertAlign val="superscript"/>
        <sz val="12"/>
        <rFont val="Times New Roman"/>
        <family val="1"/>
      </rPr>
      <t>1</t>
    </r>
    <r>
      <rPr>
        <sz val="12"/>
        <rFont val="Times New Roman"/>
        <family val="1"/>
      </rPr>
      <t>Attrition rate base includes escalation of plant related balances only, not total rate base.  Escalation of rate base is based on approved escalation percentages on test period net plant per Order 5.</t>
    </r>
  </si>
  <si>
    <t xml:space="preserve">2016 "Non-Attrition" Related Earnings-Sharing 50%            </t>
  </si>
  <si>
    <t>Attrition Above Pro Forma Rate Base for Rate Effective Period</t>
  </si>
  <si>
    <r>
      <rPr>
        <vertAlign val="superscript"/>
        <sz val="12"/>
        <rFont val="Times New Roman"/>
        <family val="1"/>
      </rPr>
      <t>2</t>
    </r>
    <r>
      <rPr>
        <sz val="12"/>
        <rFont val="Times New Roman"/>
        <family val="1"/>
      </rPr>
      <t>Per Order 05 (Tables A2) in Docket No. UG-150205.</t>
    </r>
  </si>
  <si>
    <r>
      <rPr>
        <vertAlign val="superscript"/>
        <sz val="12"/>
        <rFont val="Times New Roman"/>
        <family val="1"/>
      </rPr>
      <t>2</t>
    </r>
    <r>
      <rPr>
        <sz val="12"/>
        <rFont val="Times New Roman"/>
        <family val="1"/>
      </rPr>
      <t>Per Order 05 (Tables A1) in Docket No. UE-150204.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</si>
</sst>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_);\(#,##0.000\)"/>
    <numFmt numFmtId="166" formatCode="_(&quot;$&quot;* #,##0_);_(&quot;$&quot;* \(#,##0\);_(&quot;$&quot;* &quot;-&quot;??_);_(@_)"/>
    <numFmt numFmtId="167" formatCode="0.000_);\(0.000\)"/>
    <numFmt numFmtId="168" formatCode="0.0%"/>
    <numFmt numFmtId="169" formatCode="0.00000"/>
    <numFmt numFmtId="170" formatCode="0.000"/>
    <numFmt numFmtId="171" formatCode="0.0000"/>
    <numFmt numFmtId="172" formatCode="0.000000_);\(0.000000\)"/>
    <numFmt numFmtId="173" formatCode="&quot;$&quot;#,##0"/>
    <numFmt numFmtId="174" formatCode="#,##0.000000_);\(#,##0.000000\)"/>
    <numFmt numFmtId="175" formatCode="0.000%"/>
    <numFmt numFmtId="176" formatCode="_(* #,##0.00000_);_(* \(#,##0.00000\);_(* &quot;-&quot;?????_);_(@_)"/>
  </numFmts>
  <fonts count="29">
    <font>
      <sz val="10"/>
      <name val="Arial"/>
    </font>
    <font>
      <sz val="11"/>
      <color theme="1"/>
      <name val="Calibri"/>
      <family val="2"/>
      <scheme val="minor"/>
    </font>
    <font>
      <sz val="10"/>
      <name val="Arial"/>
      <family val="2"/>
    </font>
    <font>
      <sz val="9"/>
      <name val="Times New Roman"/>
      <family val="1"/>
    </font>
    <font>
      <b/>
      <sz val="16"/>
      <name val="Times New Roman"/>
      <family val="1"/>
    </font>
    <font>
      <b/>
      <sz val="9"/>
      <name val="Times New Roman"/>
      <family val="1"/>
    </font>
    <font>
      <sz val="10"/>
      <name val="Times New Roman"/>
      <family val="1"/>
    </font>
    <font>
      <sz val="12"/>
      <name val="Times New Roman"/>
      <family val="1"/>
    </font>
    <font>
      <b/>
      <sz val="12"/>
      <name val="Times New Roman"/>
      <family val="1"/>
    </font>
    <font>
      <b/>
      <sz val="10"/>
      <name val="Times New Roman"/>
      <family val="1"/>
    </font>
    <font>
      <b/>
      <sz val="14"/>
      <color rgb="FF000000"/>
      <name val="Times New Roman"/>
      <family val="1"/>
    </font>
    <font>
      <sz val="12"/>
      <color indexed="10"/>
      <name val="Times New Roman"/>
      <family val="1"/>
    </font>
    <font>
      <i/>
      <u/>
      <sz val="12"/>
      <name val="Times New Roman"/>
      <family val="1"/>
    </font>
    <font>
      <sz val="10"/>
      <name val="Geneva"/>
    </font>
    <font>
      <sz val="12"/>
      <color theme="1"/>
      <name val="Times New Roman"/>
      <family val="1"/>
    </font>
    <font>
      <b/>
      <sz val="14"/>
      <name val="Times New Roman"/>
      <family val="1"/>
    </font>
    <font>
      <b/>
      <sz val="12"/>
      <color theme="1"/>
      <name val="Times New Roman"/>
      <family val="1"/>
    </font>
    <font>
      <sz val="12"/>
      <name val="Arial"/>
      <family val="2"/>
    </font>
    <font>
      <u/>
      <sz val="12"/>
      <color theme="1"/>
      <name val="Times New Roman"/>
      <family val="1"/>
    </font>
    <font>
      <b/>
      <u/>
      <sz val="12"/>
      <name val="Times New Roman"/>
      <family val="1"/>
    </font>
    <font>
      <sz val="10"/>
      <color theme="1"/>
      <name val="Times New Roman"/>
      <family val="1"/>
    </font>
    <font>
      <b/>
      <sz val="11"/>
      <name val="Times New Roman"/>
      <family val="1"/>
    </font>
    <font>
      <b/>
      <sz val="9"/>
      <color theme="1"/>
      <name val="Times New Roman"/>
      <family val="1"/>
    </font>
    <font>
      <b/>
      <sz val="10"/>
      <color rgb="FFFF0000"/>
      <name val="Times New Roman"/>
      <family val="1"/>
    </font>
    <font>
      <b/>
      <sz val="12"/>
      <name val="Arial"/>
      <family val="2"/>
    </font>
    <font>
      <b/>
      <vertAlign val="superscript"/>
      <sz val="12"/>
      <name val="Times New Roman"/>
      <family val="1"/>
    </font>
    <font>
      <vertAlign val="superscript"/>
      <sz val="10"/>
      <name val="Times New Roman"/>
      <family val="1"/>
    </font>
    <font>
      <vertAlign val="superscript"/>
      <sz val="12"/>
      <name val="Times New Roman"/>
      <family val="1"/>
    </font>
    <font>
      <sz val="10"/>
      <color rgb="FFFF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46"/>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3" fillId="0" borderId="0"/>
    <xf numFmtId="44" fontId="1" fillId="0" borderId="0" applyFont="0" applyFill="0" applyBorder="0" applyAlignment="0" applyProtection="0"/>
    <xf numFmtId="0" fontId="13" fillId="0" borderId="0"/>
  </cellStyleXfs>
  <cellXfs count="377">
    <xf numFmtId="0" fontId="0" fillId="0" borderId="0" xfId="0"/>
    <xf numFmtId="3" fontId="3" fillId="0" borderId="0" xfId="4" applyNumberFormat="1" applyFont="1" applyFill="1"/>
    <xf numFmtId="3" fontId="3" fillId="0" borderId="0" xfId="4" applyNumberFormat="1" applyFont="1" applyFill="1" applyBorder="1"/>
    <xf numFmtId="3" fontId="6" fillId="0" borderId="2" xfId="4" applyNumberFormat="1" applyFont="1" applyFill="1" applyBorder="1" applyAlignment="1">
      <alignment horizontal="center"/>
    </xf>
    <xf numFmtId="3" fontId="7" fillId="0" borderId="3" xfId="4" applyNumberFormat="1" applyFont="1" applyFill="1" applyBorder="1" applyAlignment="1">
      <alignment horizontal="left"/>
    </xf>
    <xf numFmtId="3" fontId="4" fillId="0" borderId="4" xfId="4" applyNumberFormat="1" applyFont="1" applyFill="1" applyBorder="1" applyAlignment="1">
      <alignment horizontal="center"/>
    </xf>
    <xf numFmtId="3" fontId="8" fillId="0" borderId="4" xfId="4" applyNumberFormat="1" applyFont="1" applyFill="1" applyBorder="1" applyAlignment="1">
      <alignment horizontal="center"/>
    </xf>
    <xf numFmtId="3" fontId="7" fillId="0" borderId="4" xfId="4" applyNumberFormat="1" applyFont="1" applyFill="1" applyBorder="1"/>
    <xf numFmtId="0" fontId="3" fillId="0" borderId="0" xfId="4" applyFont="1" applyFill="1" applyAlignment="1">
      <alignment horizontal="center" wrapText="1"/>
    </xf>
    <xf numFmtId="3" fontId="6" fillId="0" borderId="0" xfId="4" applyNumberFormat="1" applyFont="1" applyFill="1"/>
    <xf numFmtId="3" fontId="6" fillId="0" borderId="0" xfId="4" applyNumberFormat="1" applyFont="1" applyFill="1" applyBorder="1"/>
    <xf numFmtId="3" fontId="7" fillId="0" borderId="5" xfId="1" applyNumberFormat="1" applyFont="1" applyFill="1" applyBorder="1" applyAlignment="1">
      <alignment horizontal="center" vertical="center" wrapText="1"/>
    </xf>
    <xf numFmtId="0" fontId="3" fillId="0" borderId="0" xfId="4" applyFont="1" applyFill="1"/>
    <xf numFmtId="0" fontId="6" fillId="0" borderId="0" xfId="4" applyFont="1" applyFill="1"/>
    <xf numFmtId="0" fontId="6" fillId="0" borderId="0" xfId="4" applyFont="1" applyFill="1" applyBorder="1"/>
    <xf numFmtId="165" fontId="7" fillId="0" borderId="0" xfId="4" applyNumberFormat="1" applyFont="1" applyFill="1" applyBorder="1" applyAlignment="1">
      <alignment horizontal="center"/>
    </xf>
    <xf numFmtId="165" fontId="3" fillId="0" borderId="0" xfId="4" applyNumberFormat="1" applyFont="1" applyFill="1" applyAlignment="1">
      <alignment horizontal="center"/>
    </xf>
    <xf numFmtId="0" fontId="7" fillId="0" borderId="0" xfId="4" applyFont="1" applyFill="1"/>
    <xf numFmtId="3" fontId="7" fillId="0" borderId="0" xfId="4" applyNumberFormat="1" applyFont="1" applyFill="1"/>
    <xf numFmtId="3" fontId="7" fillId="0" borderId="0" xfId="4" applyNumberFormat="1" applyFont="1" applyFill="1" applyAlignment="1">
      <alignment horizontal="center"/>
    </xf>
    <xf numFmtId="166" fontId="7" fillId="0" borderId="0" xfId="2" applyNumberFormat="1" applyFont="1" applyFill="1" applyBorder="1"/>
    <xf numFmtId="166" fontId="7" fillId="0" borderId="0" xfId="2" applyNumberFormat="1" applyFont="1" applyFill="1" applyAlignment="1">
      <alignment horizontal="center"/>
    </xf>
    <xf numFmtId="10" fontId="7" fillId="0" borderId="0" xfId="3" applyNumberFormat="1" applyFont="1" applyFill="1" applyAlignment="1">
      <alignment horizontal="center"/>
    </xf>
    <xf numFmtId="166" fontId="7" fillId="0" borderId="0" xfId="2" applyNumberFormat="1" applyFont="1" applyFill="1"/>
    <xf numFmtId="166" fontId="7" fillId="0" borderId="5" xfId="2" applyNumberFormat="1" applyFont="1" applyFill="1" applyBorder="1"/>
    <xf numFmtId="166" fontId="7" fillId="0" borderId="5" xfId="2" applyNumberFormat="1" applyFont="1" applyFill="1" applyBorder="1" applyAlignment="1">
      <alignment horizontal="center"/>
    </xf>
    <xf numFmtId="10" fontId="7" fillId="0" borderId="5" xfId="3" applyNumberFormat="1" applyFont="1" applyFill="1" applyBorder="1" applyAlignment="1">
      <alignment horizontal="center"/>
    </xf>
    <xf numFmtId="166" fontId="7" fillId="0" borderId="6" xfId="2" applyNumberFormat="1" applyFont="1" applyFill="1" applyBorder="1"/>
    <xf numFmtId="166" fontId="7" fillId="0" borderId="6" xfId="2" applyNumberFormat="1" applyFont="1" applyFill="1" applyBorder="1" applyAlignment="1">
      <alignment horizontal="center"/>
    </xf>
    <xf numFmtId="0" fontId="9" fillId="0" borderId="0" xfId="4" applyFont="1" applyFill="1" applyBorder="1"/>
    <xf numFmtId="164" fontId="7" fillId="0" borderId="0" xfId="1" applyNumberFormat="1" applyFont="1" applyFill="1" applyAlignment="1">
      <alignment horizontal="center"/>
    </xf>
    <xf numFmtId="167" fontId="7" fillId="0" borderId="0" xfId="1" applyNumberFormat="1" applyFont="1" applyFill="1" applyAlignment="1">
      <alignment horizontal="center"/>
    </xf>
    <xf numFmtId="10" fontId="7" fillId="0" borderId="0" xfId="3" applyNumberFormat="1" applyFont="1" applyFill="1" applyBorder="1" applyAlignment="1">
      <alignment horizontal="center"/>
    </xf>
    <xf numFmtId="166" fontId="3" fillId="0" borderId="0" xfId="4" applyNumberFormat="1" applyFont="1" applyFill="1"/>
    <xf numFmtId="164" fontId="3" fillId="0" borderId="0" xfId="1" applyNumberFormat="1" applyFont="1" applyFill="1"/>
    <xf numFmtId="10" fontId="3" fillId="0" borderId="0" xfId="3" applyNumberFormat="1" applyFont="1" applyFill="1"/>
    <xf numFmtId="164" fontId="7" fillId="0" borderId="0" xfId="1" applyNumberFormat="1" applyFont="1" applyFill="1" applyBorder="1"/>
    <xf numFmtId="166" fontId="7" fillId="0" borderId="0" xfId="2" applyNumberFormat="1" applyFont="1" applyFill="1" applyBorder="1" applyAlignment="1">
      <alignment horizontal="center"/>
    </xf>
    <xf numFmtId="0" fontId="7" fillId="0" borderId="0" xfId="4" applyFont="1" applyFill="1" applyBorder="1"/>
    <xf numFmtId="10" fontId="7" fillId="0" borderId="6" xfId="3" applyNumberFormat="1" applyFont="1" applyFill="1" applyBorder="1" applyAlignment="1">
      <alignment horizontal="center"/>
    </xf>
    <xf numFmtId="44" fontId="3" fillId="0" borderId="0" xfId="4" applyNumberFormat="1" applyFont="1" applyFill="1"/>
    <xf numFmtId="0" fontId="10" fillId="0" borderId="0" xfId="0" applyFont="1"/>
    <xf numFmtId="3" fontId="6" fillId="0" borderId="0" xfId="4" applyNumberFormat="1" applyFont="1" applyFill="1" applyBorder="1" applyAlignment="1">
      <alignment horizontal="center"/>
    </xf>
    <xf numFmtId="3" fontId="7" fillId="0" borderId="0" xfId="4" applyNumberFormat="1" applyFont="1" applyFill="1" applyBorder="1" applyAlignment="1">
      <alignment horizontal="center" vertical="center" wrapText="1"/>
    </xf>
    <xf numFmtId="166" fontId="7" fillId="0" borderId="0" xfId="5" applyNumberFormat="1" applyFont="1" applyFill="1"/>
    <xf numFmtId="166" fontId="7" fillId="0" borderId="0" xfId="5" applyNumberFormat="1" applyFont="1" applyFill="1" applyBorder="1"/>
    <xf numFmtId="166" fontId="7" fillId="0" borderId="8" xfId="2" applyNumberFormat="1" applyFont="1" applyFill="1" applyBorder="1"/>
    <xf numFmtId="0" fontId="3" fillId="2" borderId="0" xfId="4" applyFont="1" applyFill="1"/>
    <xf numFmtId="3" fontId="7" fillId="0" borderId="0" xfId="4" applyNumberFormat="1" applyFont="1" applyFill="1" applyAlignment="1">
      <alignment wrapText="1"/>
    </xf>
    <xf numFmtId="168" fontId="6" fillId="0" borderId="0" xfId="4" applyNumberFormat="1" applyFont="1" applyFill="1" applyBorder="1"/>
    <xf numFmtId="166" fontId="11" fillId="0" borderId="0" xfId="2" applyNumberFormat="1" applyFont="1" applyFill="1" applyBorder="1"/>
    <xf numFmtId="166" fontId="7" fillId="0" borderId="8" xfId="2" applyNumberFormat="1" applyFont="1" applyFill="1" applyBorder="1" applyAlignment="1">
      <alignment horizontal="center"/>
    </xf>
    <xf numFmtId="10" fontId="7" fillId="0" borderId="8" xfId="3" applyNumberFormat="1" applyFont="1" applyFill="1" applyBorder="1" applyAlignment="1">
      <alignment horizontal="center"/>
    </xf>
    <xf numFmtId="166" fontId="8" fillId="0" borderId="0" xfId="2" quotePrefix="1" applyNumberFormat="1" applyFont="1" applyFill="1" applyBorder="1" applyAlignment="1">
      <alignment horizontal="center"/>
    </xf>
    <xf numFmtId="0" fontId="3" fillId="0" borderId="0" xfId="4" applyFont="1" applyFill="1" applyBorder="1"/>
    <xf numFmtId="3" fontId="7" fillId="0" borderId="9" xfId="4" applyNumberFormat="1" applyFont="1" applyFill="1" applyBorder="1"/>
    <xf numFmtId="0" fontId="7" fillId="0" borderId="10" xfId="4" applyFont="1" applyFill="1" applyBorder="1"/>
    <xf numFmtId="0" fontId="3" fillId="0" borderId="10" xfId="4" applyFont="1" applyFill="1" applyBorder="1"/>
    <xf numFmtId="166" fontId="7" fillId="0" borderId="10" xfId="4" applyNumberFormat="1" applyFont="1" applyFill="1" applyBorder="1"/>
    <xf numFmtId="164" fontId="7" fillId="0" borderId="10" xfId="1" applyNumberFormat="1" applyFont="1" applyFill="1" applyBorder="1"/>
    <xf numFmtId="165" fontId="7" fillId="0" borderId="10" xfId="4" applyNumberFormat="1" applyFont="1" applyFill="1" applyBorder="1" applyAlignment="1">
      <alignment horizontal="center"/>
    </xf>
    <xf numFmtId="3" fontId="7" fillId="0" borderId="10" xfId="4" applyNumberFormat="1" applyFont="1" applyFill="1" applyBorder="1"/>
    <xf numFmtId="166" fontId="7" fillId="0" borderId="10" xfId="2" applyNumberFormat="1" applyFont="1" applyFill="1" applyBorder="1"/>
    <xf numFmtId="0" fontId="7" fillId="0" borderId="11" xfId="4" applyFont="1" applyFill="1" applyBorder="1"/>
    <xf numFmtId="3" fontId="7" fillId="0" borderId="12" xfId="0" applyNumberFormat="1" applyFont="1" applyFill="1" applyBorder="1"/>
    <xf numFmtId="3" fontId="7" fillId="0" borderId="0" xfId="0" applyNumberFormat="1" applyFont="1" applyFill="1" applyBorder="1"/>
    <xf numFmtId="0" fontId="6" fillId="0" borderId="0" xfId="0" applyFont="1" applyFill="1" applyBorder="1" applyAlignment="1"/>
    <xf numFmtId="165" fontId="6" fillId="0" borderId="0" xfId="4" applyNumberFormat="1" applyFont="1" applyFill="1" applyBorder="1" applyAlignment="1">
      <alignment horizontal="center"/>
    </xf>
    <xf numFmtId="165" fontId="7" fillId="0" borderId="0" xfId="4" applyNumberFormat="1" applyFont="1" applyFill="1" applyBorder="1"/>
    <xf numFmtId="165" fontId="6" fillId="0" borderId="0" xfId="4" applyNumberFormat="1" applyFont="1" applyFill="1" applyAlignment="1">
      <alignment horizontal="center"/>
    </xf>
    <xf numFmtId="3" fontId="7" fillId="0" borderId="0" xfId="0" applyNumberFormat="1" applyFont="1" applyFill="1" applyBorder="1" applyAlignment="1">
      <alignment wrapText="1"/>
    </xf>
    <xf numFmtId="3" fontId="7" fillId="0" borderId="0" xfId="3" applyNumberFormat="1" applyFont="1" applyFill="1" applyBorder="1" applyAlignment="1">
      <alignment horizontal="center"/>
    </xf>
    <xf numFmtId="166" fontId="7" fillId="0" borderId="13" xfId="2" applyNumberFormat="1" applyFont="1" applyFill="1" applyBorder="1"/>
    <xf numFmtId="3" fontId="6" fillId="0" borderId="0" xfId="0" applyNumberFormat="1" applyFont="1" applyFill="1" applyBorder="1"/>
    <xf numFmtId="3" fontId="7" fillId="0" borderId="0" xfId="0" applyNumberFormat="1" applyFont="1" applyFill="1" applyBorder="1" applyAlignment="1">
      <alignment horizontal="center"/>
    </xf>
    <xf numFmtId="3" fontId="12" fillId="0" borderId="0" xfId="0" applyNumberFormat="1" applyFont="1" applyFill="1" applyBorder="1" applyAlignment="1"/>
    <xf numFmtId="169" fontId="7" fillId="0" borderId="0" xfId="0" applyNumberFormat="1" applyFont="1" applyFill="1" applyBorder="1" applyAlignment="1">
      <alignment horizontal="center"/>
    </xf>
    <xf numFmtId="168" fontId="7" fillId="0" borderId="0" xfId="3" applyNumberFormat="1" applyFont="1" applyFill="1" applyBorder="1" applyAlignment="1">
      <alignment horizontal="center"/>
    </xf>
    <xf numFmtId="3" fontId="7" fillId="0" borderId="0" xfId="0" applyNumberFormat="1" applyFont="1" applyFill="1" applyBorder="1" applyAlignment="1"/>
    <xf numFmtId="170" fontId="7" fillId="0" borderId="0" xfId="3" applyNumberFormat="1" applyFont="1" applyFill="1" applyBorder="1" applyAlignment="1">
      <alignment horizontal="center"/>
    </xf>
    <xf numFmtId="171" fontId="7" fillId="0" borderId="0" xfId="3" applyNumberFormat="1" applyFont="1" applyFill="1" applyBorder="1" applyAlignment="1">
      <alignment horizontal="center"/>
    </xf>
    <xf numFmtId="172" fontId="7" fillId="0" borderId="13" xfId="4" applyNumberFormat="1" applyFont="1" applyFill="1" applyBorder="1" applyAlignment="1">
      <alignment horizontal="center"/>
    </xf>
    <xf numFmtId="3" fontId="7" fillId="0" borderId="14" xfId="0" applyNumberFormat="1" applyFont="1" applyFill="1" applyBorder="1"/>
    <xf numFmtId="3" fontId="7" fillId="0" borderId="1" xfId="0" applyNumberFormat="1" applyFont="1" applyFill="1" applyBorder="1"/>
    <xf numFmtId="3" fontId="9" fillId="0" borderId="1" xfId="0" applyNumberFormat="1" applyFont="1" applyFill="1" applyBorder="1"/>
    <xf numFmtId="3" fontId="7" fillId="0" borderId="1" xfId="3" applyNumberFormat="1" applyFont="1" applyFill="1" applyBorder="1" applyAlignment="1">
      <alignment horizontal="center"/>
    </xf>
    <xf numFmtId="3" fontId="7" fillId="0" borderId="1" xfId="0" applyNumberFormat="1" applyFont="1" applyFill="1" applyBorder="1" applyAlignment="1"/>
    <xf numFmtId="165" fontId="7" fillId="0" borderId="1" xfId="4" applyNumberFormat="1" applyFont="1" applyFill="1" applyBorder="1"/>
    <xf numFmtId="3" fontId="12" fillId="0" borderId="1" xfId="0" applyNumberFormat="1" applyFont="1" applyFill="1" applyBorder="1" applyAlignment="1"/>
    <xf numFmtId="0" fontId="7" fillId="0" borderId="1" xfId="4" applyFont="1" applyFill="1" applyBorder="1"/>
    <xf numFmtId="3" fontId="7" fillId="0" borderId="0" xfId="4" applyNumberFormat="1" applyFont="1" applyFill="1" applyAlignment="1">
      <alignment vertical="top" wrapText="1"/>
    </xf>
    <xf numFmtId="0" fontId="3" fillId="0" borderId="0" xfId="4" applyFont="1" applyFill="1" applyAlignment="1">
      <alignment vertical="top"/>
    </xf>
    <xf numFmtId="165" fontId="3" fillId="0" borderId="0" xfId="4" applyNumberFormat="1" applyFont="1" applyFill="1"/>
    <xf numFmtId="166" fontId="3" fillId="0" borderId="0" xfId="2" applyNumberFormat="1" applyFont="1" applyFill="1"/>
    <xf numFmtId="173" fontId="7" fillId="0" borderId="0" xfId="2" applyNumberFormat="1" applyFont="1" applyFill="1" applyBorder="1" applyAlignment="1">
      <alignment horizontal="center"/>
    </xf>
    <xf numFmtId="0" fontId="7" fillId="0" borderId="0" xfId="0" applyFont="1" applyFill="1" applyBorder="1" applyAlignment="1">
      <alignment horizontal="center"/>
    </xf>
    <xf numFmtId="0" fontId="3" fillId="4" borderId="0" xfId="4" applyFont="1" applyFill="1"/>
    <xf numFmtId="0" fontId="3" fillId="4" borderId="0" xfId="4" applyFont="1" applyFill="1" applyBorder="1"/>
    <xf numFmtId="164" fontId="3" fillId="4" borderId="0" xfId="1" applyNumberFormat="1" applyFont="1" applyFill="1"/>
    <xf numFmtId="165" fontId="3" fillId="4" borderId="0" xfId="4" applyNumberFormat="1" applyFont="1" applyFill="1" applyAlignment="1">
      <alignment horizontal="center"/>
    </xf>
    <xf numFmtId="3" fontId="3" fillId="4" borderId="0" xfId="4" applyNumberFormat="1" applyFont="1" applyFill="1"/>
    <xf numFmtId="175" fontId="3" fillId="0" borderId="0" xfId="4" applyNumberFormat="1" applyFont="1" applyFill="1" applyBorder="1"/>
    <xf numFmtId="3" fontId="7" fillId="0" borderId="0" xfId="4" applyNumberFormat="1" applyFont="1" applyFill="1" applyAlignment="1">
      <alignment vertical="top"/>
    </xf>
    <xf numFmtId="165" fontId="6" fillId="0" borderId="13" xfId="4" applyNumberFormat="1" applyFont="1" applyFill="1" applyBorder="1" applyAlignment="1">
      <alignment horizontal="center"/>
    </xf>
    <xf numFmtId="166" fontId="5" fillId="0" borderId="0" xfId="4" applyNumberFormat="1" applyFont="1" applyFill="1" applyBorder="1"/>
    <xf numFmtId="3" fontId="7" fillId="0" borderId="0" xfId="4" applyNumberFormat="1" applyFont="1" applyFill="1" applyAlignment="1">
      <alignment horizontal="center" vertical="top" wrapText="1"/>
    </xf>
    <xf numFmtId="3" fontId="7" fillId="0" borderId="5" xfId="4" applyNumberFormat="1" applyFont="1" applyFill="1" applyBorder="1" applyAlignment="1">
      <alignment horizontal="center" wrapText="1"/>
    </xf>
    <xf numFmtId="166" fontId="3" fillId="0" borderId="0" xfId="4" applyNumberFormat="1" applyFont="1" applyFill="1" applyAlignment="1">
      <alignment horizontal="center"/>
    </xf>
    <xf numFmtId="165" fontId="7" fillId="0" borderId="0" xfId="4" applyNumberFormat="1" applyFont="1" applyFill="1" applyAlignment="1">
      <alignment horizontal="center"/>
    </xf>
    <xf numFmtId="174" fontId="7" fillId="0" borderId="0" xfId="4" applyNumberFormat="1" applyFont="1" applyFill="1" applyAlignment="1">
      <alignment horizontal="right"/>
    </xf>
    <xf numFmtId="174" fontId="7" fillId="0" borderId="0" xfId="4" applyNumberFormat="1" applyFont="1" applyFill="1" applyAlignment="1">
      <alignment horizontal="center"/>
    </xf>
    <xf numFmtId="0" fontId="7" fillId="0" borderId="0" xfId="4" applyFont="1" applyFill="1" applyAlignment="1">
      <alignment vertical="top"/>
    </xf>
    <xf numFmtId="0" fontId="14" fillId="0" borderId="3" xfId="6" applyFont="1" applyBorder="1" applyAlignment="1">
      <alignment horizontal="center"/>
    </xf>
    <xf numFmtId="3" fontId="7" fillId="0" borderId="0" xfId="4" applyNumberFormat="1" applyFont="1" applyFill="1" applyBorder="1" applyAlignment="1">
      <alignment horizontal="center" wrapText="1"/>
    </xf>
    <xf numFmtId="166" fontId="3" fillId="0" borderId="0" xfId="4" applyNumberFormat="1" applyFont="1" applyFill="1" applyBorder="1" applyAlignment="1">
      <alignment horizontal="center"/>
    </xf>
    <xf numFmtId="0" fontId="14" fillId="0" borderId="2" xfId="6" applyNumberFormat="1" applyFont="1" applyBorder="1" applyAlignment="1">
      <alignment horizontal="left"/>
    </xf>
    <xf numFmtId="0" fontId="14" fillId="0" borderId="3" xfId="6" applyNumberFormat="1" applyFont="1" applyBorder="1" applyAlignment="1">
      <alignment horizontal="left"/>
    </xf>
    <xf numFmtId="0" fontId="14" fillId="0" borderId="4" xfId="6" applyNumberFormat="1" applyFont="1" applyBorder="1" applyAlignment="1">
      <alignment horizontal="left"/>
    </xf>
    <xf numFmtId="0" fontId="14" fillId="0" borderId="2" xfId="6" applyFont="1" applyBorder="1"/>
    <xf numFmtId="0" fontId="14" fillId="0" borderId="3" xfId="6" applyFont="1" applyBorder="1"/>
    <xf numFmtId="0" fontId="14" fillId="0" borderId="4" xfId="6" applyFont="1" applyBorder="1"/>
    <xf numFmtId="0" fontId="14" fillId="0" borderId="0" xfId="6" applyFont="1"/>
    <xf numFmtId="0" fontId="16" fillId="0" borderId="0" xfId="6" applyNumberFormat="1" applyFont="1" applyAlignment="1">
      <alignment horizontal="center"/>
    </xf>
    <xf numFmtId="0" fontId="16" fillId="0" borderId="0" xfId="6" applyFont="1" applyAlignment="1">
      <alignment horizontal="center"/>
    </xf>
    <xf numFmtId="0" fontId="14" fillId="0" borderId="0" xfId="6" applyNumberFormat="1" applyFont="1" applyBorder="1" applyAlignment="1">
      <alignment horizontal="center"/>
    </xf>
    <xf numFmtId="0" fontId="14" fillId="0" borderId="0" xfId="6" applyFont="1" applyBorder="1" applyAlignment="1">
      <alignment horizontal="center"/>
    </xf>
    <xf numFmtId="0" fontId="14" fillId="0" borderId="0" xfId="6" applyFont="1" applyBorder="1"/>
    <xf numFmtId="0" fontId="14" fillId="0" borderId="0" xfId="6" applyFont="1" applyAlignment="1">
      <alignment horizontal="center"/>
    </xf>
    <xf numFmtId="0" fontId="18" fillId="0" borderId="0" xfId="6" applyNumberFormat="1" applyFont="1" applyBorder="1" applyAlignment="1">
      <alignment horizontal="center"/>
    </xf>
    <xf numFmtId="0" fontId="18" fillId="0" borderId="0" xfId="6" applyFont="1" applyBorder="1" applyAlignment="1">
      <alignment horizontal="center"/>
    </xf>
    <xf numFmtId="3" fontId="7" fillId="0" borderId="6" xfId="4" applyNumberFormat="1" applyFont="1" applyFill="1" applyBorder="1" applyAlignment="1">
      <alignment horizontal="center" wrapText="1"/>
    </xf>
    <xf numFmtId="0" fontId="14" fillId="0" borderId="0" xfId="6" applyNumberFormat="1" applyFont="1" applyAlignment="1">
      <alignment horizontal="center"/>
    </xf>
    <xf numFmtId="37" fontId="14" fillId="0" borderId="0" xfId="6" applyNumberFormat="1" applyFont="1"/>
    <xf numFmtId="42" fontId="14" fillId="0" borderId="0" xfId="6" applyNumberFormat="1" applyFont="1"/>
    <xf numFmtId="42" fontId="14" fillId="0" borderId="0" xfId="6" applyNumberFormat="1" applyFont="1" applyFill="1"/>
    <xf numFmtId="41" fontId="14" fillId="0" borderId="0" xfId="6" applyNumberFormat="1" applyFont="1" applyFill="1"/>
    <xf numFmtId="41" fontId="14" fillId="0" borderId="0" xfId="6" applyNumberFormat="1" applyFont="1"/>
    <xf numFmtId="41" fontId="14" fillId="0" borderId="0" xfId="6" applyNumberFormat="1" applyFont="1" applyFill="1" applyBorder="1"/>
    <xf numFmtId="0" fontId="7" fillId="0" borderId="0" xfId="6" applyFont="1"/>
    <xf numFmtId="10" fontId="14" fillId="0" borderId="0" xfId="6" applyNumberFormat="1" applyFont="1"/>
    <xf numFmtId="10" fontId="7" fillId="0" borderId="0" xfId="6" applyNumberFormat="1" applyFont="1"/>
    <xf numFmtId="41" fontId="14" fillId="0" borderId="5" xfId="6" applyNumberFormat="1" applyFont="1" applyBorder="1"/>
    <xf numFmtId="41" fontId="14" fillId="0" borderId="5" xfId="6" applyNumberFormat="1" applyFont="1" applyFill="1" applyBorder="1"/>
    <xf numFmtId="6" fontId="14" fillId="0" borderId="5" xfId="6" applyNumberFormat="1" applyFont="1" applyBorder="1"/>
    <xf numFmtId="42" fontId="14" fillId="0" borderId="6" xfId="6" applyNumberFormat="1" applyFont="1" applyBorder="1"/>
    <xf numFmtId="42" fontId="14" fillId="0" borderId="6" xfId="6" applyNumberFormat="1" applyFont="1" applyFill="1" applyBorder="1"/>
    <xf numFmtId="41" fontId="14" fillId="0" borderId="6" xfId="6" applyNumberFormat="1" applyFont="1" applyBorder="1"/>
    <xf numFmtId="41" fontId="14" fillId="0" borderId="0" xfId="6" applyNumberFormat="1" applyFont="1" applyBorder="1"/>
    <xf numFmtId="42" fontId="14" fillId="0" borderId="17" xfId="6" applyNumberFormat="1" applyFont="1" applyBorder="1"/>
    <xf numFmtId="42" fontId="14" fillId="0" borderId="17" xfId="6" applyNumberFormat="1" applyFont="1" applyFill="1" applyBorder="1"/>
    <xf numFmtId="41" fontId="14" fillId="0" borderId="17" xfId="6" applyNumberFormat="1" applyFont="1" applyBorder="1"/>
    <xf numFmtId="37" fontId="14" fillId="0" borderId="0" xfId="6" applyNumberFormat="1" applyFont="1" applyBorder="1"/>
    <xf numFmtId="0" fontId="7" fillId="0" borderId="0" xfId="6" applyFont="1" applyBorder="1"/>
    <xf numFmtId="164" fontId="14" fillId="0" borderId="0" xfId="1" applyNumberFormat="1" applyFont="1"/>
    <xf numFmtId="10" fontId="14" fillId="0" borderId="0" xfId="3" applyNumberFormat="1" applyFont="1"/>
    <xf numFmtId="5" fontId="16" fillId="0" borderId="0" xfId="6" applyNumberFormat="1" applyFont="1"/>
    <xf numFmtId="42" fontId="14" fillId="0" borderId="8" xfId="6" applyNumberFormat="1" applyFont="1" applyBorder="1"/>
    <xf numFmtId="42" fontId="14" fillId="0" borderId="8" xfId="6" applyNumberFormat="1" applyFont="1" applyFill="1" applyBorder="1"/>
    <xf numFmtId="42" fontId="14" fillId="0" borderId="19" xfId="6" applyNumberFormat="1" applyFont="1" applyBorder="1"/>
    <xf numFmtId="166" fontId="8" fillId="0" borderId="0" xfId="4" applyNumberFormat="1" applyFont="1" applyFill="1" applyBorder="1"/>
    <xf numFmtId="0" fontId="14" fillId="0" borderId="0" xfId="6" applyNumberFormat="1" applyFont="1" applyFill="1" applyAlignment="1">
      <alignment horizontal="center"/>
    </xf>
    <xf numFmtId="0" fontId="14" fillId="0" borderId="0" xfId="6" applyFont="1" applyFill="1"/>
    <xf numFmtId="0" fontId="14" fillId="0" borderId="0" xfId="8" applyFont="1" applyFill="1" applyAlignment="1">
      <alignment horizontal="right"/>
    </xf>
    <xf numFmtId="3" fontId="14" fillId="0" borderId="0" xfId="6" applyNumberFormat="1" applyFont="1" applyFill="1"/>
    <xf numFmtId="0" fontId="14" fillId="0" borderId="0" xfId="6" applyFont="1" applyFill="1" applyBorder="1"/>
    <xf numFmtId="0" fontId="14" fillId="0" borderId="20" xfId="6" applyFont="1" applyBorder="1"/>
    <xf numFmtId="0" fontId="14" fillId="0" borderId="10" xfId="6" applyFont="1" applyBorder="1"/>
    <xf numFmtId="3" fontId="16" fillId="0" borderId="10" xfId="6" applyNumberFormat="1" applyFont="1" applyBorder="1"/>
    <xf numFmtId="0" fontId="14" fillId="0" borderId="10" xfId="6" applyFont="1" applyFill="1" applyBorder="1"/>
    <xf numFmtId="0" fontId="19" fillId="0" borderId="10" xfId="6" applyFont="1" applyFill="1" applyBorder="1" applyAlignment="1">
      <alignment vertical="top"/>
    </xf>
    <xf numFmtId="0" fontId="14" fillId="0" borderId="11" xfId="6" applyFont="1" applyBorder="1"/>
    <xf numFmtId="0" fontId="14" fillId="0" borderId="12" xfId="6" applyFont="1" applyBorder="1"/>
    <xf numFmtId="0" fontId="14" fillId="0" borderId="21" xfId="6" applyFont="1" applyBorder="1"/>
    <xf numFmtId="10" fontId="14" fillId="0" borderId="0" xfId="6" applyNumberFormat="1" applyFont="1" applyBorder="1"/>
    <xf numFmtId="0" fontId="14" fillId="0" borderId="0" xfId="6" applyFont="1" applyFill="1" applyBorder="1" applyAlignment="1">
      <alignment vertical="top" wrapText="1"/>
    </xf>
    <xf numFmtId="42" fontId="14" fillId="0" borderId="0" xfId="6" applyNumberFormat="1" applyFont="1" applyBorder="1"/>
    <xf numFmtId="42" fontId="14" fillId="0" borderId="13" xfId="6" applyNumberFormat="1" applyFont="1" applyBorder="1"/>
    <xf numFmtId="164" fontId="14" fillId="0" borderId="0" xfId="6" applyNumberFormat="1" applyFont="1" applyBorder="1"/>
    <xf numFmtId="10" fontId="14" fillId="0" borderId="0" xfId="3" applyNumberFormat="1" applyFont="1" applyBorder="1"/>
    <xf numFmtId="166" fontId="14" fillId="0" borderId="13" xfId="6" applyNumberFormat="1" applyFont="1" applyBorder="1"/>
    <xf numFmtId="42" fontId="14" fillId="0" borderId="13" xfId="6" applyNumberFormat="1" applyFont="1" applyFill="1" applyBorder="1"/>
    <xf numFmtId="3" fontId="16" fillId="0" borderId="0" xfId="6" applyNumberFormat="1" applyFont="1" applyBorder="1"/>
    <xf numFmtId="176" fontId="14" fillId="0" borderId="13" xfId="6" applyNumberFormat="1" applyFont="1" applyBorder="1"/>
    <xf numFmtId="0" fontId="16" fillId="0" borderId="0" xfId="6" applyFont="1" applyBorder="1" applyAlignment="1">
      <alignment horizontal="left"/>
    </xf>
    <xf numFmtId="0" fontId="14" fillId="0" borderId="22" xfId="6" applyFont="1" applyBorder="1"/>
    <xf numFmtId="0" fontId="14" fillId="0" borderId="1" xfId="6" applyFont="1" applyBorder="1"/>
    <xf numFmtId="3" fontId="16" fillId="0" borderId="1" xfId="6" applyNumberFormat="1" applyFont="1" applyBorder="1"/>
    <xf numFmtId="0" fontId="14" fillId="0" borderId="1" xfId="6" applyFont="1" applyFill="1" applyBorder="1"/>
    <xf numFmtId="175" fontId="7" fillId="0" borderId="0" xfId="4" applyNumberFormat="1" applyFont="1" applyFill="1" applyBorder="1"/>
    <xf numFmtId="0" fontId="14" fillId="0" borderId="0" xfId="6" applyFont="1" applyBorder="1" applyAlignment="1"/>
    <xf numFmtId="0" fontId="14" fillId="0" borderId="0" xfId="6" applyFont="1" applyAlignment="1"/>
    <xf numFmtId="3" fontId="16" fillId="0" borderId="0" xfId="6" applyNumberFormat="1" applyFont="1"/>
    <xf numFmtId="0" fontId="17" fillId="0" borderId="0" xfId="0" applyFont="1"/>
    <xf numFmtId="166" fontId="14" fillId="0" borderId="0" xfId="6" applyNumberFormat="1" applyFont="1" applyBorder="1"/>
    <xf numFmtId="0" fontId="9" fillId="0" borderId="0" xfId="4" applyFont="1" applyFill="1" applyBorder="1" applyAlignment="1">
      <alignment horizontal="center"/>
    </xf>
    <xf numFmtId="166" fontId="14" fillId="0" borderId="0" xfId="7" applyNumberFormat="1" applyFont="1" applyBorder="1"/>
    <xf numFmtId="0" fontId="20" fillId="0" borderId="0" xfId="6" applyFont="1" applyBorder="1"/>
    <xf numFmtId="166" fontId="6" fillId="0" borderId="0" xfId="4" applyNumberFormat="1" applyFont="1" applyFill="1" applyBorder="1"/>
    <xf numFmtId="166" fontId="8" fillId="3" borderId="7" xfId="2" applyNumberFormat="1" applyFont="1" applyFill="1" applyBorder="1" applyAlignment="1">
      <alignment horizontal="center"/>
    </xf>
    <xf numFmtId="37" fontId="3" fillId="0" borderId="0" xfId="4" applyNumberFormat="1" applyFont="1" applyFill="1" applyAlignment="1">
      <alignment horizontal="center"/>
    </xf>
    <xf numFmtId="3" fontId="7" fillId="0" borderId="2" xfId="4" applyNumberFormat="1" applyFont="1" applyFill="1" applyBorder="1" applyAlignment="1">
      <alignment horizontal="center"/>
    </xf>
    <xf numFmtId="3" fontId="7" fillId="0" borderId="3" xfId="4" applyNumberFormat="1" applyFont="1" applyFill="1" applyBorder="1" applyAlignment="1">
      <alignment horizontal="center"/>
    </xf>
    <xf numFmtId="42" fontId="14" fillId="0" borderId="19" xfId="6" applyNumberFormat="1" applyFont="1" applyFill="1" applyBorder="1"/>
    <xf numFmtId="166" fontId="21" fillId="3" borderId="24" xfId="4" applyNumberFormat="1" applyFont="1" applyFill="1" applyBorder="1"/>
    <xf numFmtId="5" fontId="16" fillId="3" borderId="24" xfId="6" applyNumberFormat="1" applyFont="1" applyFill="1" applyBorder="1"/>
    <xf numFmtId="166" fontId="7" fillId="0" borderId="15" xfId="2" applyNumberFormat="1" applyFont="1" applyFill="1" applyBorder="1"/>
    <xf numFmtId="42" fontId="14" fillId="0" borderId="15" xfId="6" applyNumberFormat="1" applyFont="1" applyFill="1" applyBorder="1"/>
    <xf numFmtId="0" fontId="7" fillId="0" borderId="0" xfId="0" applyFont="1"/>
    <xf numFmtId="0" fontId="8" fillId="5" borderId="12" xfId="0" applyFont="1" applyFill="1" applyBorder="1" applyAlignment="1">
      <alignment horizontal="center"/>
    </xf>
    <xf numFmtId="0" fontId="15" fillId="5" borderId="5" xfId="0" applyFont="1" applyFill="1" applyBorder="1" applyAlignment="1">
      <alignment horizontal="left"/>
    </xf>
    <xf numFmtId="0" fontId="8" fillId="5" borderId="5" xfId="0" applyFont="1" applyFill="1" applyBorder="1" applyAlignment="1">
      <alignment horizontal="center" wrapText="1"/>
    </xf>
    <xf numFmtId="0" fontId="8" fillId="5" borderId="0" xfId="0" applyFont="1" applyFill="1" applyBorder="1" applyAlignment="1">
      <alignment horizontal="center"/>
    </xf>
    <xf numFmtId="0" fontId="7" fillId="0" borderId="0" xfId="0" applyFont="1" applyAlignment="1">
      <alignment horizontal="left"/>
    </xf>
    <xf numFmtId="0" fontId="8" fillId="0" borderId="0" xfId="0" applyFont="1" applyAlignment="1">
      <alignment horizontal="center"/>
    </xf>
    <xf numFmtId="0" fontId="7" fillId="5" borderId="12" xfId="0" applyFont="1" applyFill="1" applyBorder="1"/>
    <xf numFmtId="0" fontId="7" fillId="5" borderId="0" xfId="0" applyFont="1" applyFill="1" applyBorder="1"/>
    <xf numFmtId="0" fontId="7" fillId="5" borderId="13" xfId="0" applyFont="1" applyFill="1" applyBorder="1"/>
    <xf numFmtId="0" fontId="8" fillId="5" borderId="12" xfId="0" applyFont="1" applyFill="1" applyBorder="1" applyAlignment="1">
      <alignment horizontal="left"/>
    </xf>
    <xf numFmtId="0" fontId="8" fillId="5" borderId="0" xfId="0" applyFont="1" applyFill="1" applyBorder="1" applyAlignment="1">
      <alignment horizontal="left"/>
    </xf>
    <xf numFmtId="166" fontId="7" fillId="5" borderId="0" xfId="2" applyNumberFormat="1" applyFont="1" applyFill="1" applyBorder="1"/>
    <xf numFmtId="166" fontId="7" fillId="5" borderId="13" xfId="2" applyNumberFormat="1" applyFont="1" applyFill="1" applyBorder="1" applyAlignment="1"/>
    <xf numFmtId="166" fontId="7" fillId="5" borderId="0" xfId="2" applyNumberFormat="1" applyFont="1" applyFill="1" applyBorder="1" applyAlignment="1"/>
    <xf numFmtId="166" fontId="7" fillId="5" borderId="16" xfId="2" applyNumberFormat="1" applyFont="1" applyFill="1" applyBorder="1" applyAlignment="1"/>
    <xf numFmtId="0" fontId="7" fillId="5" borderId="0" xfId="0" applyFont="1" applyFill="1" applyBorder="1" applyAlignment="1"/>
    <xf numFmtId="0" fontId="7" fillId="5" borderId="0" xfId="0" applyFont="1" applyFill="1" applyBorder="1" applyAlignment="1">
      <alignment wrapText="1"/>
    </xf>
    <xf numFmtId="0" fontId="7" fillId="5" borderId="0" xfId="0" applyFont="1" applyFill="1" applyBorder="1" applyAlignment="1">
      <alignment horizontal="left" wrapText="1"/>
    </xf>
    <xf numFmtId="166" fontId="7" fillId="5" borderId="0" xfId="2" applyNumberFormat="1" applyFont="1" applyFill="1" applyBorder="1" applyAlignment="1">
      <alignment horizontal="left" wrapText="1"/>
    </xf>
    <xf numFmtId="166" fontId="7" fillId="5" borderId="23" xfId="0" applyNumberFormat="1" applyFont="1" applyFill="1" applyBorder="1" applyAlignment="1"/>
    <xf numFmtId="0" fontId="23" fillId="5" borderId="0" xfId="0" applyFont="1" applyFill="1" applyBorder="1" applyAlignment="1">
      <alignment horizontal="center" vertical="top"/>
    </xf>
    <xf numFmtId="166" fontId="8" fillId="5" borderId="0" xfId="2" applyNumberFormat="1" applyFont="1" applyFill="1" applyBorder="1" applyAlignment="1">
      <alignment vertical="center"/>
    </xf>
    <xf numFmtId="166" fontId="8" fillId="5" borderId="13" xfId="2" applyNumberFormat="1" applyFont="1" applyFill="1" applyBorder="1" applyAlignment="1">
      <alignment vertical="center"/>
    </xf>
    <xf numFmtId="0" fontId="7" fillId="0" borderId="0" xfId="0" applyFont="1" applyBorder="1"/>
    <xf numFmtId="166" fontId="7" fillId="5" borderId="0" xfId="2" applyNumberFormat="1" applyFont="1" applyFill="1" applyBorder="1" applyAlignment="1">
      <alignment horizontal="left" vertical="top"/>
    </xf>
    <xf numFmtId="166" fontId="7" fillId="5" borderId="16" xfId="0" applyNumberFormat="1" applyFont="1" applyFill="1" applyBorder="1" applyAlignment="1">
      <alignment vertical="top"/>
    </xf>
    <xf numFmtId="166" fontId="8" fillId="5" borderId="0" xfId="2" applyNumberFormat="1" applyFont="1" applyFill="1" applyBorder="1" applyAlignment="1">
      <alignment wrapText="1"/>
    </xf>
    <xf numFmtId="166" fontId="8" fillId="5" borderId="23" xfId="0" applyNumberFormat="1" applyFont="1" applyFill="1" applyBorder="1" applyAlignment="1">
      <alignment horizontal="center"/>
    </xf>
    <xf numFmtId="166" fontId="7" fillId="0" borderId="0" xfId="0" applyNumberFormat="1" applyFont="1"/>
    <xf numFmtId="0" fontId="7" fillId="5" borderId="14" xfId="0" applyFont="1" applyFill="1" applyBorder="1"/>
    <xf numFmtId="0" fontId="7" fillId="5" borderId="1" xfId="0" applyFont="1" applyFill="1" applyBorder="1"/>
    <xf numFmtId="166" fontId="7" fillId="5" borderId="1" xfId="2" applyNumberFormat="1" applyFont="1" applyFill="1" applyBorder="1"/>
    <xf numFmtId="166" fontId="8" fillId="5" borderId="1" xfId="2" applyNumberFormat="1" applyFont="1" applyFill="1" applyBorder="1"/>
    <xf numFmtId="166" fontId="8" fillId="5" borderId="15" xfId="0" applyNumberFormat="1" applyFont="1" applyFill="1" applyBorder="1"/>
    <xf numFmtId="0" fontId="7" fillId="5" borderId="0" xfId="0" applyFont="1" applyFill="1"/>
    <xf numFmtId="166" fontId="7" fillId="0" borderId="18" xfId="2" applyNumberFormat="1" applyFont="1" applyFill="1" applyBorder="1"/>
    <xf numFmtId="166" fontId="7" fillId="0" borderId="18" xfId="5" applyNumberFormat="1" applyFont="1" applyFill="1" applyBorder="1"/>
    <xf numFmtId="3" fontId="8" fillId="0" borderId="0" xfId="4" applyNumberFormat="1" applyFont="1" applyFill="1" applyAlignment="1">
      <alignment horizontal="right" vertical="top"/>
    </xf>
    <xf numFmtId="166" fontId="8" fillId="0" borderId="0" xfId="2" applyNumberFormat="1" applyFont="1" applyFill="1" applyAlignment="1">
      <alignment vertical="top"/>
    </xf>
    <xf numFmtId="3" fontId="8" fillId="0" borderId="5" xfId="4" applyNumberFormat="1" applyFont="1" applyFill="1" applyBorder="1" applyAlignment="1">
      <alignment vertical="top"/>
    </xf>
    <xf numFmtId="3" fontId="8" fillId="0" borderId="0" xfId="4" applyNumberFormat="1" applyFont="1" applyFill="1"/>
    <xf numFmtId="0" fontId="8" fillId="0" borderId="0" xfId="4" applyFont="1" applyFill="1" applyBorder="1" applyAlignment="1">
      <alignment horizontal="right"/>
    </xf>
    <xf numFmtId="166" fontId="15" fillId="0" borderId="0" xfId="2" applyNumberFormat="1" applyFont="1" applyFill="1"/>
    <xf numFmtId="3" fontId="5" fillId="0" borderId="0" xfId="4" applyNumberFormat="1" applyFont="1" applyFill="1"/>
    <xf numFmtId="166" fontId="14" fillId="0" borderId="18" xfId="7" applyNumberFormat="1" applyFont="1" applyFill="1" applyBorder="1"/>
    <xf numFmtId="0" fontId="16" fillId="0" borderId="0" xfId="6" applyFont="1"/>
    <xf numFmtId="3" fontId="8" fillId="0" borderId="0" xfId="4" applyNumberFormat="1" applyFont="1" applyFill="1" applyAlignment="1">
      <alignment vertical="top"/>
    </xf>
    <xf numFmtId="0" fontId="24" fillId="0" borderId="0" xfId="0" applyFont="1"/>
    <xf numFmtId="166" fontId="8" fillId="0" borderId="0" xfId="2" applyNumberFormat="1" applyFont="1" applyFill="1"/>
    <xf numFmtId="166" fontId="8" fillId="2" borderId="7" xfId="2" applyNumberFormat="1" applyFont="1" applyFill="1" applyBorder="1" applyAlignment="1">
      <alignment horizontal="center"/>
    </xf>
    <xf numFmtId="166" fontId="8" fillId="3" borderId="0" xfId="2" applyNumberFormat="1" applyFont="1" applyFill="1" applyBorder="1" applyAlignment="1"/>
    <xf numFmtId="166" fontId="7" fillId="6" borderId="0" xfId="2" applyNumberFormat="1" applyFont="1" applyFill="1" applyBorder="1" applyAlignment="1"/>
    <xf numFmtId="10" fontId="7" fillId="6" borderId="0" xfId="3" applyNumberFormat="1" applyFont="1" applyFill="1" applyAlignment="1">
      <alignment horizontal="center"/>
    </xf>
    <xf numFmtId="0" fontId="3" fillId="6" borderId="0" xfId="4" applyFont="1" applyFill="1"/>
    <xf numFmtId="0" fontId="21" fillId="6" borderId="0" xfId="4" applyFont="1" applyFill="1"/>
    <xf numFmtId="0" fontId="21" fillId="6" borderId="0" xfId="4" applyFont="1" applyFill="1" applyBorder="1"/>
    <xf numFmtId="10" fontId="14" fillId="6" borderId="0" xfId="6" applyNumberFormat="1" applyFont="1" applyFill="1"/>
    <xf numFmtId="10" fontId="7" fillId="6" borderId="18" xfId="6" applyNumberFormat="1" applyFont="1" applyFill="1" applyBorder="1"/>
    <xf numFmtId="10" fontId="7" fillId="6" borderId="7" xfId="3" applyNumberFormat="1" applyFont="1" applyFill="1" applyBorder="1" applyAlignment="1">
      <alignment horizontal="center"/>
    </xf>
    <xf numFmtId="10" fontId="7" fillId="6" borderId="13" xfId="3" applyNumberFormat="1" applyFont="1" applyFill="1" applyBorder="1" applyAlignment="1">
      <alignment horizontal="center"/>
    </xf>
    <xf numFmtId="10" fontId="7" fillId="6" borderId="0" xfId="3" applyNumberFormat="1" applyFont="1" applyFill="1" applyBorder="1"/>
    <xf numFmtId="169" fontId="7" fillId="6" borderId="13" xfId="0" applyNumberFormat="1" applyFont="1" applyFill="1" applyBorder="1" applyAlignment="1">
      <alignment horizontal="center"/>
    </xf>
    <xf numFmtId="10" fontId="14" fillId="6" borderId="13" xfId="6" applyNumberFormat="1" applyFont="1" applyFill="1" applyBorder="1"/>
    <xf numFmtId="0" fontId="14" fillId="6" borderId="16" xfId="6" applyFont="1" applyFill="1" applyBorder="1"/>
    <xf numFmtId="10" fontId="14" fillId="6" borderId="0" xfId="6" applyNumberFormat="1" applyFont="1" applyFill="1" applyBorder="1"/>
    <xf numFmtId="0" fontId="8" fillId="5" borderId="5" xfId="0" applyFont="1" applyFill="1" applyBorder="1" applyAlignment="1">
      <alignment horizontal="center" wrapText="1"/>
    </xf>
    <xf numFmtId="0" fontId="7" fillId="5" borderId="0" xfId="0" applyFont="1" applyFill="1" applyBorder="1" applyAlignment="1">
      <alignment horizontal="left" wrapText="1"/>
    </xf>
    <xf numFmtId="166" fontId="8" fillId="5" borderId="19" xfId="2" applyNumberFormat="1" applyFont="1" applyFill="1" applyBorder="1"/>
    <xf numFmtId="166" fontId="7" fillId="5" borderId="5" xfId="2" applyNumberFormat="1" applyFont="1" applyFill="1" applyBorder="1" applyAlignment="1"/>
    <xf numFmtId="166" fontId="7" fillId="5" borderId="8" xfId="2" applyNumberFormat="1" applyFont="1" applyFill="1" applyBorder="1" applyAlignment="1"/>
    <xf numFmtId="166" fontId="7" fillId="3" borderId="0" xfId="2" applyNumberFormat="1" applyFont="1" applyFill="1" applyBorder="1" applyAlignment="1"/>
    <xf numFmtId="166" fontId="7" fillId="6" borderId="5" xfId="2" applyNumberFormat="1" applyFont="1" applyFill="1" applyBorder="1" applyAlignment="1"/>
    <xf numFmtId="0" fontId="8" fillId="5" borderId="5" xfId="0" applyFont="1" applyFill="1" applyBorder="1" applyAlignment="1">
      <alignment horizontal="center" wrapText="1"/>
    </xf>
    <xf numFmtId="0" fontId="7" fillId="5" borderId="0" xfId="0" applyFont="1" applyFill="1" applyBorder="1" applyAlignment="1">
      <alignment horizontal="left" wrapText="1"/>
    </xf>
    <xf numFmtId="0" fontId="8" fillId="0" borderId="0" xfId="0" applyFont="1" applyBorder="1" applyAlignment="1">
      <alignment horizontal="center"/>
    </xf>
    <xf numFmtId="0" fontId="7" fillId="0" borderId="0" xfId="0" applyFont="1" applyBorder="1" applyAlignment="1">
      <alignment horizontal="left"/>
    </xf>
    <xf numFmtId="166" fontId="7" fillId="0" borderId="0" xfId="0" applyNumberFormat="1" applyFont="1" applyBorder="1"/>
    <xf numFmtId="0" fontId="26" fillId="5" borderId="0" xfId="0" applyFont="1" applyFill="1" applyBorder="1" applyAlignment="1">
      <alignment vertical="top" wrapText="1"/>
    </xf>
    <xf numFmtId="0" fontId="8" fillId="5" borderId="13" xfId="0" applyFont="1" applyFill="1" applyBorder="1" applyAlignment="1">
      <alignment horizontal="center"/>
    </xf>
    <xf numFmtId="166" fontId="7" fillId="5" borderId="13" xfId="2" applyNumberFormat="1" applyFont="1" applyFill="1" applyBorder="1"/>
    <xf numFmtId="0" fontId="8" fillId="5" borderId="5" xfId="0" applyFont="1" applyFill="1" applyBorder="1" applyAlignment="1">
      <alignment horizontal="left"/>
    </xf>
    <xf numFmtId="0" fontId="7" fillId="5" borderId="12" xfId="0" applyFont="1" applyFill="1" applyBorder="1" applyAlignment="1">
      <alignment horizontal="left"/>
    </xf>
    <xf numFmtId="0" fontId="7" fillId="5" borderId="0" xfId="0" applyFont="1" applyFill="1" applyBorder="1" applyAlignment="1">
      <alignment horizontal="left"/>
    </xf>
    <xf numFmtId="0" fontId="28" fillId="5" borderId="0" xfId="0" applyFont="1" applyFill="1" applyBorder="1" applyAlignment="1">
      <alignment horizontal="center" vertical="top"/>
    </xf>
    <xf numFmtId="0" fontId="8" fillId="5" borderId="0" xfId="0" applyFont="1" applyFill="1" applyBorder="1"/>
    <xf numFmtId="166" fontId="7" fillId="5" borderId="13" xfId="0" applyNumberFormat="1" applyFont="1" applyFill="1" applyBorder="1" applyAlignment="1"/>
    <xf numFmtId="0" fontId="7" fillId="5" borderId="0" xfId="0" applyFont="1" applyFill="1" applyBorder="1" applyAlignment="1">
      <alignment horizontal="left" vertical="top"/>
    </xf>
    <xf numFmtId="166" fontId="7" fillId="5" borderId="0" xfId="2" applyNumberFormat="1" applyFont="1" applyFill="1" applyBorder="1" applyAlignment="1">
      <alignment vertical="top"/>
    </xf>
    <xf numFmtId="0" fontId="7" fillId="5" borderId="12" xfId="0" applyFont="1" applyFill="1" applyBorder="1" applyAlignment="1">
      <alignment wrapText="1"/>
    </xf>
    <xf numFmtId="166" fontId="7" fillId="5" borderId="12" xfId="2" applyNumberFormat="1" applyFont="1" applyFill="1" applyBorder="1" applyAlignment="1">
      <alignment horizontal="left" wrapText="1"/>
    </xf>
    <xf numFmtId="0" fontId="7" fillId="5" borderId="12" xfId="0" applyFont="1" applyFill="1" applyBorder="1" applyAlignment="1">
      <alignment horizontal="left" wrapText="1"/>
    </xf>
    <xf numFmtId="44" fontId="7" fillId="0" borderId="0" xfId="0" applyNumberFormat="1" applyFont="1"/>
    <xf numFmtId="9" fontId="7" fillId="5" borderId="16" xfId="3" applyNumberFormat="1" applyFont="1" applyFill="1" applyBorder="1" applyAlignment="1"/>
    <xf numFmtId="166" fontId="8" fillId="5" borderId="0" xfId="2" applyNumberFormat="1" applyFont="1" applyFill="1" applyBorder="1" applyAlignment="1">
      <alignment horizontal="left" wrapText="1"/>
    </xf>
    <xf numFmtId="166" fontId="8" fillId="5" borderId="13" xfId="0" applyNumberFormat="1" applyFont="1" applyFill="1" applyBorder="1" applyAlignment="1"/>
    <xf numFmtId="0" fontId="8" fillId="5" borderId="14" xfId="0" applyFont="1" applyFill="1" applyBorder="1"/>
    <xf numFmtId="166" fontId="7" fillId="5" borderId="0" xfId="2" applyNumberFormat="1" applyFont="1" applyFill="1" applyBorder="1" applyAlignment="1">
      <alignment vertical="center"/>
    </xf>
    <xf numFmtId="166" fontId="7" fillId="5" borderId="16" xfId="2" applyNumberFormat="1" applyFont="1" applyFill="1" applyBorder="1" applyAlignment="1">
      <alignment vertical="center"/>
    </xf>
    <xf numFmtId="0" fontId="7" fillId="5" borderId="9" xfId="0" applyFont="1" applyFill="1" applyBorder="1" applyAlignment="1">
      <alignment horizontal="left" wrapText="1"/>
    </xf>
    <xf numFmtId="0" fontId="7" fillId="5" borderId="10" xfId="0" applyFont="1" applyFill="1" applyBorder="1" applyAlignment="1">
      <alignment horizontal="left" wrapText="1"/>
    </xf>
    <xf numFmtId="166" fontId="7" fillId="5" borderId="11" xfId="2" applyNumberFormat="1" applyFont="1" applyFill="1" applyBorder="1" applyAlignment="1"/>
    <xf numFmtId="166" fontId="7" fillId="5" borderId="13" xfId="0" applyNumberFormat="1" applyFont="1" applyFill="1" applyBorder="1"/>
    <xf numFmtId="0" fontId="8" fillId="5" borderId="1" xfId="0" applyFont="1" applyFill="1" applyBorder="1"/>
    <xf numFmtId="166" fontId="8" fillId="5" borderId="12" xfId="2" applyNumberFormat="1" applyFont="1" applyFill="1" applyBorder="1" applyAlignment="1">
      <alignment horizontal="left" wrapText="1"/>
    </xf>
    <xf numFmtId="166" fontId="8" fillId="5" borderId="12" xfId="2" applyNumberFormat="1" applyFont="1" applyFill="1" applyBorder="1" applyAlignment="1">
      <alignment vertical="center"/>
    </xf>
    <xf numFmtId="166" fontId="8" fillId="5" borderId="12" xfId="2" applyNumberFormat="1" applyFont="1" applyFill="1" applyBorder="1" applyAlignment="1">
      <alignment wrapText="1"/>
    </xf>
    <xf numFmtId="166" fontId="8" fillId="5" borderId="14" xfId="2" applyNumberFormat="1" applyFont="1" applyFill="1" applyBorder="1"/>
    <xf numFmtId="0" fontId="7" fillId="0" borderId="0" xfId="0" applyFont="1" applyAlignment="1">
      <alignment horizontal="left" wrapText="1"/>
    </xf>
    <xf numFmtId="0" fontId="7" fillId="5" borderId="12" xfId="0" applyFont="1" applyFill="1" applyBorder="1" applyAlignment="1">
      <alignment vertical="top" wrapText="1"/>
    </xf>
    <xf numFmtId="166" fontId="8" fillId="5" borderId="0" xfId="0" applyNumberFormat="1" applyFont="1" applyFill="1" applyBorder="1" applyAlignment="1">
      <alignment horizontal="center"/>
    </xf>
    <xf numFmtId="0" fontId="7" fillId="5" borderId="1" xfId="0" applyFont="1" applyFill="1" applyBorder="1" applyAlignment="1">
      <alignment wrapText="1"/>
    </xf>
    <xf numFmtId="166" fontId="8" fillId="5" borderId="1" xfId="2" applyNumberFormat="1" applyFont="1" applyFill="1" applyBorder="1" applyAlignment="1">
      <alignment wrapText="1"/>
    </xf>
    <xf numFmtId="166" fontId="8" fillId="5" borderId="15" xfId="0" applyNumberFormat="1" applyFont="1" applyFill="1" applyBorder="1" applyAlignment="1">
      <alignment horizontal="center"/>
    </xf>
    <xf numFmtId="0" fontId="7" fillId="0" borderId="14" xfId="0" applyFont="1" applyBorder="1"/>
    <xf numFmtId="0" fontId="7" fillId="5" borderId="15" xfId="0" applyFont="1" applyFill="1" applyBorder="1"/>
    <xf numFmtId="166" fontId="7" fillId="5" borderId="23" xfId="0" applyNumberFormat="1" applyFont="1" applyFill="1" applyBorder="1"/>
    <xf numFmtId="0" fontId="7" fillId="0" borderId="10" xfId="0" applyFont="1" applyBorder="1" applyAlignment="1">
      <alignment horizontal="left" vertical="top"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7" fillId="5" borderId="9" xfId="0" applyFont="1" applyFill="1" applyBorder="1" applyAlignment="1">
      <alignment horizontal="left" wrapText="1"/>
    </xf>
    <xf numFmtId="0" fontId="7" fillId="5" borderId="10" xfId="0" applyFont="1" applyFill="1" applyBorder="1" applyAlignment="1">
      <alignment horizontal="left" wrapText="1"/>
    </xf>
    <xf numFmtId="0" fontId="7" fillId="5" borderId="12" xfId="0" applyFont="1" applyFill="1" applyBorder="1" applyAlignment="1">
      <alignment horizontal="left" wrapText="1"/>
    </xf>
    <xf numFmtId="0" fontId="7" fillId="5" borderId="0" xfId="0" applyFont="1" applyFill="1" applyBorder="1" applyAlignment="1">
      <alignment horizontal="left" wrapText="1"/>
    </xf>
    <xf numFmtId="0" fontId="8" fillId="5" borderId="9" xfId="0" applyFont="1" applyFill="1" applyBorder="1" applyAlignment="1">
      <alignment horizontal="center" vertical="top" wrapText="1"/>
    </xf>
    <xf numFmtId="0" fontId="8" fillId="5" borderId="10" xfId="0"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5" borderId="14"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15" xfId="0" applyFont="1" applyFill="1" applyBorder="1" applyAlignment="1">
      <alignment horizontal="center" vertical="top" wrapText="1"/>
    </xf>
    <xf numFmtId="0" fontId="8" fillId="5" borderId="5" xfId="0" applyFont="1" applyFill="1" applyBorder="1" applyAlignment="1">
      <alignment horizontal="center" wrapText="1"/>
    </xf>
    <xf numFmtId="0" fontId="8" fillId="5" borderId="16" xfId="0" applyFont="1" applyFill="1" applyBorder="1" applyAlignment="1">
      <alignment horizontal="center" wrapText="1"/>
    </xf>
    <xf numFmtId="166" fontId="5" fillId="0" borderId="25" xfId="4" applyNumberFormat="1" applyFont="1" applyFill="1" applyBorder="1" applyAlignment="1">
      <alignment horizontal="center" vertical="center" wrapText="1"/>
    </xf>
    <xf numFmtId="166" fontId="5" fillId="0" borderId="15" xfId="4" applyNumberFormat="1" applyFont="1" applyFill="1" applyBorder="1" applyAlignment="1">
      <alignment horizontal="center" vertical="center" wrapText="1"/>
    </xf>
    <xf numFmtId="0" fontId="15" fillId="0" borderId="0" xfId="4" applyFont="1" applyFill="1" applyAlignment="1">
      <alignment horizontal="center"/>
    </xf>
    <xf numFmtId="3" fontId="7" fillId="0" borderId="2" xfId="4" applyNumberFormat="1" applyFont="1" applyFill="1" applyBorder="1" applyAlignment="1">
      <alignment horizontal="center"/>
    </xf>
    <xf numFmtId="3" fontId="7" fillId="0" borderId="3" xfId="4" applyNumberFormat="1" applyFont="1" applyFill="1" applyBorder="1" applyAlignment="1">
      <alignment horizontal="center"/>
    </xf>
    <xf numFmtId="3" fontId="7" fillId="0" borderId="4" xfId="4" applyNumberFormat="1" applyFont="1" applyFill="1" applyBorder="1" applyAlignment="1">
      <alignment horizontal="center"/>
    </xf>
    <xf numFmtId="0" fontId="14" fillId="0" borderId="3" xfId="6" applyFont="1" applyBorder="1" applyAlignment="1">
      <alignment horizontal="center"/>
    </xf>
    <xf numFmtId="3" fontId="7" fillId="0" borderId="2" xfId="4" applyNumberFormat="1" applyFont="1" applyFill="1" applyBorder="1" applyAlignment="1">
      <alignment horizontal="left"/>
    </xf>
    <xf numFmtId="3" fontId="7" fillId="0" borderId="4" xfId="4" applyNumberFormat="1" applyFont="1" applyFill="1" applyBorder="1" applyAlignment="1">
      <alignment horizontal="left"/>
    </xf>
    <xf numFmtId="164" fontId="9" fillId="0" borderId="0" xfId="4" applyNumberFormat="1" applyFont="1" applyFill="1" applyBorder="1" applyAlignment="1">
      <alignment horizontal="center" vertical="center" wrapText="1"/>
    </xf>
    <xf numFmtId="0" fontId="22" fillId="0" borderId="25" xfId="6" applyFont="1" applyFill="1" applyBorder="1" applyAlignment="1">
      <alignment horizontal="center" vertical="center" wrapText="1"/>
    </xf>
    <xf numFmtId="0" fontId="22" fillId="0" borderId="15" xfId="6" applyFont="1" applyFill="1" applyBorder="1" applyAlignment="1">
      <alignment horizontal="center" vertical="center" wrapText="1"/>
    </xf>
    <xf numFmtId="171" fontId="14" fillId="0" borderId="6" xfId="6" quotePrefix="1" applyNumberFormat="1" applyFont="1" applyFill="1" applyBorder="1" applyAlignment="1">
      <alignment horizontal="center" wrapText="1"/>
    </xf>
    <xf numFmtId="171" fontId="14" fillId="0" borderId="0" xfId="6" quotePrefix="1" applyNumberFormat="1" applyFont="1" applyFill="1" applyBorder="1" applyAlignment="1">
      <alignment horizontal="center" wrapText="1"/>
    </xf>
    <xf numFmtId="171" fontId="14" fillId="0" borderId="5" xfId="6" quotePrefix="1" applyNumberFormat="1" applyFont="1" applyFill="1" applyBorder="1" applyAlignment="1">
      <alignment horizontal="center" wrapText="1"/>
    </xf>
    <xf numFmtId="171" fontId="14" fillId="0" borderId="6" xfId="6" quotePrefix="1" applyNumberFormat="1" applyFont="1" applyFill="1" applyBorder="1" applyAlignment="1">
      <alignment horizontal="center" vertical="center" wrapText="1"/>
    </xf>
    <xf numFmtId="171" fontId="14" fillId="0" borderId="0" xfId="6" quotePrefix="1" applyNumberFormat="1" applyFont="1" applyFill="1" applyBorder="1" applyAlignment="1">
      <alignment horizontal="center" vertical="center" wrapText="1"/>
    </xf>
    <xf numFmtId="171" fontId="14" fillId="0" borderId="5" xfId="6" quotePrefix="1" applyNumberFormat="1" applyFont="1" applyFill="1" applyBorder="1" applyAlignment="1">
      <alignment horizontal="center" vertical="center" wrapText="1"/>
    </xf>
    <xf numFmtId="171" fontId="14" fillId="0" borderId="6" xfId="6" quotePrefix="1" applyNumberFormat="1" applyFont="1" applyBorder="1" applyAlignment="1">
      <alignment horizontal="center" vertical="center" wrapText="1"/>
    </xf>
    <xf numFmtId="171" fontId="14" fillId="0" borderId="0" xfId="6" quotePrefix="1" applyNumberFormat="1" applyFont="1" applyBorder="1" applyAlignment="1">
      <alignment horizontal="center" vertical="center" wrapText="1"/>
    </xf>
    <xf numFmtId="171" fontId="14" fillId="0" borderId="5" xfId="6" quotePrefix="1" applyNumberFormat="1" applyFont="1" applyBorder="1" applyAlignment="1">
      <alignment horizontal="center" vertical="center" wrapText="1"/>
    </xf>
    <xf numFmtId="171" fontId="14" fillId="0" borderId="10" xfId="6" quotePrefix="1" applyNumberFormat="1"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26" fillId="5" borderId="9" xfId="0" applyFont="1" applyFill="1" applyBorder="1" applyAlignment="1">
      <alignment horizontal="left" vertical="top" wrapText="1"/>
    </xf>
    <xf numFmtId="0" fontId="26" fillId="5" borderId="10" xfId="0" applyFont="1" applyFill="1" applyBorder="1" applyAlignment="1">
      <alignment horizontal="left" vertical="top" wrapText="1"/>
    </xf>
    <xf numFmtId="0" fontId="26" fillId="5" borderId="11" xfId="0" applyFont="1" applyFill="1" applyBorder="1" applyAlignment="1">
      <alignment horizontal="left" vertical="top" wrapText="1"/>
    </xf>
    <xf numFmtId="0" fontId="6" fillId="5" borderId="14" xfId="0" applyFont="1" applyFill="1" applyBorder="1" applyAlignment="1">
      <alignment horizontal="left" vertical="top" wrapText="1"/>
    </xf>
    <xf numFmtId="0" fontId="26" fillId="5" borderId="1" xfId="0" applyFont="1" applyFill="1" applyBorder="1" applyAlignment="1">
      <alignment horizontal="left" vertical="top" wrapText="1"/>
    </xf>
    <xf numFmtId="0" fontId="26" fillId="5" borderId="15" xfId="0" applyFont="1" applyFill="1" applyBorder="1" applyAlignment="1">
      <alignment horizontal="left" vertical="top" wrapText="1"/>
    </xf>
    <xf numFmtId="0" fontId="8" fillId="5" borderId="26" xfId="0" applyFont="1" applyFill="1" applyBorder="1" applyAlignment="1">
      <alignment horizontal="center" wrapText="1"/>
    </xf>
    <xf numFmtId="0" fontId="8" fillId="5" borderId="27" xfId="0" applyFont="1" applyFill="1" applyBorder="1" applyAlignment="1">
      <alignment horizontal="center" wrapText="1"/>
    </xf>
    <xf numFmtId="0" fontId="8" fillId="5" borderId="28" xfId="0" applyFont="1" applyFill="1" applyBorder="1" applyAlignment="1">
      <alignment horizontal="center" wrapText="1"/>
    </xf>
    <xf numFmtId="0" fontId="8" fillId="5" borderId="0" xfId="0" applyFont="1" applyFill="1" applyBorder="1" applyAlignment="1">
      <alignment horizontal="left" wrapText="1"/>
    </xf>
  </cellXfs>
  <cellStyles count="9">
    <cellStyle name="Comma" xfId="1" builtinId="3"/>
    <cellStyle name="Currency" xfId="2" builtinId="4"/>
    <cellStyle name="Currency 2" xfId="5"/>
    <cellStyle name="Currency 3" xfId="7"/>
    <cellStyle name="Normal" xfId="0" builtinId="0"/>
    <cellStyle name="Normal 2 3" xfId="4"/>
    <cellStyle name="Normal_WAElec6_97" xfId="8"/>
    <cellStyle name="Normal_WAGas6_97" xfId="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m107\TARA\2013%20Misc\2014%20WA%20GRC%20prelim\EREV%20v1%2007%2003%20July%20Load%20Update%20(unadjus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v16%20Electric%20Revenue%202012-2016%20-%20Res%20Exchang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WA%20Elec%20Revenue%20-%20wo%20schedule%20shi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2012%20WA%20Electric%20CBR%20Model%20%20(revised%20FI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home.utc.wa.gov/sites/ue-150204/Staff%20Work%20Papers/Attrition%20Adj%20Workpapers/Transmission%20Wheeling%20Revenue%2012ME%2009.20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iz/Appeals%20Court%20Order-2015%20GRC/Adjustment%20prep/PS%20error-Model-McGuire%20Exh%20CRM-2-Correct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iz/Appeals%20Court%20Order-2015%20GRC/Adjustment%20prep/Nat%20Gas%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Tables"/>
      <sheetName val="Cust Load"/>
      <sheetName val="Unbilled"/>
      <sheetName val="Cal Load"/>
      <sheetName val="Rate Entry"/>
      <sheetName val="Rate Tables"/>
      <sheetName val="Manual Rev"/>
      <sheetName val="GRC"/>
      <sheetName val="Rev"/>
      <sheetName val="V2V"/>
      <sheetName val="EREV v1 07 03 July Load Update "/>
    </sheetNames>
    <sheetDataSet>
      <sheetData sheetId="0" refreshError="1"/>
      <sheetData sheetId="1">
        <row r="13">
          <cell r="B13">
            <v>41426</v>
          </cell>
        </row>
        <row r="16">
          <cell r="B16">
            <v>43435</v>
          </cell>
        </row>
        <row r="19">
          <cell r="B19">
            <v>41395</v>
          </cell>
        </row>
      </sheetData>
      <sheetData sheetId="2">
        <row r="3">
          <cell r="D3">
            <v>41426</v>
          </cell>
        </row>
      </sheetData>
      <sheetData sheetId="3"/>
      <sheetData sheetId="4" refreshError="1"/>
      <sheetData sheetId="5" refreshError="1"/>
      <sheetData sheetId="6"/>
      <sheetData sheetId="7"/>
      <sheetData sheetId="8" refreshError="1"/>
      <sheetData sheetId="9">
        <row r="2">
          <cell r="C2">
            <v>41426</v>
          </cell>
        </row>
        <row r="5">
          <cell r="B5">
            <v>1</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etup"/>
      <sheetName val="Load Forecast"/>
      <sheetName val="Unbilled"/>
      <sheetName val="2013 Calendar Loads"/>
      <sheetName val="Manual Rev"/>
      <sheetName val="Rates"/>
      <sheetName val="Rev Summary"/>
      <sheetName val="GRC"/>
      <sheetName val="Exp Summary"/>
      <sheetName val="Version compare"/>
    </sheetNames>
    <sheetDataSet>
      <sheetData sheetId="0"/>
      <sheetData sheetId="1">
        <row r="1">
          <cell r="B1" t="str">
            <v>ELECTRIC</v>
          </cell>
        </row>
        <row r="2">
          <cell r="B2">
            <v>2012</v>
          </cell>
        </row>
        <row r="3">
          <cell r="B3">
            <v>1</v>
          </cell>
        </row>
      </sheetData>
      <sheetData sheetId="2"/>
      <sheetData sheetId="3"/>
      <sheetData sheetId="4"/>
      <sheetData sheetId="5"/>
      <sheetData sheetId="6">
        <row r="121">
          <cell r="D121">
            <v>40664</v>
          </cell>
          <cell r="E121">
            <v>40848</v>
          </cell>
          <cell r="F121">
            <v>40909</v>
          </cell>
          <cell r="O121">
            <v>40664</v>
          </cell>
          <cell r="P121">
            <v>40817</v>
          </cell>
          <cell r="Q121">
            <v>41183</v>
          </cell>
        </row>
        <row r="122">
          <cell r="D122">
            <v>0</v>
          </cell>
          <cell r="E122">
            <v>0</v>
          </cell>
          <cell r="F122">
            <v>0</v>
          </cell>
          <cell r="O122">
            <v>0.53200000000000003</v>
          </cell>
          <cell r="P122">
            <v>7.1999999999999995E-2</v>
          </cell>
          <cell r="Q122">
            <v>7.1999999999999995E-2</v>
          </cell>
        </row>
        <row r="124">
          <cell r="D124">
            <v>5.4800000000000001E-2</v>
          </cell>
          <cell r="E124">
            <v>5.4800000000000001E-2</v>
          </cell>
          <cell r="F124">
            <v>5.4800000000000001E-2</v>
          </cell>
          <cell r="O124">
            <v>3.6400000000000002E-2</v>
          </cell>
          <cell r="P124">
            <v>3.6400000000000002E-2</v>
          </cell>
          <cell r="Q124">
            <v>3.6400000000000002E-2</v>
          </cell>
        </row>
        <row r="125">
          <cell r="D125">
            <v>-0.29799999999999999</v>
          </cell>
          <cell r="E125">
            <v>-0.29799999999999999</v>
          </cell>
          <cell r="F125">
            <v>-0.158</v>
          </cell>
          <cell r="O125">
            <v>-0.14699999999999999</v>
          </cell>
          <cell r="P125">
            <v>-0.33200000000000002</v>
          </cell>
          <cell r="Q125">
            <v>-0.33200000000000002</v>
          </cell>
        </row>
      </sheetData>
      <sheetData sheetId="7">
        <row r="2">
          <cell r="D2" t="str">
            <v>WARes001</v>
          </cell>
          <cell r="E2" t="str">
            <v>WA_001</v>
          </cell>
        </row>
        <row r="3">
          <cell r="D3">
            <v>1</v>
          </cell>
        </row>
        <row r="36">
          <cell r="B36">
            <v>0</v>
          </cell>
        </row>
        <row r="71">
          <cell r="F71" t="str">
            <v>WARes001</v>
          </cell>
        </row>
        <row r="172">
          <cell r="F172" t="str">
            <v>WARes001</v>
          </cell>
        </row>
        <row r="173">
          <cell r="F173" t="str">
            <v>WARes012</v>
          </cell>
        </row>
        <row r="174">
          <cell r="F174" t="str">
            <v>WARes022</v>
          </cell>
        </row>
        <row r="175">
          <cell r="F175" t="str">
            <v>WARes032</v>
          </cell>
        </row>
        <row r="176">
          <cell r="F176" t="str">
            <v>WARes04X</v>
          </cell>
        </row>
        <row r="177">
          <cell r="F177" t="str">
            <v>WARes095</v>
          </cell>
        </row>
        <row r="178">
          <cell r="F178" t="str">
            <v>WACom011</v>
          </cell>
        </row>
        <row r="179">
          <cell r="F179" t="str">
            <v>WACom021</v>
          </cell>
        </row>
        <row r="180">
          <cell r="F180" t="str">
            <v>WACom025</v>
          </cell>
        </row>
        <row r="181">
          <cell r="F181" t="str">
            <v>WACom031</v>
          </cell>
        </row>
        <row r="182">
          <cell r="F182" t="str">
            <v>WACom04X</v>
          </cell>
        </row>
        <row r="183">
          <cell r="F183" t="str">
            <v>WACom095</v>
          </cell>
        </row>
        <row r="184">
          <cell r="F184" t="str">
            <v>WAInd011</v>
          </cell>
        </row>
        <row r="185">
          <cell r="F185" t="str">
            <v>WAInd021</v>
          </cell>
        </row>
        <row r="186">
          <cell r="F186" t="str">
            <v>WAInd025</v>
          </cell>
        </row>
        <row r="187">
          <cell r="F187" t="str">
            <v>WAInd028</v>
          </cell>
        </row>
        <row r="188">
          <cell r="F188" t="str">
            <v>WAInd031</v>
          </cell>
        </row>
        <row r="189">
          <cell r="F189" t="str">
            <v>WAInd032</v>
          </cell>
        </row>
        <row r="190">
          <cell r="F190" t="str">
            <v>WAInd04X</v>
          </cell>
        </row>
        <row r="191">
          <cell r="F191" t="str">
            <v>WASL04X</v>
          </cell>
        </row>
        <row r="192">
          <cell r="F192" t="str">
            <v>WAIntdpt011</v>
          </cell>
        </row>
        <row r="193">
          <cell r="F193" t="str">
            <v>WAIntdpt021</v>
          </cell>
        </row>
        <row r="194">
          <cell r="F194" t="str">
            <v>IDRes001</v>
          </cell>
        </row>
        <row r="195">
          <cell r="F195" t="str">
            <v>IDRes012</v>
          </cell>
        </row>
        <row r="196">
          <cell r="F196" t="str">
            <v>IDRes022</v>
          </cell>
        </row>
        <row r="197">
          <cell r="F197" t="str">
            <v>IDRes032</v>
          </cell>
        </row>
        <row r="198">
          <cell r="F198" t="str">
            <v>IDRes04X</v>
          </cell>
        </row>
        <row r="199">
          <cell r="F199" t="str">
            <v>IDRes095</v>
          </cell>
        </row>
        <row r="200">
          <cell r="F200" t="str">
            <v>IDCom011</v>
          </cell>
        </row>
        <row r="201">
          <cell r="F201" t="str">
            <v>IDCom021</v>
          </cell>
        </row>
        <row r="202">
          <cell r="F202" t="str">
            <v>IDCom025</v>
          </cell>
        </row>
        <row r="203">
          <cell r="F203" t="str">
            <v>IDCom031</v>
          </cell>
        </row>
        <row r="204">
          <cell r="F204" t="str">
            <v>IDCom04X</v>
          </cell>
        </row>
        <row r="205">
          <cell r="F205" t="str">
            <v>IDCom095</v>
          </cell>
        </row>
        <row r="206">
          <cell r="F206" t="str">
            <v>IDInd011</v>
          </cell>
        </row>
        <row r="207">
          <cell r="F207" t="str">
            <v>IDInd021</v>
          </cell>
        </row>
        <row r="208">
          <cell r="F208" t="str">
            <v>IDInd025</v>
          </cell>
        </row>
        <row r="209">
          <cell r="F209" t="str">
            <v>IDInd025P</v>
          </cell>
        </row>
        <row r="210">
          <cell r="F210" t="str">
            <v>IDInd031</v>
          </cell>
        </row>
        <row r="211">
          <cell r="F211" t="str">
            <v>IDInd032</v>
          </cell>
        </row>
        <row r="212">
          <cell r="F212" t="str">
            <v>IDInd04X</v>
          </cell>
        </row>
        <row r="213">
          <cell r="F213" t="str">
            <v>IDSL04X</v>
          </cell>
        </row>
        <row r="214">
          <cell r="F214" t="str">
            <v>IDIntdpt011</v>
          </cell>
        </row>
        <row r="215">
          <cell r="F215" t="str">
            <v>IDIntdpt021</v>
          </cell>
        </row>
        <row r="273">
          <cell r="F273" t="str">
            <v>WARes001</v>
          </cell>
        </row>
        <row r="374">
          <cell r="F374" t="str">
            <v>WARes001</v>
          </cell>
        </row>
        <row r="475">
          <cell r="F475" t="str">
            <v>WARes001</v>
          </cell>
        </row>
        <row r="573">
          <cell r="F573" t="str">
            <v>WARes001</v>
          </cell>
        </row>
        <row r="574">
          <cell r="F574" t="str">
            <v>WARes012</v>
          </cell>
        </row>
        <row r="575">
          <cell r="F575" t="str">
            <v>WARes022</v>
          </cell>
        </row>
        <row r="576">
          <cell r="F576" t="str">
            <v>WARes032</v>
          </cell>
        </row>
        <row r="577">
          <cell r="F577" t="str">
            <v>WARes04X</v>
          </cell>
        </row>
        <row r="578">
          <cell r="F578" t="str">
            <v>WARes095</v>
          </cell>
        </row>
        <row r="579">
          <cell r="F579" t="str">
            <v>WACom011</v>
          </cell>
        </row>
        <row r="580">
          <cell r="F580" t="str">
            <v>WACom021</v>
          </cell>
        </row>
        <row r="581">
          <cell r="F581" t="str">
            <v>WACom025</v>
          </cell>
        </row>
        <row r="582">
          <cell r="F582" t="str">
            <v>WACom031</v>
          </cell>
        </row>
        <row r="583">
          <cell r="F583" t="str">
            <v>WACom04X</v>
          </cell>
        </row>
        <row r="584">
          <cell r="F584" t="str">
            <v>WACom095</v>
          </cell>
        </row>
        <row r="585">
          <cell r="F585" t="str">
            <v>WAInd011</v>
          </cell>
        </row>
        <row r="586">
          <cell r="F586" t="str">
            <v>WAInd021</v>
          </cell>
        </row>
        <row r="587">
          <cell r="F587" t="str">
            <v>WAInd025</v>
          </cell>
        </row>
        <row r="588">
          <cell r="F588" t="str">
            <v>WAInd028</v>
          </cell>
        </row>
        <row r="589">
          <cell r="F589" t="str">
            <v>WAInd031</v>
          </cell>
        </row>
        <row r="590">
          <cell r="F590" t="str">
            <v>WAInd032</v>
          </cell>
        </row>
        <row r="591">
          <cell r="F591" t="str">
            <v>WAInd04X</v>
          </cell>
        </row>
        <row r="592">
          <cell r="F592" t="str">
            <v>WASL04X</v>
          </cell>
        </row>
        <row r="593">
          <cell r="F593" t="str">
            <v>WAIntdpt011</v>
          </cell>
        </row>
        <row r="594">
          <cell r="F594" t="str">
            <v>WAIntdpt021</v>
          </cell>
        </row>
        <row r="595">
          <cell r="F595" t="str">
            <v>IDRes001</v>
          </cell>
        </row>
        <row r="596">
          <cell r="F596" t="str">
            <v>IDRes012</v>
          </cell>
        </row>
        <row r="597">
          <cell r="F597" t="str">
            <v>IDRes022</v>
          </cell>
        </row>
        <row r="598">
          <cell r="F598" t="str">
            <v>IDRes032</v>
          </cell>
        </row>
        <row r="599">
          <cell r="F599" t="str">
            <v>IDRes04X</v>
          </cell>
        </row>
        <row r="600">
          <cell r="F600" t="str">
            <v>IDRes095</v>
          </cell>
        </row>
        <row r="601">
          <cell r="F601" t="str">
            <v>IDCom011</v>
          </cell>
        </row>
        <row r="602">
          <cell r="F602" t="str">
            <v>IDCom021</v>
          </cell>
        </row>
        <row r="603">
          <cell r="F603" t="str">
            <v>IDCom025</v>
          </cell>
        </row>
        <row r="604">
          <cell r="F604" t="str">
            <v>IDCom031</v>
          </cell>
        </row>
        <row r="605">
          <cell r="F605" t="str">
            <v>IDCom04X</v>
          </cell>
        </row>
        <row r="606">
          <cell r="F606" t="str">
            <v>IDCom095</v>
          </cell>
        </row>
        <row r="607">
          <cell r="F607" t="str">
            <v>IDInd011</v>
          </cell>
        </row>
        <row r="608">
          <cell r="F608" t="str">
            <v>IDInd021</v>
          </cell>
        </row>
        <row r="609">
          <cell r="F609" t="str">
            <v>IDInd025</v>
          </cell>
        </row>
        <row r="610">
          <cell r="F610" t="str">
            <v>IDInd025P</v>
          </cell>
        </row>
        <row r="611">
          <cell r="F611" t="str">
            <v>IDInd031</v>
          </cell>
        </row>
        <row r="612">
          <cell r="F612" t="str">
            <v>IDInd032</v>
          </cell>
        </row>
        <row r="613">
          <cell r="F613" t="str">
            <v>IDInd04X</v>
          </cell>
        </row>
        <row r="614">
          <cell r="F614" t="str">
            <v>IDSL04X</v>
          </cell>
        </row>
        <row r="615">
          <cell r="F615" t="str">
            <v>IDIntdpt011</v>
          </cell>
        </row>
        <row r="616">
          <cell r="F616" t="str">
            <v>IDIntdpt021</v>
          </cell>
        </row>
        <row r="672">
          <cell r="F672" t="str">
            <v>WARes001</v>
          </cell>
        </row>
        <row r="773">
          <cell r="F773" t="str">
            <v>WARes001</v>
          </cell>
        </row>
        <row r="874">
          <cell r="F874" t="str">
            <v>WARes001</v>
          </cell>
        </row>
        <row r="975">
          <cell r="F975" t="str">
            <v>WARes001</v>
          </cell>
        </row>
        <row r="1076">
          <cell r="F1076" t="str">
            <v>WARes001</v>
          </cell>
        </row>
        <row r="1177">
          <cell r="F1177" t="str">
            <v>WARes001</v>
          </cell>
        </row>
        <row r="1279">
          <cell r="F1279" t="str">
            <v>WARes001</v>
          </cell>
          <cell r="I1279" t="str">
            <v>x</v>
          </cell>
        </row>
        <row r="1280">
          <cell r="F1280" t="str">
            <v>WARes012</v>
          </cell>
          <cell r="I1280" t="str">
            <v>x</v>
          </cell>
        </row>
        <row r="1281">
          <cell r="F1281" t="str">
            <v>WARes022</v>
          </cell>
          <cell r="I1281" t="str">
            <v>x</v>
          </cell>
        </row>
        <row r="1282">
          <cell r="F1282" t="str">
            <v>WARes032</v>
          </cell>
          <cell r="I1282" t="str">
            <v>x</v>
          </cell>
        </row>
        <row r="1283">
          <cell r="F1283" t="str">
            <v>WARes04X</v>
          </cell>
        </row>
        <row r="1284">
          <cell r="F1284" t="str">
            <v>WARes095</v>
          </cell>
        </row>
        <row r="1285">
          <cell r="F1285" t="str">
            <v>WACom011</v>
          </cell>
          <cell r="I1285" t="str">
            <v>x</v>
          </cell>
        </row>
        <row r="1286">
          <cell r="F1286" t="str">
            <v>WACom021</v>
          </cell>
          <cell r="I1286" t="str">
            <v>x</v>
          </cell>
        </row>
        <row r="1287">
          <cell r="F1287" t="str">
            <v>WACom025</v>
          </cell>
        </row>
        <row r="1288">
          <cell r="F1288" t="str">
            <v>WACom031</v>
          </cell>
          <cell r="I1288" t="str">
            <v>x</v>
          </cell>
        </row>
        <row r="1289">
          <cell r="F1289" t="str">
            <v>WACom04X</v>
          </cell>
        </row>
        <row r="1290">
          <cell r="F1290" t="str">
            <v>WACom095</v>
          </cell>
        </row>
        <row r="1291">
          <cell r="F1291" t="str">
            <v>WAInd011</v>
          </cell>
          <cell r="I1291" t="str">
            <v>x</v>
          </cell>
        </row>
        <row r="1292">
          <cell r="F1292" t="str">
            <v>WAInd021</v>
          </cell>
          <cell r="I1292" t="str">
            <v>x</v>
          </cell>
        </row>
        <row r="1293">
          <cell r="F1293" t="str">
            <v>WAInd025</v>
          </cell>
        </row>
        <row r="1294">
          <cell r="F1294" t="str">
            <v>WAInd028</v>
          </cell>
        </row>
        <row r="1295">
          <cell r="F1295" t="str">
            <v>WAInd031</v>
          </cell>
          <cell r="I1295" t="str">
            <v>x</v>
          </cell>
        </row>
        <row r="1296">
          <cell r="F1296" t="str">
            <v>WAInd032</v>
          </cell>
          <cell r="I1296" t="str">
            <v>x</v>
          </cell>
        </row>
        <row r="1297">
          <cell r="F1297" t="str">
            <v>WAInd04X</v>
          </cell>
        </row>
        <row r="1298">
          <cell r="F1298" t="str">
            <v>WASL04X</v>
          </cell>
        </row>
        <row r="1299">
          <cell r="F1299" t="str">
            <v>WAIntdpt011</v>
          </cell>
          <cell r="I1299" t="str">
            <v>x</v>
          </cell>
        </row>
        <row r="1300">
          <cell r="F1300" t="str">
            <v>WAIntdpt021</v>
          </cell>
          <cell r="I1300" t="str">
            <v>x</v>
          </cell>
        </row>
        <row r="1301">
          <cell r="F1301" t="str">
            <v>IDRes001</v>
          </cell>
          <cell r="I1301" t="str">
            <v>x</v>
          </cell>
        </row>
        <row r="1302">
          <cell r="F1302" t="str">
            <v>IDRes012</v>
          </cell>
          <cell r="I1302" t="str">
            <v>x</v>
          </cell>
        </row>
        <row r="1303">
          <cell r="F1303" t="str">
            <v>IDRes022</v>
          </cell>
          <cell r="I1303" t="str">
            <v>x</v>
          </cell>
        </row>
        <row r="1304">
          <cell r="F1304" t="str">
            <v>IDRes032</v>
          </cell>
          <cell r="I1304" t="str">
            <v>x</v>
          </cell>
        </row>
        <row r="1305">
          <cell r="F1305" t="str">
            <v>IDRes04X</v>
          </cell>
        </row>
        <row r="1306">
          <cell r="F1306" t="str">
            <v>IDRes095</v>
          </cell>
        </row>
        <row r="1307">
          <cell r="F1307" t="str">
            <v>IDCom011</v>
          </cell>
          <cell r="I1307" t="str">
            <v>x</v>
          </cell>
        </row>
        <row r="1308">
          <cell r="F1308" t="str">
            <v>IDCom021</v>
          </cell>
          <cell r="I1308" t="str">
            <v>x</v>
          </cell>
        </row>
        <row r="1309">
          <cell r="F1309" t="str">
            <v>IDCom025</v>
          </cell>
        </row>
        <row r="1310">
          <cell r="F1310" t="str">
            <v>IDCom031</v>
          </cell>
          <cell r="I1310" t="str">
            <v>x</v>
          </cell>
        </row>
        <row r="1311">
          <cell r="F1311" t="str">
            <v>IDCom04X</v>
          </cell>
        </row>
        <row r="1312">
          <cell r="F1312" t="str">
            <v>IDCom095</v>
          </cell>
        </row>
        <row r="1313">
          <cell r="F1313" t="str">
            <v>IDInd011</v>
          </cell>
          <cell r="I1313" t="str">
            <v>x</v>
          </cell>
        </row>
        <row r="1314">
          <cell r="F1314" t="str">
            <v>IDInd021</v>
          </cell>
          <cell r="I1314" t="str">
            <v>x</v>
          </cell>
        </row>
        <row r="1315">
          <cell r="F1315" t="str">
            <v>IDInd025</v>
          </cell>
        </row>
        <row r="1316">
          <cell r="F1316" t="str">
            <v>IDInd025P</v>
          </cell>
        </row>
        <row r="1317">
          <cell r="F1317" t="str">
            <v>IDInd031</v>
          </cell>
          <cell r="I1317" t="str">
            <v>x</v>
          </cell>
        </row>
        <row r="1318">
          <cell r="F1318" t="str">
            <v>IDInd032</v>
          </cell>
          <cell r="I1318" t="str">
            <v>x</v>
          </cell>
        </row>
        <row r="1319">
          <cell r="F1319" t="str">
            <v>IDInd04X</v>
          </cell>
        </row>
        <row r="1320">
          <cell r="F1320" t="str">
            <v>IDSL04X</v>
          </cell>
        </row>
        <row r="1321">
          <cell r="F1321" t="str">
            <v>IDIntdpt011</v>
          </cell>
          <cell r="I1321" t="str">
            <v>x</v>
          </cell>
        </row>
        <row r="1322">
          <cell r="F1322" t="str">
            <v>IDIntdpt021</v>
          </cell>
          <cell r="I1322" t="str">
            <v>x</v>
          </cell>
        </row>
      </sheetData>
      <sheetData sheetId="8"/>
      <sheetData sheetId="9">
        <row r="30">
          <cell r="E30">
            <v>1</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45">
          <cell r="D4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UMMARY"/>
      <sheetName val="2011 CBR FIT fix"/>
      <sheetName val="LEAD SHEETS-DO NOT ENTER"/>
      <sheetName val="CF "/>
      <sheetName val="ROO INPUT"/>
      <sheetName val="DEBT CALC"/>
      <sheetName val="not used PROPOSED RATES"/>
      <sheetName val="not used RR SUMMARY"/>
      <sheetName val="not used RETAIL REVENUE CREDIT"/>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6 Revenue"/>
      <sheetName val="Macro1"/>
    </sheetNames>
    <sheetDataSet>
      <sheetData sheetId="0" refreshError="1"/>
      <sheetData sheetId="1">
        <row r="92">
          <cell r="A92" t="str">
            <v>Recover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OR"/>
      <sheetName val="Attrition 09.2014 to 2016"/>
      <sheetName val="Cost Trends"/>
      <sheetName val="Net Plant"/>
      <sheetName val="Dep-Amort"/>
      <sheetName val="Adj Taxes"/>
      <sheetName val="Other Revenue"/>
      <sheetName val="Adj Operating Exp"/>
      <sheetName val="Plant Trends"/>
      <sheetName val="Weighted Revenue Growth"/>
      <sheetName val="09.2014 Rev Model"/>
      <sheetName val="2016 Customers and Demand"/>
      <sheetName val="2016 Forecast Energy"/>
      <sheetName val="12.2014 CB Power Supply"/>
      <sheetName val="456 Revenue"/>
      <sheetName val="incremental load expense"/>
      <sheetName val="CS2-Colstrip 2016 Incrmntl Exp"/>
      <sheetName val="PF Power Supply 09.2014 load"/>
      <sheetName val="PF Power Supply 2016 load"/>
      <sheetName val="Reg Amorts"/>
      <sheetName val="DSM"/>
      <sheetName val="ResX"/>
      <sheetName val="CBR Hist"/>
      <sheetName val="PS Consolidated"/>
      <sheetName val="Other Rev"/>
      <sheetName val="Sheet1"/>
    </sheetNames>
    <sheetDataSet>
      <sheetData sheetId="0"/>
      <sheetData sheetId="1">
        <row r="15">
          <cell r="F15">
            <v>7.2900000000000006E-2</v>
          </cell>
        </row>
        <row r="24">
          <cell r="L24">
            <v>0.62017999999999995</v>
          </cell>
        </row>
      </sheetData>
      <sheetData sheetId="2"/>
      <sheetData sheetId="3"/>
      <sheetData sheetId="4"/>
      <sheetData sheetId="5"/>
      <sheetData sheetId="6"/>
      <sheetData sheetId="7"/>
      <sheetData sheetId="8"/>
      <sheetData sheetId="9"/>
      <sheetData sheetId="10">
        <row r="25">
          <cell r="J25">
            <v>1.3115466412629643E-2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OR"/>
      <sheetName val="Attrition 09.2014 to 2016"/>
      <sheetName val="Cost Trends"/>
      <sheetName val="Plant trends"/>
      <sheetName val="Net plant"/>
      <sheetName val="Dep Amort"/>
      <sheetName val="Taxes (other than income)"/>
      <sheetName val="Other Revenue"/>
      <sheetName val="Op Exp"/>
      <sheetName val="Weighted Revenue Growth"/>
      <sheetName val="09.2014 Revenue Model"/>
      <sheetName val="Forecast Bill Determinants"/>
      <sheetName val="Riders and Gas Cost Revenue"/>
      <sheetName val="Reg Amort and Other RB"/>
      <sheetName val="Sheet1"/>
    </sheetNames>
    <sheetDataSet>
      <sheetData sheetId="0" refreshError="1"/>
      <sheetData sheetId="1">
        <row r="15">
          <cell r="F15">
            <v>7.2900000000000006E-2</v>
          </cell>
        </row>
        <row r="24">
          <cell r="N24">
            <v>0.62031999999999998</v>
          </cell>
        </row>
      </sheetData>
      <sheetData sheetId="2"/>
      <sheetData sheetId="3" refreshError="1"/>
      <sheetData sheetId="4" refreshError="1"/>
      <sheetData sheetId="5"/>
      <sheetData sheetId="6"/>
      <sheetData sheetId="7"/>
      <sheetData sheetId="8" refreshError="1"/>
      <sheetData sheetId="9"/>
      <sheetData sheetId="10"/>
      <sheetData sheetId="11" refreshError="1"/>
      <sheetData sheetId="12" refreshError="1"/>
      <sheetData sheetId="13"/>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6"/>
  <sheetViews>
    <sheetView tabSelected="1" workbookViewId="0">
      <selection activeCell="S30" sqref="S30"/>
    </sheetView>
  </sheetViews>
  <sheetFormatPr defaultRowHeight="15.75"/>
  <cols>
    <col min="1" max="1" width="0.85546875" style="207" customWidth="1"/>
    <col min="2" max="2" width="40.5703125" style="207" customWidth="1"/>
    <col min="3" max="3" width="16.28515625" style="207" customWidth="1"/>
    <col min="4" max="4" width="1.7109375" style="207" customWidth="1"/>
    <col min="5" max="5" width="33.42578125" style="207" customWidth="1"/>
    <col min="6" max="6" width="11.140625" style="207" customWidth="1"/>
    <col min="7" max="7" width="12.28515625" style="207" bestFit="1" customWidth="1"/>
    <col min="8" max="8" width="10.7109375" style="207" customWidth="1"/>
    <col min="9" max="16384" width="9.140625" style="207"/>
  </cols>
  <sheetData>
    <row r="1" spans="1:11" ht="20.25" customHeight="1">
      <c r="A1" s="332" t="s">
        <v>95</v>
      </c>
      <c r="B1" s="333"/>
      <c r="C1" s="333"/>
      <c r="D1" s="333"/>
      <c r="E1" s="333"/>
      <c r="F1" s="334"/>
    </row>
    <row r="2" spans="1:11" ht="15.75" customHeight="1" thickBot="1">
      <c r="A2" s="335" t="s">
        <v>87</v>
      </c>
      <c r="B2" s="336"/>
      <c r="C2" s="336"/>
      <c r="D2" s="336"/>
      <c r="E2" s="336"/>
      <c r="F2" s="337"/>
    </row>
    <row r="3" spans="1:11" s="213" customFormat="1" ht="36" customHeight="1">
      <c r="A3" s="208"/>
      <c r="B3" s="209" t="s">
        <v>88</v>
      </c>
      <c r="C3" s="280" t="s">
        <v>74</v>
      </c>
      <c r="D3" s="211"/>
      <c r="E3" s="338" t="s">
        <v>77</v>
      </c>
      <c r="F3" s="339"/>
      <c r="G3" s="212"/>
      <c r="H3" s="212"/>
      <c r="I3" s="212"/>
      <c r="J3" s="212"/>
      <c r="K3" s="212"/>
    </row>
    <row r="4" spans="1:11" ht="3.75" customHeight="1">
      <c r="A4" s="214"/>
      <c r="B4" s="215"/>
      <c r="C4" s="215"/>
      <c r="D4" s="215"/>
      <c r="E4" s="215"/>
      <c r="F4" s="216"/>
      <c r="H4" s="212"/>
      <c r="I4" s="212"/>
      <c r="J4" s="212"/>
      <c r="K4" s="212"/>
    </row>
    <row r="5" spans="1:11" ht="18.75">
      <c r="A5" s="217"/>
      <c r="B5" s="218" t="s">
        <v>108</v>
      </c>
      <c r="C5" s="258">
        <f>'RB Attrition 12.2014 to 2016-E'!U30</f>
        <v>1343866.6971899536</v>
      </c>
      <c r="D5" s="219"/>
      <c r="E5" s="218" t="s">
        <v>89</v>
      </c>
      <c r="F5" s="220">
        <f>2596921*2/1000</f>
        <v>5193.8419999999996</v>
      </c>
      <c r="H5" s="212"/>
      <c r="I5" s="212"/>
      <c r="J5" s="212"/>
      <c r="K5" s="212"/>
    </row>
    <row r="6" spans="1:11">
      <c r="A6" s="214"/>
      <c r="B6" s="331" t="s">
        <v>109</v>
      </c>
      <c r="C6" s="221"/>
      <c r="D6" s="219"/>
      <c r="E6" s="331" t="s">
        <v>97</v>
      </c>
      <c r="F6" s="220"/>
      <c r="H6" s="212"/>
      <c r="I6" s="212"/>
      <c r="J6" s="212"/>
      <c r="K6" s="212"/>
    </row>
    <row r="7" spans="1:11" ht="15.75" customHeight="1">
      <c r="A7" s="214"/>
      <c r="B7" s="331"/>
      <c r="C7" s="259">
        <v>1315891</v>
      </c>
      <c r="D7" s="219"/>
      <c r="E7" s="331"/>
      <c r="F7" s="222">
        <f>-C12</f>
        <v>-2653.2894972079434</v>
      </c>
      <c r="H7" s="212"/>
      <c r="I7" s="212"/>
      <c r="J7" s="212"/>
      <c r="K7" s="212"/>
    </row>
    <row r="8" spans="1:11" ht="35.25" customHeight="1" thickBot="1">
      <c r="A8" s="214"/>
      <c r="B8" s="223" t="s">
        <v>90</v>
      </c>
      <c r="C8" s="277">
        <f>C5-C7</f>
        <v>27975.697189953644</v>
      </c>
      <c r="D8" s="219"/>
      <c r="E8" s="224" t="s">
        <v>91</v>
      </c>
      <c r="F8" s="222">
        <f>F5+F7</f>
        <v>2540.5525027920562</v>
      </c>
      <c r="G8" s="212"/>
      <c r="H8" s="212"/>
      <c r="I8" s="212"/>
      <c r="J8" s="212"/>
      <c r="K8" s="212"/>
    </row>
    <row r="9" spans="1:11" ht="6" customHeight="1" thickTop="1">
      <c r="A9" s="214"/>
      <c r="B9" s="223"/>
      <c r="C9" s="221"/>
      <c r="D9" s="219"/>
      <c r="E9" s="224"/>
      <c r="F9" s="220"/>
      <c r="G9" s="212"/>
      <c r="H9" s="212"/>
      <c r="I9" s="212"/>
      <c r="J9" s="212"/>
      <c r="K9" s="212"/>
    </row>
    <row r="10" spans="1:11" ht="48" customHeight="1" thickBot="1">
      <c r="A10" s="214"/>
      <c r="B10" s="281" t="s">
        <v>103</v>
      </c>
      <c r="C10" s="278">
        <f>'RB Attrition 12.2014 to 2016-E'!S45</f>
        <v>2865.3234311100905</v>
      </c>
      <c r="D10" s="219"/>
      <c r="E10" s="226" t="s">
        <v>92</v>
      </c>
      <c r="F10" s="227">
        <f>F8*0.5</f>
        <v>1270.2762513960281</v>
      </c>
    </row>
    <row r="11" spans="1:11" ht="29.25" customHeight="1" thickTop="1">
      <c r="A11" s="214"/>
      <c r="B11" s="331" t="s">
        <v>105</v>
      </c>
      <c r="C11" s="228"/>
      <c r="D11" s="219"/>
      <c r="E11" s="229" t="s">
        <v>78</v>
      </c>
      <c r="F11" s="230">
        <v>2597</v>
      </c>
      <c r="H11" s="231"/>
      <c r="I11" s="231"/>
    </row>
    <row r="12" spans="1:11" ht="24.75" customHeight="1" thickBot="1">
      <c r="A12" s="214"/>
      <c r="B12" s="331"/>
      <c r="C12" s="275">
        <f>C10*92.6%</f>
        <v>2653.2894972079434</v>
      </c>
      <c r="D12" s="219"/>
      <c r="E12" s="232" t="s">
        <v>93</v>
      </c>
      <c r="F12" s="233">
        <f>-F10</f>
        <v>-1270.2762513960281</v>
      </c>
      <c r="H12" s="231"/>
    </row>
    <row r="13" spans="1:11" ht="31.5" customHeight="1" thickTop="1" thickBot="1">
      <c r="A13" s="214"/>
      <c r="B13" s="224"/>
      <c r="C13" s="215"/>
      <c r="D13" s="219"/>
      <c r="E13" s="234" t="s">
        <v>94</v>
      </c>
      <c r="F13" s="235">
        <f>SUM(F11:F12)</f>
        <v>1326.7237486039719</v>
      </c>
      <c r="G13" s="236"/>
      <c r="H13" s="219"/>
    </row>
    <row r="14" spans="1:11" ht="5.25" customHeight="1" thickTop="1" thickBot="1">
      <c r="A14" s="237"/>
      <c r="B14" s="318"/>
      <c r="C14" s="238"/>
      <c r="D14" s="239"/>
      <c r="E14" s="319"/>
      <c r="F14" s="320"/>
      <c r="G14" s="236"/>
      <c r="H14" s="219"/>
    </row>
    <row r="15" spans="1:11" ht="37.5" customHeight="1">
      <c r="A15" s="242"/>
      <c r="B15" s="324" t="s">
        <v>144</v>
      </c>
      <c r="C15" s="324"/>
      <c r="D15" s="324"/>
      <c r="E15" s="324"/>
      <c r="F15" s="324"/>
      <c r="G15" s="242"/>
    </row>
    <row r="16" spans="1:11" ht="18" customHeight="1">
      <c r="A16" s="242"/>
      <c r="B16" s="242" t="s">
        <v>148</v>
      </c>
      <c r="C16" s="242"/>
      <c r="D16" s="242"/>
      <c r="E16" s="242"/>
      <c r="F16" s="242"/>
      <c r="G16" s="242"/>
    </row>
    <row r="17" spans="1:8" ht="5.25" customHeight="1">
      <c r="A17" s="215"/>
      <c r="B17" s="224"/>
      <c r="C17" s="215"/>
      <c r="D17" s="219"/>
      <c r="E17" s="234"/>
      <c r="F17" s="317"/>
      <c r="G17" s="236"/>
      <c r="H17" s="219"/>
    </row>
    <row r="18" spans="1:8" ht="15" customHeight="1" thickBot="1">
      <c r="A18" s="215"/>
      <c r="B18" s="224"/>
      <c r="C18" s="215"/>
      <c r="D18" s="219"/>
      <c r="E18" s="234"/>
      <c r="F18" s="317"/>
      <c r="G18" s="236"/>
      <c r="H18" s="219"/>
    </row>
    <row r="19" spans="1:8" ht="15" customHeight="1" thickBot="1">
      <c r="A19" s="215"/>
      <c r="B19" s="325" t="s">
        <v>142</v>
      </c>
      <c r="C19" s="326"/>
      <c r="D19" s="326"/>
      <c r="E19" s="327"/>
      <c r="F19" s="317"/>
      <c r="G19" s="236"/>
      <c r="H19" s="219"/>
    </row>
    <row r="20" spans="1:8" ht="15" customHeight="1">
      <c r="A20" s="215"/>
      <c r="B20" s="328" t="s">
        <v>146</v>
      </c>
      <c r="C20" s="329"/>
      <c r="D20" s="219"/>
      <c r="E20" s="220">
        <v>2653</v>
      </c>
      <c r="F20" s="317"/>
      <c r="G20" s="236"/>
      <c r="H20" s="219"/>
    </row>
    <row r="21" spans="1:8" ht="18.75" customHeight="1">
      <c r="A21" s="215"/>
      <c r="B21" s="330" t="s">
        <v>145</v>
      </c>
      <c r="C21" s="331"/>
      <c r="D21" s="219"/>
      <c r="E21" s="222">
        <v>1270</v>
      </c>
      <c r="F21" s="317"/>
      <c r="G21" s="236"/>
      <c r="H21" s="219"/>
    </row>
    <row r="22" spans="1:8" ht="21.75" customHeight="1">
      <c r="A22" s="215"/>
      <c r="B22" s="214" t="s">
        <v>118</v>
      </c>
      <c r="C22" s="215"/>
      <c r="D22" s="219"/>
      <c r="E22" s="309">
        <f>SUM(E20:E21)</f>
        <v>3923</v>
      </c>
      <c r="F22" s="317"/>
      <c r="G22" s="236"/>
      <c r="H22" s="219"/>
    </row>
    <row r="23" spans="1:8" ht="22.5" customHeight="1">
      <c r="A23" s="215"/>
      <c r="B23" s="214" t="s">
        <v>78</v>
      </c>
      <c r="C23" s="215"/>
      <c r="D23" s="219"/>
      <c r="E23" s="305">
        <v>2597</v>
      </c>
      <c r="F23" s="317"/>
      <c r="G23" s="236"/>
      <c r="H23" s="219"/>
    </row>
    <row r="24" spans="1:8" ht="21.75" customHeight="1" thickBot="1">
      <c r="A24" s="215"/>
      <c r="B24" s="214" t="s">
        <v>124</v>
      </c>
      <c r="C24" s="215"/>
      <c r="D24" s="219"/>
      <c r="E24" s="323">
        <f>E22-E23</f>
        <v>1326</v>
      </c>
      <c r="F24" s="317"/>
      <c r="G24" s="236"/>
      <c r="H24" s="219"/>
    </row>
    <row r="25" spans="1:8" ht="6.75" customHeight="1" thickTop="1" thickBot="1">
      <c r="A25" s="242"/>
      <c r="B25" s="321"/>
      <c r="C25" s="238"/>
      <c r="D25" s="238"/>
      <c r="E25" s="322"/>
      <c r="F25" s="242"/>
      <c r="G25" s="242"/>
    </row>
    <row r="26" spans="1:8">
      <c r="A26" s="242"/>
      <c r="B26" s="242"/>
      <c r="C26" s="242"/>
      <c r="D26" s="242"/>
      <c r="E26" s="242"/>
      <c r="F26" s="242"/>
      <c r="G26" s="242"/>
    </row>
  </sheetData>
  <mergeCells count="10">
    <mergeCell ref="B15:F15"/>
    <mergeCell ref="B19:E19"/>
    <mergeCell ref="B20:C20"/>
    <mergeCell ref="B21:C21"/>
    <mergeCell ref="A1:F1"/>
    <mergeCell ref="A2:F2"/>
    <mergeCell ref="E3:F3"/>
    <mergeCell ref="B6:B7"/>
    <mergeCell ref="E6:E7"/>
    <mergeCell ref="B11:B12"/>
  </mergeCells>
  <pageMargins left="0.45" right="0.45" top="1" bottom="0.75" header="0.3" footer="0.3"/>
  <pageSetup scale="95" orientation="portrait" r:id="rId1"/>
  <headerFooter>
    <oddHeader>&amp;RExhibit No. EMA-15</oddHeader>
    <oddFooter>&amp;RPage 1 of 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W206"/>
  <sheetViews>
    <sheetView tabSelected="1" workbookViewId="0">
      <selection activeCell="S30" sqref="S30"/>
    </sheetView>
  </sheetViews>
  <sheetFormatPr defaultColWidth="12.42578125" defaultRowHeight="11.1" customHeight="1"/>
  <cols>
    <col min="1" max="1" width="7" style="12" customWidth="1"/>
    <col min="2" max="2" width="2.42578125" style="12" customWidth="1"/>
    <col min="3" max="3" width="30.42578125" style="96" customWidth="1"/>
    <col min="4" max="4" width="1.28515625" style="54" customWidth="1"/>
    <col min="5" max="5" width="13" style="97" customWidth="1"/>
    <col min="6" max="6" width="7.42578125" style="34" customWidth="1"/>
    <col min="7" max="7" width="12.28515625" style="98" customWidth="1"/>
    <col min="8" max="8" width="7.28515625" style="98" customWidth="1"/>
    <col min="9" max="9" width="12.5703125" style="99" customWidth="1"/>
    <col min="10" max="10" width="1.140625" style="99" customWidth="1"/>
    <col min="11" max="11" width="11.85546875" style="100" customWidth="1"/>
    <col min="12" max="12" width="1.85546875" style="100" customWidth="1"/>
    <col min="13" max="13" width="10.7109375" style="100" customWidth="1"/>
    <col min="14" max="14" width="12.42578125" style="96" customWidth="1"/>
    <col min="15" max="15" width="0.85546875" style="96" customWidth="1"/>
    <col min="16" max="16" width="12.7109375" style="12" hidden="1" customWidth="1"/>
    <col min="17" max="17" width="10.42578125" style="96" hidden="1" customWidth="1"/>
    <col min="18" max="18" width="13.42578125" style="96" hidden="1" customWidth="1"/>
    <col min="19" max="19" width="13.42578125" style="96" customWidth="1"/>
    <col min="20" max="20" width="14.140625" style="96" customWidth="1"/>
    <col min="21" max="21" width="13.85546875" style="12" customWidth="1"/>
    <col min="22" max="16384" width="12.42578125" style="12"/>
  </cols>
  <sheetData>
    <row r="1" spans="1:20" ht="28.5" customHeight="1" thickBot="1">
      <c r="A1" s="342" t="s">
        <v>73</v>
      </c>
      <c r="B1" s="342"/>
      <c r="C1" s="342"/>
      <c r="D1" s="342"/>
      <c r="E1" s="342"/>
      <c r="F1" s="342"/>
      <c r="G1" s="342"/>
      <c r="H1" s="342"/>
      <c r="I1" s="342"/>
      <c r="J1" s="342"/>
      <c r="K1" s="342"/>
      <c r="L1" s="342"/>
      <c r="M1" s="342"/>
      <c r="N1" s="342"/>
      <c r="O1" s="342"/>
      <c r="P1" s="342"/>
      <c r="Q1" s="342"/>
      <c r="R1" s="342"/>
      <c r="S1" s="342"/>
      <c r="T1" s="342"/>
    </row>
    <row r="2" spans="1:20" s="2" customFormat="1" ht="21" thickBot="1">
      <c r="A2" s="41"/>
      <c r="B2" s="3"/>
      <c r="C2" s="4" t="s">
        <v>0</v>
      </c>
      <c r="D2" s="5"/>
      <c r="E2" s="343" t="s">
        <v>37</v>
      </c>
      <c r="F2" s="344"/>
      <c r="G2" s="344"/>
      <c r="H2" s="344"/>
      <c r="I2" s="345"/>
      <c r="J2" s="200"/>
      <c r="K2" s="346" t="s">
        <v>45</v>
      </c>
      <c r="L2" s="346"/>
      <c r="M2" s="346"/>
      <c r="N2" s="346"/>
      <c r="O2" s="6"/>
      <c r="P2" s="347"/>
      <c r="Q2" s="348"/>
      <c r="R2" s="200"/>
      <c r="S2" s="201"/>
      <c r="T2" s="7"/>
    </row>
    <row r="3" spans="1:20" s="1" customFormat="1" ht="78" customHeight="1">
      <c r="A3" s="8" t="s">
        <v>1</v>
      </c>
      <c r="B3" s="9"/>
      <c r="C3" s="42"/>
      <c r="D3" s="10"/>
      <c r="E3" s="43" t="s">
        <v>2</v>
      </c>
      <c r="F3" s="43"/>
      <c r="G3" s="43" t="s">
        <v>44</v>
      </c>
      <c r="H3" s="43"/>
      <c r="I3" s="43" t="s">
        <v>3</v>
      </c>
      <c r="J3" s="43">
        <v>0</v>
      </c>
      <c r="K3" s="43" t="s">
        <v>4</v>
      </c>
      <c r="L3" s="43">
        <v>0</v>
      </c>
      <c r="M3" s="43" t="s">
        <v>36</v>
      </c>
      <c r="N3" s="43" t="s">
        <v>47</v>
      </c>
      <c r="O3" s="43">
        <v>0</v>
      </c>
      <c r="P3" s="43"/>
      <c r="Q3" s="43"/>
      <c r="R3" s="43"/>
      <c r="S3" s="43" t="s">
        <v>5</v>
      </c>
      <c r="T3" s="11" t="s">
        <v>46</v>
      </c>
    </row>
    <row r="4" spans="1:20" ht="16.899999999999999" customHeight="1">
      <c r="B4" s="13"/>
      <c r="C4" s="13"/>
      <c r="D4" s="14"/>
      <c r="E4" s="106" t="s">
        <v>6</v>
      </c>
      <c r="F4" s="106" t="s">
        <v>7</v>
      </c>
      <c r="G4" s="106" t="s">
        <v>8</v>
      </c>
      <c r="H4" s="106" t="s">
        <v>9</v>
      </c>
      <c r="I4" s="106" t="s">
        <v>10</v>
      </c>
      <c r="J4" s="106">
        <v>0</v>
      </c>
      <c r="K4" s="106" t="s">
        <v>11</v>
      </c>
      <c r="L4" s="106">
        <v>0</v>
      </c>
      <c r="M4" s="113" t="s">
        <v>12</v>
      </c>
      <c r="N4" s="106" t="s">
        <v>13</v>
      </c>
      <c r="O4" s="106">
        <v>0</v>
      </c>
      <c r="P4" s="106"/>
      <c r="Q4" s="106"/>
      <c r="R4" s="106"/>
      <c r="S4" s="106" t="s">
        <v>14</v>
      </c>
      <c r="T4" s="113" t="s">
        <v>15</v>
      </c>
    </row>
    <row r="5" spans="1:20" ht="15.75" customHeight="1">
      <c r="A5" s="19">
        <v>1</v>
      </c>
      <c r="B5" s="17"/>
      <c r="C5" s="18" t="s">
        <v>17</v>
      </c>
      <c r="D5" s="14"/>
      <c r="E5" s="20"/>
      <c r="F5" s="20"/>
      <c r="G5" s="20"/>
      <c r="H5" s="20"/>
      <c r="I5" s="21"/>
      <c r="J5" s="21"/>
      <c r="K5" s="22"/>
      <c r="L5" s="22"/>
      <c r="M5" s="243">
        <f>(M30*$E$38*-0.35)</f>
        <v>-492.70453305360002</v>
      </c>
      <c r="N5" s="44">
        <f>I5+M5</f>
        <v>-492.70453305360002</v>
      </c>
      <c r="O5" s="44"/>
      <c r="P5" s="45"/>
      <c r="Q5" s="45"/>
      <c r="R5" s="45"/>
      <c r="S5" s="20">
        <f>S30*$E$38*-0.35</f>
        <v>-394.50404000000003</v>
      </c>
      <c r="T5" s="244">
        <f>N5+P5+Q5+S5</f>
        <v>-887.20857305360005</v>
      </c>
    </row>
    <row r="6" spans="1:20" ht="6.75" customHeight="1">
      <c r="A6" s="19"/>
      <c r="B6" s="17"/>
      <c r="C6" s="18"/>
      <c r="D6" s="14"/>
      <c r="E6" s="20"/>
      <c r="F6" s="20"/>
      <c r="G6" s="20"/>
      <c r="H6" s="20"/>
      <c r="I6" s="21"/>
      <c r="J6" s="21"/>
      <c r="K6" s="22"/>
      <c r="L6" s="22"/>
      <c r="M6" s="20"/>
      <c r="N6" s="23"/>
      <c r="O6" s="23"/>
      <c r="P6" s="20"/>
      <c r="Q6" s="20"/>
      <c r="R6" s="20"/>
      <c r="S6" s="20"/>
      <c r="T6" s="23"/>
    </row>
    <row r="7" spans="1:20" ht="15.75" customHeight="1">
      <c r="A7" s="19">
        <v>2</v>
      </c>
      <c r="B7" s="18" t="s">
        <v>18</v>
      </c>
      <c r="C7" s="18"/>
      <c r="D7" s="14"/>
      <c r="E7" s="20"/>
      <c r="F7" s="20"/>
      <c r="G7" s="20"/>
      <c r="H7" s="20"/>
      <c r="I7" s="21"/>
      <c r="J7" s="21"/>
      <c r="K7" s="22"/>
      <c r="L7" s="22"/>
      <c r="M7" s="30"/>
      <c r="N7" s="23"/>
      <c r="O7" s="23"/>
      <c r="P7" s="20"/>
      <c r="Q7" s="20"/>
      <c r="R7" s="20"/>
      <c r="S7" s="20"/>
      <c r="T7" s="12"/>
    </row>
    <row r="8" spans="1:20" ht="15.75" customHeight="1" thickBot="1">
      <c r="A8" s="19">
        <v>3</v>
      </c>
      <c r="B8" s="18" t="s">
        <v>19</v>
      </c>
      <c r="C8" s="18"/>
      <c r="D8" s="14"/>
      <c r="E8" s="20"/>
      <c r="F8" s="20"/>
      <c r="G8" s="20"/>
      <c r="H8" s="20"/>
      <c r="I8" s="21"/>
      <c r="J8" s="21"/>
      <c r="K8" s="22"/>
      <c r="L8" s="22"/>
      <c r="M8" s="31"/>
      <c r="N8" s="23"/>
      <c r="O8" s="23"/>
      <c r="P8" s="20"/>
      <c r="Q8" s="20"/>
      <c r="R8" s="20"/>
      <c r="S8" s="20"/>
      <c r="T8" s="23"/>
    </row>
    <row r="9" spans="1:20" ht="15.75" customHeight="1" thickBot="1">
      <c r="A9" s="19">
        <v>4</v>
      </c>
      <c r="B9" s="18"/>
      <c r="C9" s="18" t="s">
        <v>20</v>
      </c>
      <c r="D9" s="14"/>
      <c r="E9" s="20">
        <v>102620</v>
      </c>
      <c r="F9" s="20"/>
      <c r="G9" s="20"/>
      <c r="H9" s="20"/>
      <c r="I9" s="37">
        <f>SUM(E9:H9)</f>
        <v>102620</v>
      </c>
      <c r="J9" s="21"/>
      <c r="K9" s="266">
        <v>8.412E-2</v>
      </c>
      <c r="L9" s="260" t="s">
        <v>101</v>
      </c>
      <c r="M9" s="21">
        <f>I9*K9</f>
        <v>8632.3943999999992</v>
      </c>
      <c r="N9" s="23">
        <f>I9+M9</f>
        <v>111252.3944</v>
      </c>
      <c r="O9" s="23"/>
      <c r="P9" s="20"/>
      <c r="Q9" s="20"/>
      <c r="R9" s="20"/>
      <c r="S9" s="20">
        <v>46004</v>
      </c>
      <c r="T9" s="23">
        <f>N9+S9</f>
        <v>157256.39439999999</v>
      </c>
    </row>
    <row r="10" spans="1:20" ht="15.75" customHeight="1">
      <c r="A10" s="19">
        <f>A9+1</f>
        <v>5</v>
      </c>
      <c r="B10" s="18"/>
      <c r="C10" s="18" t="s">
        <v>21</v>
      </c>
      <c r="D10" s="14"/>
      <c r="E10" s="20">
        <v>746101</v>
      </c>
      <c r="F10" s="20"/>
      <c r="G10" s="20"/>
      <c r="H10" s="20"/>
      <c r="I10" s="37">
        <f>SUM(E10:H10)</f>
        <v>746101</v>
      </c>
      <c r="J10" s="21"/>
      <c r="K10" s="22">
        <f>$K$9</f>
        <v>8.412E-2</v>
      </c>
      <c r="L10" s="22"/>
      <c r="M10" s="21">
        <f>I10*K10</f>
        <v>62762.01612</v>
      </c>
      <c r="N10" s="23">
        <f>I10+M10</f>
        <v>808863.01612000004</v>
      </c>
      <c r="O10" s="23"/>
      <c r="P10" s="20"/>
      <c r="Q10" s="20"/>
      <c r="R10" s="20"/>
      <c r="S10" s="20"/>
      <c r="T10" s="23">
        <f>N10</f>
        <v>808863.01612000004</v>
      </c>
    </row>
    <row r="11" spans="1:20" ht="15.75" customHeight="1" thickBot="1">
      <c r="A11" s="19">
        <f t="shared" ref="A11:A14" si="0">A10+1</f>
        <v>6</v>
      </c>
      <c r="B11" s="18"/>
      <c r="C11" s="18" t="s">
        <v>22</v>
      </c>
      <c r="D11" s="14"/>
      <c r="E11" s="20">
        <v>371971</v>
      </c>
      <c r="F11" s="20"/>
      <c r="G11" s="20"/>
      <c r="H11" s="20"/>
      <c r="I11" s="37">
        <f>SUM(E11:H11)</f>
        <v>371971</v>
      </c>
      <c r="J11" s="21"/>
      <c r="K11" s="22">
        <f>$K$9</f>
        <v>8.412E-2</v>
      </c>
      <c r="L11" s="22"/>
      <c r="M11" s="21">
        <f>I11*K11</f>
        <v>31290.200519999999</v>
      </c>
      <c r="N11" s="23">
        <f>I11+M11</f>
        <v>403261.20052000001</v>
      </c>
      <c r="O11" s="23"/>
      <c r="P11" s="20"/>
      <c r="Q11" s="20"/>
      <c r="R11" s="20"/>
      <c r="S11" s="20"/>
      <c r="T11" s="23">
        <f>N11</f>
        <v>403261.20052000001</v>
      </c>
    </row>
    <row r="12" spans="1:20" ht="15.75" customHeight="1" thickBot="1">
      <c r="A12" s="19">
        <f t="shared" si="0"/>
        <v>7</v>
      </c>
      <c r="B12" s="18"/>
      <c r="C12" s="18" t="s">
        <v>16</v>
      </c>
      <c r="D12" s="14"/>
      <c r="E12" s="20">
        <v>842795</v>
      </c>
      <c r="F12" s="20"/>
      <c r="G12" s="20"/>
      <c r="H12" s="20"/>
      <c r="I12" s="37">
        <f>SUM(E12:H12)</f>
        <v>842795</v>
      </c>
      <c r="J12" s="21"/>
      <c r="K12" s="266">
        <v>0</v>
      </c>
      <c r="L12" s="260" t="s">
        <v>101</v>
      </c>
      <c r="M12" s="21">
        <f>I12*K12</f>
        <v>0</v>
      </c>
      <c r="N12" s="23">
        <f>I12+M12</f>
        <v>842795</v>
      </c>
      <c r="O12" s="23"/>
      <c r="P12" s="20"/>
      <c r="Q12" s="20"/>
      <c r="R12" s="20"/>
      <c r="S12" s="20"/>
      <c r="T12" s="23">
        <f>N12</f>
        <v>842795</v>
      </c>
    </row>
    <row r="13" spans="1:20" ht="15.75" customHeight="1">
      <c r="A13" s="19">
        <f t="shared" si="0"/>
        <v>8</v>
      </c>
      <c r="B13" s="18"/>
      <c r="C13" s="18" t="s">
        <v>23</v>
      </c>
      <c r="D13" s="14"/>
      <c r="E13" s="20">
        <v>196867</v>
      </c>
      <c r="F13" s="24"/>
      <c r="G13" s="20"/>
      <c r="H13" s="20"/>
      <c r="I13" s="37">
        <f>SUM(E13:H13)</f>
        <v>196867</v>
      </c>
      <c r="J13" s="25"/>
      <c r="K13" s="22">
        <f>$K$9</f>
        <v>8.412E-2</v>
      </c>
      <c r="L13" s="26"/>
      <c r="M13" s="25">
        <f>I13*K13</f>
        <v>16560.45204</v>
      </c>
      <c r="N13" s="24">
        <f>I13+M13</f>
        <v>213427.45204</v>
      </c>
      <c r="O13" s="24"/>
      <c r="P13" s="24"/>
      <c r="Q13" s="24"/>
      <c r="R13" s="24"/>
      <c r="S13" s="24"/>
      <c r="T13" s="24">
        <f>N13+S13</f>
        <v>213427.45204</v>
      </c>
    </row>
    <row r="14" spans="1:20" ht="15.75" customHeight="1">
      <c r="A14" s="19">
        <f t="shared" si="0"/>
        <v>9</v>
      </c>
      <c r="B14" s="18"/>
      <c r="C14" s="18" t="s">
        <v>24</v>
      </c>
      <c r="D14" s="14"/>
      <c r="E14" s="27">
        <f>SUM(E9:E13)</f>
        <v>2260354</v>
      </c>
      <c r="F14" s="27">
        <f t="shared" ref="F14:H14" si="1">SUM(F9:F13)</f>
        <v>0</v>
      </c>
      <c r="G14" s="27">
        <f t="shared" si="1"/>
        <v>0</v>
      </c>
      <c r="H14" s="27">
        <f t="shared" si="1"/>
        <v>0</v>
      </c>
      <c r="I14" s="28">
        <f>SUM(I9:I13)</f>
        <v>2260354</v>
      </c>
      <c r="J14" s="21"/>
      <c r="K14" s="39"/>
      <c r="L14" s="22"/>
      <c r="M14" s="21">
        <f>SUM(M9:M13)</f>
        <v>119245.06308000001</v>
      </c>
      <c r="N14" s="21">
        <f>SUM(N9:N13)</f>
        <v>2379599.0630799998</v>
      </c>
      <c r="O14" s="23"/>
      <c r="P14" s="20"/>
      <c r="Q14" s="20"/>
      <c r="R14" s="20"/>
      <c r="S14" s="21">
        <f>SUM(S9:S13)</f>
        <v>46004</v>
      </c>
      <c r="T14" s="21">
        <f>SUM(T9:T13)</f>
        <v>2425603.0630799998</v>
      </c>
    </row>
    <row r="15" spans="1:20" ht="15.75" customHeight="1">
      <c r="A15" s="19">
        <f>A14+1</f>
        <v>10</v>
      </c>
      <c r="B15" s="18" t="s">
        <v>25</v>
      </c>
      <c r="C15" s="48"/>
      <c r="D15" s="14"/>
      <c r="E15" s="20"/>
      <c r="F15" s="20"/>
      <c r="G15" s="20"/>
      <c r="H15" s="20"/>
      <c r="I15" s="21"/>
      <c r="J15" s="21"/>
      <c r="K15" s="22"/>
      <c r="L15" s="22"/>
      <c r="M15" s="31"/>
      <c r="N15" s="23"/>
      <c r="O15" s="23"/>
      <c r="P15" s="20"/>
      <c r="Q15" s="20"/>
      <c r="R15" s="20"/>
      <c r="S15" s="20"/>
      <c r="T15" s="23">
        <f>N15</f>
        <v>0</v>
      </c>
    </row>
    <row r="16" spans="1:20" ht="15.75" customHeight="1">
      <c r="A16" s="19">
        <f t="shared" ref="A16:A21" si="2">A15+1</f>
        <v>11</v>
      </c>
      <c r="B16" s="18"/>
      <c r="C16" s="18" t="s">
        <v>20</v>
      </c>
      <c r="D16" s="29"/>
      <c r="E16" s="20">
        <v>-20242</v>
      </c>
      <c r="F16" s="20"/>
      <c r="G16" s="20"/>
      <c r="H16" s="20"/>
      <c r="I16" s="37">
        <f>SUM(E16:H16)</f>
        <v>-20242</v>
      </c>
      <c r="J16" s="21"/>
      <c r="K16" s="22">
        <f>$K$9</f>
        <v>8.412E-2</v>
      </c>
      <c r="L16" s="22"/>
      <c r="M16" s="21">
        <f>I16*K16</f>
        <v>-1702.75704</v>
      </c>
      <c r="N16" s="23">
        <f>I16+M16</f>
        <v>-21944.75704</v>
      </c>
      <c r="O16" s="23"/>
      <c r="P16" s="20"/>
      <c r="Q16" s="20"/>
      <c r="R16" s="20"/>
      <c r="S16" s="20">
        <v>-1943</v>
      </c>
      <c r="T16" s="23">
        <f>N16+S16</f>
        <v>-23887.75704</v>
      </c>
    </row>
    <row r="17" spans="1:23" ht="15.75" customHeight="1">
      <c r="A17" s="19">
        <f t="shared" si="2"/>
        <v>12</v>
      </c>
      <c r="B17" s="18"/>
      <c r="C17" s="18" t="s">
        <v>21</v>
      </c>
      <c r="D17" s="14"/>
      <c r="E17" s="20">
        <v>-325531</v>
      </c>
      <c r="F17" s="20"/>
      <c r="G17" s="20"/>
      <c r="H17" s="20"/>
      <c r="I17" s="37">
        <f>SUM(E17:H17)</f>
        <v>-325531</v>
      </c>
      <c r="J17" s="21"/>
      <c r="K17" s="22">
        <f>$K$9</f>
        <v>8.412E-2</v>
      </c>
      <c r="L17" s="22"/>
      <c r="M17" s="21">
        <f>I17*K17</f>
        <v>-27383.667720000001</v>
      </c>
      <c r="N17" s="23">
        <f>I17+M17</f>
        <v>-352914.66772000003</v>
      </c>
      <c r="O17" s="23"/>
      <c r="P17" s="20"/>
      <c r="Q17" s="20"/>
      <c r="R17" s="20"/>
      <c r="S17" s="20"/>
      <c r="T17" s="23">
        <f>N17</f>
        <v>-352914.66772000003</v>
      </c>
    </row>
    <row r="18" spans="1:23" ht="15.75" customHeight="1" thickBot="1">
      <c r="A18" s="19">
        <f t="shared" si="2"/>
        <v>13</v>
      </c>
      <c r="B18" s="18"/>
      <c r="C18" s="18" t="s">
        <v>22</v>
      </c>
      <c r="D18" s="14"/>
      <c r="E18" s="20">
        <v>-123869</v>
      </c>
      <c r="F18" s="20"/>
      <c r="G18" s="20"/>
      <c r="H18" s="20"/>
      <c r="I18" s="37">
        <f>SUM(E18:H18)</f>
        <v>-123869</v>
      </c>
      <c r="J18" s="21"/>
      <c r="K18" s="22">
        <f>$K$9</f>
        <v>8.412E-2</v>
      </c>
      <c r="L18" s="22"/>
      <c r="M18" s="21">
        <f>I18*K18</f>
        <v>-10419.860280000001</v>
      </c>
      <c r="N18" s="23">
        <f>I18+M18</f>
        <v>-134288.86027999999</v>
      </c>
      <c r="O18" s="23"/>
      <c r="P18" s="20"/>
      <c r="Q18" s="20"/>
      <c r="R18" s="20"/>
      <c r="S18" s="20"/>
      <c r="T18" s="23">
        <f>N18</f>
        <v>-134288.86027999999</v>
      </c>
    </row>
    <row r="19" spans="1:23" ht="15.75" customHeight="1" thickBot="1">
      <c r="A19" s="19">
        <f t="shared" si="2"/>
        <v>14</v>
      </c>
      <c r="B19" s="18"/>
      <c r="C19" s="18" t="s">
        <v>16</v>
      </c>
      <c r="D19" s="14"/>
      <c r="E19" s="20">
        <v>-252722</v>
      </c>
      <c r="F19" s="20"/>
      <c r="G19" s="20"/>
      <c r="H19" s="20"/>
      <c r="I19" s="37">
        <f>SUM(E19:H19)</f>
        <v>-252722</v>
      </c>
      <c r="J19" s="21"/>
      <c r="K19" s="266">
        <v>0</v>
      </c>
      <c r="L19" s="260" t="s">
        <v>101</v>
      </c>
      <c r="M19" s="21">
        <f>I19*K19</f>
        <v>0</v>
      </c>
      <c r="N19" s="23">
        <f>I19+M19</f>
        <v>-252722</v>
      </c>
      <c r="O19" s="23"/>
      <c r="P19" s="20"/>
      <c r="Q19" s="20"/>
      <c r="R19" s="20"/>
      <c r="S19" s="20"/>
      <c r="T19" s="23">
        <f>N19</f>
        <v>-252722</v>
      </c>
    </row>
    <row r="20" spans="1:23" ht="15.75" customHeight="1">
      <c r="A20" s="19">
        <f t="shared" si="2"/>
        <v>15</v>
      </c>
      <c r="B20" s="18"/>
      <c r="C20" s="18" t="s">
        <v>23</v>
      </c>
      <c r="D20" s="14"/>
      <c r="E20" s="20">
        <v>-65720</v>
      </c>
      <c r="F20" s="25"/>
      <c r="G20" s="20"/>
      <c r="H20" s="20"/>
      <c r="I20" s="37">
        <f>SUM(E20:H20)</f>
        <v>-65720</v>
      </c>
      <c r="J20" s="25"/>
      <c r="K20" s="22">
        <f>$K$9</f>
        <v>8.412E-2</v>
      </c>
      <c r="L20" s="26"/>
      <c r="M20" s="25">
        <f>I20*K20</f>
        <v>-5528.3663999999999</v>
      </c>
      <c r="N20" s="24">
        <f>I20+M20</f>
        <v>-71248.366399999999</v>
      </c>
      <c r="O20" s="24"/>
      <c r="P20" s="24"/>
      <c r="Q20" s="24"/>
      <c r="R20" s="24"/>
      <c r="S20" s="24"/>
      <c r="T20" s="24">
        <f>N20+S20</f>
        <v>-71248.366399999999</v>
      </c>
    </row>
    <row r="21" spans="1:23" ht="30.75" customHeight="1">
      <c r="A21" s="19">
        <f t="shared" si="2"/>
        <v>16</v>
      </c>
      <c r="B21" s="18"/>
      <c r="C21" s="48" t="s">
        <v>26</v>
      </c>
      <c r="D21" s="49"/>
      <c r="E21" s="27">
        <f>SUM(E16:E20)</f>
        <v>-788084</v>
      </c>
      <c r="F21" s="27">
        <f t="shared" ref="F21:H21" si="3">SUM(F16:F20)</f>
        <v>0</v>
      </c>
      <c r="G21" s="27">
        <f t="shared" si="3"/>
        <v>0</v>
      </c>
      <c r="H21" s="27">
        <f t="shared" si="3"/>
        <v>0</v>
      </c>
      <c r="I21" s="28">
        <f>SUM(I16:I20)</f>
        <v>-788084</v>
      </c>
      <c r="J21" s="21"/>
      <c r="K21" s="39"/>
      <c r="L21" s="22"/>
      <c r="M21" s="37">
        <f>SUM(M16:M20)</f>
        <v>-45034.651440000001</v>
      </c>
      <c r="N21" s="37">
        <f>SUM(N16:N20)</f>
        <v>-833118.65143999993</v>
      </c>
      <c r="O21" s="23"/>
      <c r="P21" s="20"/>
      <c r="Q21" s="20"/>
      <c r="R21" s="20"/>
      <c r="S21" s="37">
        <f>SUM(S16:S20)</f>
        <v>-1943</v>
      </c>
      <c r="T21" s="37">
        <f>SUM(T16:T20)</f>
        <v>-835061.65143999993</v>
      </c>
    </row>
    <row r="22" spans="1:23" ht="9" customHeight="1">
      <c r="A22" s="19"/>
      <c r="B22" s="18"/>
      <c r="C22" s="48"/>
      <c r="D22" s="49"/>
      <c r="E22" s="20"/>
      <c r="F22" s="37"/>
      <c r="G22" s="37"/>
      <c r="H22" s="37"/>
      <c r="I22" s="21"/>
      <c r="J22" s="21"/>
      <c r="K22" s="22"/>
      <c r="L22" s="22"/>
      <c r="M22" s="21"/>
      <c r="N22" s="23"/>
      <c r="O22" s="23"/>
      <c r="P22" s="20"/>
      <c r="Q22" s="20"/>
      <c r="R22" s="20"/>
      <c r="S22" s="20"/>
      <c r="T22" s="23"/>
    </row>
    <row r="23" spans="1:23" ht="15.75" customHeight="1">
      <c r="A23" s="19">
        <v>17</v>
      </c>
      <c r="B23" s="18" t="s">
        <v>27</v>
      </c>
      <c r="C23" s="18"/>
      <c r="D23" s="14"/>
      <c r="E23" s="27">
        <f>E14+E21</f>
        <v>1472270</v>
      </c>
      <c r="F23" s="27">
        <f t="shared" ref="F23:T23" si="4">F14+F21</f>
        <v>0</v>
      </c>
      <c r="G23" s="27">
        <f t="shared" si="4"/>
        <v>0</v>
      </c>
      <c r="H23" s="27">
        <f t="shared" si="4"/>
        <v>0</v>
      </c>
      <c r="I23" s="27">
        <f t="shared" si="4"/>
        <v>1472270</v>
      </c>
      <c r="J23" s="27">
        <f t="shared" si="4"/>
        <v>0</v>
      </c>
      <c r="K23" s="27">
        <f t="shared" si="4"/>
        <v>0</v>
      </c>
      <c r="L23" s="27">
        <f t="shared" si="4"/>
        <v>0</v>
      </c>
      <c r="M23" s="27">
        <f t="shared" si="4"/>
        <v>74210.411640000006</v>
      </c>
      <c r="N23" s="27">
        <f t="shared" si="4"/>
        <v>1546480.4116399998</v>
      </c>
      <c r="O23" s="27">
        <f t="shared" si="4"/>
        <v>0</v>
      </c>
      <c r="P23" s="27"/>
      <c r="Q23" s="27"/>
      <c r="R23" s="27">
        <f t="shared" si="4"/>
        <v>0</v>
      </c>
      <c r="S23" s="27">
        <f t="shared" si="4"/>
        <v>44061</v>
      </c>
      <c r="T23" s="27">
        <f t="shared" si="4"/>
        <v>1590541.4116399998</v>
      </c>
    </row>
    <row r="24" spans="1:23" ht="12.75" customHeight="1">
      <c r="A24" s="19"/>
      <c r="B24" s="18"/>
      <c r="C24" s="18"/>
      <c r="D24" s="14"/>
      <c r="E24" s="20"/>
      <c r="F24" s="37"/>
      <c r="G24" s="37"/>
      <c r="H24" s="37"/>
      <c r="I24" s="21"/>
      <c r="J24" s="21"/>
      <c r="K24" s="22"/>
      <c r="L24" s="22"/>
      <c r="M24" s="31"/>
      <c r="N24" s="23"/>
      <c r="O24" s="23"/>
      <c r="P24" s="20"/>
      <c r="Q24" s="20"/>
      <c r="R24" s="20"/>
      <c r="S24" s="20"/>
      <c r="T24" s="23"/>
    </row>
    <row r="25" spans="1:23" ht="13.5" customHeight="1">
      <c r="A25" s="19">
        <v>18</v>
      </c>
      <c r="B25" s="18" t="s">
        <v>28</v>
      </c>
      <c r="C25" s="18"/>
      <c r="D25" s="14"/>
      <c r="E25" s="36">
        <v>-257766</v>
      </c>
      <c r="F25" s="20"/>
      <c r="G25" s="20"/>
      <c r="H25" s="20"/>
      <c r="I25" s="37">
        <f>SUM(E25:H25)</f>
        <v>-257766</v>
      </c>
      <c r="J25" s="21"/>
      <c r="K25" s="22">
        <f>$K$9</f>
        <v>8.412E-2</v>
      </c>
      <c r="L25" s="32"/>
      <c r="M25" s="21">
        <f>K25*I25</f>
        <v>-21683.27592</v>
      </c>
      <c r="N25" s="23">
        <f>M25+I25</f>
        <v>-279449.27591999999</v>
      </c>
      <c r="O25" s="23"/>
      <c r="P25" s="20"/>
      <c r="Q25" s="20"/>
      <c r="R25" s="20"/>
      <c r="S25" s="20">
        <v>-2003</v>
      </c>
      <c r="T25" s="23">
        <f>N25+S25</f>
        <v>-281452.27591999999</v>
      </c>
    </row>
    <row r="26" spans="1:23" ht="15.75" customHeight="1">
      <c r="A26" s="19">
        <v>19</v>
      </c>
      <c r="B26" s="18"/>
      <c r="C26" s="18" t="s">
        <v>29</v>
      </c>
      <c r="D26" s="29"/>
      <c r="E26" s="27">
        <f>E23+E25</f>
        <v>1214504</v>
      </c>
      <c r="F26" s="27">
        <f t="shared" ref="F26:N26" si="5">F23+F25</f>
        <v>0</v>
      </c>
      <c r="G26" s="27">
        <f>G23+G25</f>
        <v>0</v>
      </c>
      <c r="H26" s="27">
        <f t="shared" si="5"/>
        <v>0</v>
      </c>
      <c r="I26" s="27">
        <f t="shared" si="5"/>
        <v>1214504</v>
      </c>
      <c r="J26" s="27">
        <f t="shared" si="5"/>
        <v>0</v>
      </c>
      <c r="K26" s="27">
        <f t="shared" si="5"/>
        <v>8.412E-2</v>
      </c>
      <c r="L26" s="27">
        <f t="shared" si="5"/>
        <v>0</v>
      </c>
      <c r="M26" s="27">
        <f t="shared" si="5"/>
        <v>52527.135720000006</v>
      </c>
      <c r="N26" s="27">
        <f t="shared" si="5"/>
        <v>1267031.1357199999</v>
      </c>
      <c r="O26" s="27"/>
      <c r="P26" s="27"/>
      <c r="Q26" s="27"/>
      <c r="R26" s="27"/>
      <c r="S26" s="27">
        <f t="shared" ref="S26" si="6">S23+S25</f>
        <v>42058</v>
      </c>
      <c r="T26" s="27">
        <f>T23+T25</f>
        <v>1309089.1357199999</v>
      </c>
      <c r="U26" s="33"/>
      <c r="V26" s="35"/>
      <c r="W26" s="35"/>
    </row>
    <row r="27" spans="1:23" ht="15.75" customHeight="1">
      <c r="A27" s="19">
        <v>20</v>
      </c>
      <c r="B27" s="18" t="s">
        <v>30</v>
      </c>
      <c r="C27" s="18"/>
      <c r="D27" s="14"/>
      <c r="E27" s="36">
        <v>10846</v>
      </c>
      <c r="F27" s="50"/>
      <c r="G27" s="20">
        <f>13750-20000</f>
        <v>-6250</v>
      </c>
      <c r="H27" s="20"/>
      <c r="I27" s="37">
        <f>SUM(E27:H27)</f>
        <v>4596</v>
      </c>
      <c r="J27" s="21"/>
      <c r="K27" s="22">
        <v>0</v>
      </c>
      <c r="L27" s="22"/>
      <c r="M27" s="21">
        <f>K27*I27</f>
        <v>0</v>
      </c>
      <c r="N27" s="23">
        <f>M27+I27</f>
        <v>4596</v>
      </c>
      <c r="O27" s="23"/>
      <c r="P27" s="20"/>
      <c r="Q27" s="20"/>
      <c r="R27" s="20"/>
      <c r="S27" s="20"/>
      <c r="T27" s="23">
        <f>N27</f>
        <v>4596</v>
      </c>
      <c r="U27" s="107"/>
    </row>
    <row r="28" spans="1:23" ht="15.75" customHeight="1">
      <c r="A28" s="19">
        <v>21</v>
      </c>
      <c r="B28" s="18" t="s">
        <v>31</v>
      </c>
      <c r="C28" s="18"/>
      <c r="D28" s="14"/>
      <c r="E28" s="36">
        <v>47807</v>
      </c>
      <c r="F28" s="20"/>
      <c r="G28" s="20"/>
      <c r="H28" s="20"/>
      <c r="I28" s="37">
        <f>SUM(E28:H28)</f>
        <v>47807</v>
      </c>
      <c r="J28" s="21"/>
      <c r="K28" s="22">
        <v>0</v>
      </c>
      <c r="L28" s="22"/>
      <c r="M28" s="21">
        <f>K28*I28</f>
        <v>0</v>
      </c>
      <c r="N28" s="23">
        <f>M28+I28</f>
        <v>47807</v>
      </c>
      <c r="O28" s="23"/>
      <c r="P28" s="20"/>
      <c r="Q28" s="20"/>
      <c r="R28" s="20"/>
      <c r="S28" s="20"/>
      <c r="T28" s="23">
        <f>N28</f>
        <v>47807</v>
      </c>
      <c r="U28" s="349"/>
      <c r="V28" s="35"/>
      <c r="W28" s="35"/>
    </row>
    <row r="29" spans="1:23" ht="12.75" customHeight="1" thickBot="1">
      <c r="A29" s="19"/>
      <c r="B29" s="18"/>
      <c r="C29" s="18"/>
      <c r="D29" s="14"/>
      <c r="E29" s="20"/>
      <c r="F29" s="20"/>
      <c r="G29" s="20"/>
      <c r="H29" s="20"/>
      <c r="I29" s="21"/>
      <c r="J29" s="21"/>
      <c r="K29" s="22"/>
      <c r="L29" s="22"/>
      <c r="M29" s="31"/>
      <c r="N29" s="23"/>
      <c r="O29" s="23"/>
      <c r="P29" s="20"/>
      <c r="Q29" s="20"/>
      <c r="R29" s="20"/>
      <c r="S29" s="20"/>
      <c r="T29" s="23">
        <f>N29</f>
        <v>0</v>
      </c>
      <c r="U29" s="349"/>
      <c r="V29" s="35"/>
    </row>
    <row r="30" spans="1:23" ht="15.75" customHeight="1" thickBot="1">
      <c r="A30" s="19">
        <v>22</v>
      </c>
      <c r="B30" s="18" t="s">
        <v>32</v>
      </c>
      <c r="C30" s="18"/>
      <c r="D30" s="14"/>
      <c r="E30" s="46">
        <f>SUM(E26:E28)</f>
        <v>1273157</v>
      </c>
      <c r="F30" s="46">
        <f t="shared" ref="F30:H30" si="7">SUM(F26:F28)</f>
        <v>0</v>
      </c>
      <c r="G30" s="46">
        <f t="shared" si="7"/>
        <v>-6250</v>
      </c>
      <c r="H30" s="46">
        <f t="shared" si="7"/>
        <v>0</v>
      </c>
      <c r="I30" s="51">
        <f>I23+I25+I27+I28</f>
        <v>1266907</v>
      </c>
      <c r="J30" s="51"/>
      <c r="K30" s="52"/>
      <c r="L30" s="52"/>
      <c r="M30" s="51">
        <f>M23+M25+M27+M28</f>
        <v>52527.135720000006</v>
      </c>
      <c r="N30" s="51">
        <f>N23+N25+N27+N28</f>
        <v>1319434.1357199999</v>
      </c>
      <c r="O30" s="46"/>
      <c r="P30" s="46"/>
      <c r="Q30" s="46"/>
      <c r="R30" s="46"/>
      <c r="S30" s="51">
        <f>S23+S25+S27+S28</f>
        <v>42058</v>
      </c>
      <c r="T30" s="51">
        <f>T23+T25+T27+T28</f>
        <v>1361492.1357199999</v>
      </c>
      <c r="U30" s="203">
        <f>T30/T39</f>
        <v>1343866.6971899536</v>
      </c>
      <c r="V30" s="197"/>
      <c r="W30" s="40"/>
    </row>
    <row r="31" spans="1:23" ht="13.15" customHeight="1" thickTop="1" thickBot="1">
      <c r="A31" s="19"/>
      <c r="B31" s="18"/>
      <c r="C31" s="18"/>
      <c r="D31" s="14"/>
      <c r="E31" s="20"/>
      <c r="F31" s="20"/>
      <c r="G31" s="20"/>
      <c r="H31" s="53"/>
      <c r="I31" s="21"/>
      <c r="J31" s="21"/>
      <c r="K31" s="22"/>
      <c r="L31" s="22"/>
      <c r="M31" s="21"/>
      <c r="N31" s="23"/>
      <c r="O31" s="23"/>
      <c r="P31" s="20"/>
      <c r="Q31" s="20"/>
      <c r="R31" s="20"/>
      <c r="S31" s="20"/>
      <c r="T31" s="23"/>
      <c r="U31" s="340" t="s">
        <v>79</v>
      </c>
    </row>
    <row r="32" spans="1:23" s="16" customFormat="1" ht="15.75" customHeight="1" thickBot="1">
      <c r="A32" s="19">
        <v>23</v>
      </c>
      <c r="B32" s="55" t="s">
        <v>43</v>
      </c>
      <c r="C32" s="56"/>
      <c r="D32" s="57"/>
      <c r="E32" s="58"/>
      <c r="F32" s="59"/>
      <c r="G32" s="59"/>
      <c r="H32" s="59"/>
      <c r="I32" s="60"/>
      <c r="J32" s="60"/>
      <c r="K32" s="61"/>
      <c r="L32" s="61"/>
      <c r="M32" s="61"/>
      <c r="N32" s="56"/>
      <c r="O32" s="56"/>
      <c r="P32" s="62"/>
      <c r="Q32" s="62"/>
      <c r="R32" s="62"/>
      <c r="S32" s="62"/>
      <c r="T32" s="63"/>
      <c r="U32" s="341"/>
      <c r="W32" s="199"/>
    </row>
    <row r="33" spans="1:21" s="69" customFormat="1" ht="15.75" customHeight="1">
      <c r="A33" s="19">
        <v>24</v>
      </c>
      <c r="B33" s="64" t="s">
        <v>38</v>
      </c>
      <c r="C33" s="65"/>
      <c r="D33" s="66"/>
      <c r="E33" s="32">
        <f>[6]ROR!F15</f>
        <v>7.2900000000000006E-2</v>
      </c>
      <c r="F33" s="15"/>
      <c r="G33" s="15"/>
      <c r="H33" s="15"/>
      <c r="I33" s="67"/>
      <c r="J33" s="68"/>
      <c r="K33" s="32"/>
      <c r="L33" s="32"/>
      <c r="M33" s="32"/>
      <c r="N33" s="38"/>
      <c r="O33" s="38"/>
      <c r="P33" s="20"/>
      <c r="Q33" s="20"/>
      <c r="R33" s="20"/>
      <c r="S33" s="20"/>
      <c r="T33" s="267">
        <f>E33</f>
        <v>7.2900000000000006E-2</v>
      </c>
      <c r="U33" s="108"/>
    </row>
    <row r="34" spans="1:21" s="69" customFormat="1" ht="15.75" customHeight="1">
      <c r="A34" s="19">
        <v>25</v>
      </c>
      <c r="B34" s="64" t="s">
        <v>40</v>
      </c>
      <c r="C34" s="70"/>
      <c r="D34" s="66"/>
      <c r="E34" s="20">
        <f>E33*E30</f>
        <v>92813.145300000004</v>
      </c>
      <c r="F34" s="71"/>
      <c r="G34" s="71"/>
      <c r="H34" s="71"/>
      <c r="I34" s="67"/>
      <c r="J34" s="68"/>
      <c r="K34" s="71"/>
      <c r="L34" s="71"/>
      <c r="M34" s="71"/>
      <c r="N34" s="38"/>
      <c r="O34" s="38"/>
      <c r="P34" s="20"/>
      <c r="Q34" s="20"/>
      <c r="R34" s="20"/>
      <c r="S34" s="20"/>
      <c r="T34" s="72">
        <f>T33*T30</f>
        <v>99252.776693987995</v>
      </c>
      <c r="U34" s="21"/>
    </row>
    <row r="35" spans="1:21" s="69" customFormat="1" ht="15.75" hidden="1" customHeight="1">
      <c r="A35" s="19">
        <v>23</v>
      </c>
      <c r="B35" s="64" t="s">
        <v>33</v>
      </c>
      <c r="C35" s="65"/>
      <c r="D35" s="73"/>
      <c r="E35" s="20" t="e">
        <f>E34-#REF!</f>
        <v>#REF!</v>
      </c>
      <c r="F35" s="74"/>
      <c r="G35" s="74"/>
      <c r="H35" s="74"/>
      <c r="I35" s="67"/>
      <c r="J35" s="68"/>
      <c r="K35" s="74"/>
      <c r="L35" s="74"/>
      <c r="M35" s="74"/>
      <c r="N35" s="75"/>
      <c r="O35" s="75"/>
      <c r="P35" s="75"/>
      <c r="Q35" s="75"/>
      <c r="R35" s="38"/>
      <c r="S35" s="38"/>
      <c r="T35" s="72" t="e">
        <f>T34-#REF!</f>
        <v>#REF!</v>
      </c>
      <c r="U35" s="108"/>
    </row>
    <row r="36" spans="1:21" s="69" customFormat="1" ht="15.75" customHeight="1">
      <c r="A36" s="19">
        <v>26</v>
      </c>
      <c r="B36" s="64" t="s">
        <v>34</v>
      </c>
      <c r="C36" s="65"/>
      <c r="D36" s="73"/>
      <c r="E36" s="76">
        <f>T36</f>
        <v>0.62017999999999995</v>
      </c>
      <c r="F36" s="15"/>
      <c r="G36" s="15"/>
      <c r="H36" s="15"/>
      <c r="I36" s="67"/>
      <c r="J36" s="68"/>
      <c r="K36" s="77"/>
      <c r="L36" s="77"/>
      <c r="M36" s="77"/>
      <c r="N36" s="75"/>
      <c r="O36" s="75"/>
      <c r="P36" s="75"/>
      <c r="Q36" s="75"/>
      <c r="R36" s="38"/>
      <c r="S36" s="38"/>
      <c r="T36" s="269">
        <f>[6]ROR!L24</f>
        <v>0.62017999999999995</v>
      </c>
      <c r="U36" s="109"/>
    </row>
    <row r="37" spans="1:21" s="69" customFormat="1" ht="15.75" customHeight="1">
      <c r="A37" s="19">
        <v>27</v>
      </c>
      <c r="B37" s="64" t="s">
        <v>41</v>
      </c>
      <c r="C37" s="65"/>
      <c r="D37" s="73"/>
      <c r="E37" s="76"/>
      <c r="F37" s="15"/>
      <c r="G37" s="15"/>
      <c r="H37" s="15"/>
      <c r="I37" s="67"/>
      <c r="J37" s="68"/>
      <c r="K37" s="77"/>
      <c r="L37" s="77"/>
      <c r="M37" s="77"/>
      <c r="N37" s="75"/>
      <c r="O37" s="75"/>
      <c r="P37" s="75"/>
      <c r="Q37" s="75"/>
      <c r="R37" s="38"/>
      <c r="S37" s="38"/>
      <c r="T37" s="72">
        <f>T34/T36</f>
        <v>160038.66086295593</v>
      </c>
      <c r="U37" s="110"/>
    </row>
    <row r="38" spans="1:21" s="69" customFormat="1" ht="15.75" customHeight="1">
      <c r="A38" s="105">
        <v>28</v>
      </c>
      <c r="B38" s="64" t="s">
        <v>39</v>
      </c>
      <c r="C38" s="65"/>
      <c r="D38" s="73"/>
      <c r="E38" s="268">
        <v>2.6800000000000001E-2</v>
      </c>
      <c r="F38" s="78"/>
      <c r="G38" s="78"/>
      <c r="H38" s="78"/>
      <c r="I38" s="67"/>
      <c r="J38" s="68"/>
      <c r="K38" s="74"/>
      <c r="L38" s="74"/>
      <c r="M38" s="74"/>
      <c r="N38" s="75"/>
      <c r="O38" s="75"/>
      <c r="P38" s="75"/>
      <c r="Q38" s="75"/>
      <c r="R38" s="38"/>
      <c r="S38" s="38"/>
      <c r="T38" s="103"/>
      <c r="U38" s="108"/>
    </row>
    <row r="39" spans="1:21" s="13" customFormat="1" ht="15.75" customHeight="1">
      <c r="A39" s="19">
        <v>29</v>
      </c>
      <c r="B39" s="64" t="s">
        <v>35</v>
      </c>
      <c r="C39" s="65"/>
      <c r="D39" s="73"/>
      <c r="E39" s="79"/>
      <c r="F39" s="78"/>
      <c r="G39" s="78"/>
      <c r="H39" s="78"/>
      <c r="I39" s="78"/>
      <c r="J39" s="68"/>
      <c r="K39" s="80"/>
      <c r="L39" s="80"/>
      <c r="M39" s="80"/>
      <c r="N39" s="75"/>
      <c r="O39" s="75"/>
      <c r="P39" s="75"/>
      <c r="Q39" s="75"/>
      <c r="R39" s="38"/>
      <c r="S39" s="38"/>
      <c r="T39" s="81">
        <f>'[6]Weighted Revenue Growth'!J25+1</f>
        <v>1.0131154664126296</v>
      </c>
      <c r="U39" s="17"/>
    </row>
    <row r="40" spans="1:21" s="13" customFormat="1" ht="15.75" customHeight="1" thickBot="1">
      <c r="A40" s="19">
        <v>30</v>
      </c>
      <c r="B40" s="82" t="s">
        <v>42</v>
      </c>
      <c r="C40" s="83"/>
      <c r="D40" s="84"/>
      <c r="E40" s="85"/>
      <c r="F40" s="86"/>
      <c r="G40" s="86"/>
      <c r="H40" s="86"/>
      <c r="I40" s="86"/>
      <c r="J40" s="87"/>
      <c r="K40" s="85"/>
      <c r="L40" s="85"/>
      <c r="M40" s="85"/>
      <c r="N40" s="88"/>
      <c r="O40" s="88"/>
      <c r="P40" s="88"/>
      <c r="Q40" s="88"/>
      <c r="R40" s="89"/>
      <c r="S40" s="89"/>
      <c r="T40" s="205">
        <f>T37/T39</f>
        <v>157966.85192226068</v>
      </c>
      <c r="U40" s="21"/>
    </row>
    <row r="41" spans="1:21" s="91" customFormat="1" ht="15.75">
      <c r="A41" s="19"/>
      <c r="B41" s="12"/>
      <c r="C41" s="12"/>
      <c r="D41" s="54"/>
      <c r="E41" s="101"/>
      <c r="F41" s="102"/>
      <c r="G41" s="102"/>
      <c r="H41" s="102"/>
      <c r="I41" s="102"/>
      <c r="J41" s="102"/>
      <c r="L41" s="102"/>
      <c r="M41" s="245" t="s">
        <v>81</v>
      </c>
      <c r="N41" s="246">
        <f>U30</f>
        <v>1343866.6971899536</v>
      </c>
      <c r="O41" s="102"/>
      <c r="P41" s="102"/>
      <c r="Q41" s="102"/>
      <c r="R41" s="90"/>
      <c r="S41" s="90"/>
      <c r="T41" s="90"/>
      <c r="U41" s="111"/>
    </row>
    <row r="42" spans="1:21" ht="15.75">
      <c r="C42" s="262" t="s">
        <v>102</v>
      </c>
      <c r="D42" s="263"/>
      <c r="E42" s="263"/>
      <c r="F42" s="261"/>
      <c r="G42" s="12"/>
      <c r="H42" s="12"/>
      <c r="I42" s="94"/>
      <c r="J42" s="92"/>
      <c r="K42" s="1"/>
      <c r="L42" s="54"/>
      <c r="M42" s="245" t="s">
        <v>82</v>
      </c>
      <c r="N42" s="247">
        <v>1315891</v>
      </c>
      <c r="O42" s="12"/>
      <c r="Q42" s="12"/>
      <c r="R42" s="12"/>
      <c r="S42" s="93"/>
      <c r="T42" s="12"/>
      <c r="U42" s="17"/>
    </row>
    <row r="43" spans="1:21" ht="15.75">
      <c r="C43" s="12"/>
      <c r="E43" s="54"/>
      <c r="F43" s="12"/>
      <c r="G43" s="12"/>
      <c r="H43" s="12"/>
      <c r="I43" s="95"/>
      <c r="J43" s="92"/>
      <c r="K43" s="1"/>
      <c r="L43" s="54"/>
      <c r="M43" s="245" t="s">
        <v>83</v>
      </c>
      <c r="N43" s="248">
        <f>N41-N42</f>
        <v>27975.697189953644</v>
      </c>
      <c r="O43" s="12"/>
      <c r="Q43" s="12"/>
      <c r="R43" s="12"/>
      <c r="S43" s="249" t="s">
        <v>76</v>
      </c>
      <c r="T43" s="12"/>
    </row>
    <row r="44" spans="1:21" ht="19.5" thickBot="1">
      <c r="C44" s="12"/>
      <c r="E44" s="54"/>
      <c r="F44" s="12"/>
      <c r="G44" s="12"/>
      <c r="H44" s="12"/>
      <c r="I44" s="94"/>
      <c r="J44" s="92"/>
      <c r="K44" s="1"/>
      <c r="L44" s="54"/>
      <c r="M44" s="249" t="s">
        <v>84</v>
      </c>
      <c r="N44" s="250">
        <f>N43*T33/T36</f>
        <v>3288.4458143565112</v>
      </c>
      <c r="O44" s="12"/>
      <c r="Q44" s="12"/>
      <c r="R44" s="12"/>
      <c r="S44" s="159">
        <f>N43*E38*-0.35/T36</f>
        <v>-423.12238324642078</v>
      </c>
      <c r="T44" s="93"/>
    </row>
    <row r="45" spans="1:21" ht="19.5" customHeight="1" thickBot="1">
      <c r="C45" s="12"/>
      <c r="E45" s="54"/>
      <c r="F45" s="12"/>
      <c r="G45" s="12"/>
      <c r="H45" s="12"/>
      <c r="I45" s="92"/>
      <c r="J45" s="92"/>
      <c r="K45" s="54"/>
      <c r="L45" s="54"/>
      <c r="M45" s="251"/>
      <c r="N45" s="249" t="s">
        <v>85</v>
      </c>
      <c r="O45" s="12"/>
      <c r="Q45" s="12"/>
      <c r="R45" s="12"/>
      <c r="S45" s="198">
        <f>N44+S44</f>
        <v>2865.3234311100905</v>
      </c>
      <c r="T45" s="12"/>
    </row>
    <row r="46" spans="1:21" ht="11.1" customHeight="1">
      <c r="C46" s="12"/>
      <c r="E46" s="54"/>
      <c r="F46" s="12"/>
      <c r="G46" s="12"/>
      <c r="H46" s="12"/>
      <c r="I46" s="92"/>
      <c r="J46" s="92"/>
      <c r="K46" s="54"/>
      <c r="L46" s="54"/>
      <c r="M46" s="54"/>
      <c r="N46" s="12"/>
      <c r="O46" s="12"/>
      <c r="Q46" s="12"/>
      <c r="R46" s="12"/>
      <c r="S46" s="93"/>
      <c r="T46" s="12"/>
    </row>
    <row r="47" spans="1:21" ht="11.1" customHeight="1">
      <c r="C47" s="12"/>
      <c r="E47" s="54"/>
      <c r="F47" s="12"/>
      <c r="G47" s="12"/>
      <c r="H47" s="12"/>
      <c r="I47" s="92"/>
      <c r="J47" s="92"/>
      <c r="K47" s="54"/>
      <c r="L47" s="54"/>
      <c r="M47" s="54"/>
      <c r="N47" s="12"/>
      <c r="O47" s="12"/>
      <c r="Q47" s="12"/>
      <c r="R47" s="12"/>
      <c r="S47" s="12"/>
      <c r="T47" s="12"/>
    </row>
    <row r="48" spans="1:21" ht="11.1" customHeight="1">
      <c r="C48" s="12"/>
      <c r="E48" s="54"/>
      <c r="F48" s="12"/>
      <c r="G48" s="12"/>
      <c r="H48" s="12"/>
      <c r="I48" s="92"/>
      <c r="J48" s="92"/>
      <c r="K48" s="54"/>
      <c r="L48" s="54"/>
      <c r="M48" s="54"/>
      <c r="N48" s="12"/>
      <c r="O48" s="12"/>
      <c r="Q48" s="12"/>
      <c r="R48" s="12"/>
      <c r="S48" s="12"/>
      <c r="T48" s="12"/>
    </row>
    <row r="49" spans="3:20" ht="11.1" customHeight="1">
      <c r="C49" s="12"/>
      <c r="E49" s="54"/>
      <c r="G49" s="34"/>
      <c r="H49" s="34"/>
      <c r="I49" s="16"/>
      <c r="J49" s="16"/>
      <c r="K49" s="1"/>
      <c r="L49" s="1"/>
      <c r="M49" s="1"/>
      <c r="N49" s="12"/>
      <c r="O49" s="12"/>
      <c r="Q49" s="12"/>
      <c r="R49" s="12"/>
      <c r="S49" s="12"/>
      <c r="T49" s="12"/>
    </row>
    <row r="50" spans="3:20" ht="11.1" customHeight="1">
      <c r="C50" s="12"/>
      <c r="E50" s="54"/>
      <c r="G50" s="34"/>
      <c r="H50" s="34"/>
      <c r="I50" s="16"/>
      <c r="J50" s="16"/>
      <c r="K50" s="1"/>
      <c r="L50" s="1"/>
      <c r="M50" s="1"/>
      <c r="N50" s="12"/>
      <c r="O50" s="12"/>
      <c r="Q50" s="12"/>
      <c r="R50" s="12"/>
      <c r="S50" s="12"/>
      <c r="T50" s="12"/>
    </row>
    <row r="51" spans="3:20" ht="11.1" customHeight="1">
      <c r="C51" s="12"/>
      <c r="E51" s="54"/>
      <c r="G51" s="34"/>
      <c r="H51" s="34"/>
      <c r="I51" s="16"/>
      <c r="J51" s="16"/>
      <c r="K51" s="1"/>
      <c r="L51" s="1"/>
      <c r="M51" s="1"/>
      <c r="N51" s="12"/>
      <c r="O51" s="12"/>
      <c r="Q51" s="12"/>
      <c r="R51" s="12"/>
      <c r="S51" s="12"/>
      <c r="T51" s="12"/>
    </row>
    <row r="52" spans="3:20" ht="11.1" customHeight="1">
      <c r="C52" s="12"/>
      <c r="E52" s="54"/>
      <c r="G52" s="34"/>
      <c r="H52" s="34"/>
      <c r="I52" s="16"/>
      <c r="J52" s="16"/>
      <c r="K52" s="1"/>
      <c r="L52" s="1"/>
      <c r="M52" s="1"/>
      <c r="N52" s="12"/>
      <c r="O52" s="12"/>
      <c r="Q52" s="12"/>
      <c r="R52" s="12"/>
      <c r="S52" s="12"/>
      <c r="T52" s="12"/>
    </row>
    <row r="53" spans="3:20" ht="11.1" customHeight="1">
      <c r="C53" s="12"/>
      <c r="E53" s="54"/>
      <c r="G53" s="34"/>
      <c r="H53" s="34"/>
      <c r="I53" s="16"/>
      <c r="J53" s="16"/>
      <c r="K53" s="1"/>
      <c r="L53" s="1"/>
      <c r="M53" s="1"/>
      <c r="N53" s="12"/>
      <c r="O53" s="12"/>
      <c r="Q53" s="12"/>
      <c r="R53" s="12"/>
      <c r="S53" s="12"/>
      <c r="T53" s="12"/>
    </row>
    <row r="54" spans="3:20" ht="11.1" customHeight="1">
      <c r="C54" s="12"/>
      <c r="E54" s="54"/>
      <c r="G54" s="34"/>
      <c r="H54" s="34"/>
      <c r="I54" s="16"/>
      <c r="J54" s="16"/>
      <c r="K54" s="1"/>
      <c r="L54" s="1"/>
      <c r="M54" s="1"/>
      <c r="N54" s="12"/>
      <c r="O54" s="12"/>
      <c r="Q54" s="12"/>
      <c r="R54" s="12"/>
      <c r="S54" s="12"/>
      <c r="T54" s="12"/>
    </row>
    <row r="55" spans="3:20" ht="11.1" customHeight="1">
      <c r="C55" s="12"/>
      <c r="E55" s="54"/>
      <c r="G55" s="34"/>
      <c r="H55" s="34"/>
      <c r="I55" s="16"/>
      <c r="J55" s="16"/>
      <c r="K55" s="1"/>
      <c r="L55" s="1"/>
      <c r="M55" s="1"/>
      <c r="N55" s="12"/>
      <c r="O55" s="12"/>
      <c r="Q55" s="12"/>
      <c r="R55" s="12"/>
      <c r="S55" s="12"/>
      <c r="T55" s="12"/>
    </row>
    <row r="56" spans="3:20" ht="11.1" customHeight="1">
      <c r="C56" s="12"/>
      <c r="E56" s="54"/>
      <c r="G56" s="34"/>
      <c r="H56" s="34"/>
      <c r="I56" s="16"/>
      <c r="J56" s="16"/>
      <c r="K56" s="1"/>
      <c r="L56" s="1"/>
      <c r="M56" s="1"/>
      <c r="N56" s="12"/>
      <c r="O56" s="12"/>
      <c r="Q56" s="12"/>
      <c r="R56" s="12"/>
      <c r="S56" s="12"/>
      <c r="T56" s="12"/>
    </row>
    <row r="57" spans="3:20" ht="11.1" customHeight="1">
      <c r="C57" s="12"/>
      <c r="E57" s="54"/>
      <c r="G57" s="34"/>
      <c r="H57" s="34"/>
      <c r="I57" s="16"/>
      <c r="J57" s="16"/>
      <c r="K57" s="1"/>
      <c r="L57" s="1"/>
      <c r="M57" s="1"/>
      <c r="N57" s="12"/>
      <c r="O57" s="12"/>
      <c r="Q57" s="12"/>
      <c r="R57" s="12"/>
      <c r="S57" s="12"/>
      <c r="T57" s="12"/>
    </row>
    <row r="58" spans="3:20" ht="11.1" customHeight="1">
      <c r="C58" s="12"/>
      <c r="E58" s="54"/>
      <c r="G58" s="34"/>
      <c r="H58" s="34"/>
      <c r="I58" s="16"/>
      <c r="J58" s="16"/>
      <c r="K58" s="1"/>
      <c r="L58" s="1"/>
      <c r="M58" s="1"/>
      <c r="N58" s="12"/>
      <c r="O58" s="12"/>
      <c r="Q58" s="12"/>
      <c r="R58" s="12"/>
      <c r="S58" s="12"/>
      <c r="T58" s="12"/>
    </row>
    <row r="59" spans="3:20" ht="11.1" customHeight="1">
      <c r="C59" s="12"/>
      <c r="E59" s="54"/>
      <c r="G59" s="34"/>
      <c r="H59" s="34"/>
      <c r="I59" s="16"/>
      <c r="J59" s="16"/>
      <c r="K59" s="1"/>
      <c r="L59" s="1"/>
      <c r="M59" s="1"/>
      <c r="N59" s="12"/>
      <c r="O59" s="12"/>
      <c r="Q59" s="12"/>
      <c r="R59" s="12"/>
      <c r="S59" s="12"/>
      <c r="T59" s="12"/>
    </row>
    <row r="60" spans="3:20" ht="11.1" customHeight="1">
      <c r="C60" s="12"/>
      <c r="E60" s="54"/>
      <c r="G60" s="34"/>
      <c r="H60" s="34"/>
      <c r="I60" s="16"/>
      <c r="J60" s="16"/>
      <c r="K60" s="1"/>
      <c r="L60" s="1"/>
      <c r="M60" s="1"/>
      <c r="N60" s="12"/>
      <c r="O60" s="12"/>
      <c r="Q60" s="12"/>
      <c r="R60" s="12"/>
      <c r="S60" s="12"/>
      <c r="T60" s="12"/>
    </row>
    <row r="61" spans="3:20" ht="11.1" customHeight="1">
      <c r="C61" s="12"/>
      <c r="E61" s="54"/>
      <c r="G61" s="34"/>
      <c r="H61" s="34"/>
      <c r="I61" s="16"/>
      <c r="J61" s="16"/>
      <c r="K61" s="1"/>
      <c r="L61" s="1"/>
      <c r="M61" s="1"/>
      <c r="N61" s="12"/>
      <c r="O61" s="12"/>
      <c r="Q61" s="12"/>
      <c r="R61" s="12"/>
      <c r="S61" s="12"/>
      <c r="T61" s="12"/>
    </row>
    <row r="62" spans="3:20" ht="11.1" customHeight="1">
      <c r="C62" s="12"/>
      <c r="E62" s="54"/>
      <c r="G62" s="34"/>
      <c r="H62" s="34"/>
      <c r="I62" s="16"/>
      <c r="J62" s="16"/>
      <c r="K62" s="1"/>
      <c r="L62" s="1"/>
      <c r="M62" s="1"/>
      <c r="N62" s="12"/>
      <c r="O62" s="12"/>
      <c r="Q62" s="12"/>
      <c r="R62" s="12"/>
      <c r="S62" s="12"/>
      <c r="T62" s="12"/>
    </row>
    <row r="63" spans="3:20" ht="11.1" customHeight="1">
      <c r="C63" s="12"/>
      <c r="E63" s="54"/>
      <c r="G63" s="34"/>
      <c r="H63" s="34"/>
      <c r="I63" s="16"/>
      <c r="J63" s="16"/>
      <c r="K63" s="1"/>
      <c r="L63" s="1"/>
      <c r="M63" s="1"/>
      <c r="N63" s="12"/>
      <c r="O63" s="12"/>
      <c r="Q63" s="12"/>
      <c r="R63" s="12"/>
      <c r="S63" s="12"/>
      <c r="T63" s="12"/>
    </row>
    <row r="64" spans="3:20" ht="11.1" customHeight="1">
      <c r="C64" s="12"/>
      <c r="E64" s="54"/>
      <c r="G64" s="34"/>
      <c r="H64" s="34"/>
      <c r="I64" s="16"/>
      <c r="J64" s="16"/>
      <c r="K64" s="1"/>
      <c r="L64" s="1"/>
      <c r="M64" s="1"/>
      <c r="N64" s="12"/>
      <c r="O64" s="12"/>
      <c r="Q64" s="12"/>
      <c r="R64" s="12"/>
      <c r="S64" s="12"/>
      <c r="T64" s="12"/>
    </row>
    <row r="65" spans="3:20" ht="11.1" customHeight="1">
      <c r="C65" s="12"/>
      <c r="E65" s="54"/>
      <c r="G65" s="34"/>
      <c r="H65" s="34"/>
      <c r="I65" s="16"/>
      <c r="J65" s="16"/>
      <c r="K65" s="1"/>
      <c r="L65" s="1"/>
      <c r="M65" s="1"/>
      <c r="N65" s="12"/>
      <c r="O65" s="12"/>
      <c r="Q65" s="12"/>
      <c r="R65" s="12"/>
      <c r="S65" s="12"/>
      <c r="T65" s="12"/>
    </row>
    <row r="66" spans="3:20" ht="11.1" customHeight="1">
      <c r="C66" s="12"/>
      <c r="E66" s="54"/>
      <c r="G66" s="34"/>
      <c r="H66" s="34"/>
      <c r="I66" s="16"/>
      <c r="J66" s="16"/>
      <c r="K66" s="1"/>
      <c r="L66" s="1"/>
      <c r="M66" s="1"/>
      <c r="N66" s="12"/>
      <c r="O66" s="12"/>
      <c r="Q66" s="12"/>
      <c r="R66" s="12"/>
      <c r="S66" s="12"/>
      <c r="T66" s="12"/>
    </row>
    <row r="67" spans="3:20" ht="11.1" customHeight="1">
      <c r="C67" s="12"/>
      <c r="E67" s="54"/>
      <c r="G67" s="34"/>
      <c r="H67" s="34"/>
      <c r="I67" s="16"/>
      <c r="J67" s="16"/>
      <c r="K67" s="1"/>
      <c r="L67" s="1"/>
      <c r="M67" s="1"/>
      <c r="N67" s="12"/>
      <c r="O67" s="12"/>
      <c r="Q67" s="12"/>
      <c r="R67" s="12"/>
      <c r="S67" s="12"/>
      <c r="T67" s="12"/>
    </row>
    <row r="68" spans="3:20" ht="11.1" customHeight="1">
      <c r="C68" s="12"/>
      <c r="E68" s="54"/>
      <c r="G68" s="34"/>
      <c r="H68" s="34"/>
      <c r="I68" s="16"/>
      <c r="J68" s="16"/>
      <c r="K68" s="1"/>
      <c r="L68" s="1"/>
      <c r="M68" s="1"/>
      <c r="N68" s="12"/>
      <c r="O68" s="12"/>
      <c r="Q68" s="12"/>
      <c r="R68" s="12"/>
      <c r="S68" s="12"/>
      <c r="T68" s="12"/>
    </row>
    <row r="69" spans="3:20" ht="11.1" customHeight="1">
      <c r="C69" s="12"/>
      <c r="E69" s="54"/>
      <c r="G69" s="34"/>
      <c r="H69" s="34"/>
      <c r="I69" s="16"/>
      <c r="J69" s="16"/>
      <c r="K69" s="1"/>
      <c r="L69" s="1"/>
      <c r="M69" s="1"/>
      <c r="N69" s="12"/>
      <c r="O69" s="12"/>
      <c r="Q69" s="12"/>
      <c r="R69" s="12"/>
      <c r="S69" s="12"/>
      <c r="T69" s="12"/>
    </row>
    <row r="70" spans="3:20" ht="11.1" customHeight="1">
      <c r="C70" s="12"/>
      <c r="E70" s="54"/>
      <c r="G70" s="34"/>
      <c r="H70" s="34"/>
      <c r="I70" s="16"/>
      <c r="J70" s="16"/>
      <c r="K70" s="1"/>
      <c r="L70" s="1"/>
      <c r="M70" s="1"/>
      <c r="N70" s="12"/>
      <c r="O70" s="12"/>
      <c r="Q70" s="12"/>
      <c r="R70" s="12"/>
      <c r="S70" s="12"/>
      <c r="T70" s="12"/>
    </row>
    <row r="71" spans="3:20" ht="11.1" customHeight="1">
      <c r="C71" s="12"/>
      <c r="E71" s="54"/>
      <c r="G71" s="34"/>
      <c r="H71" s="34"/>
      <c r="I71" s="16"/>
      <c r="J71" s="16"/>
      <c r="K71" s="1"/>
      <c r="L71" s="1"/>
      <c r="M71" s="1"/>
      <c r="N71" s="12"/>
      <c r="O71" s="12"/>
      <c r="Q71" s="12"/>
      <c r="R71" s="12"/>
      <c r="S71" s="12"/>
      <c r="T71" s="12"/>
    </row>
    <row r="72" spans="3:20" ht="11.1" customHeight="1">
      <c r="C72" s="12"/>
      <c r="E72" s="54"/>
      <c r="G72" s="34"/>
      <c r="H72" s="34"/>
      <c r="I72" s="16"/>
      <c r="J72" s="16"/>
      <c r="K72" s="1"/>
      <c r="L72" s="1"/>
      <c r="M72" s="1"/>
      <c r="N72" s="12"/>
      <c r="O72" s="12"/>
      <c r="Q72" s="12"/>
      <c r="R72" s="12"/>
      <c r="S72" s="12"/>
      <c r="T72" s="12"/>
    </row>
    <row r="73" spans="3:20" ht="11.1" customHeight="1">
      <c r="C73" s="12"/>
      <c r="E73" s="54"/>
      <c r="G73" s="34"/>
      <c r="H73" s="34"/>
      <c r="I73" s="16"/>
      <c r="J73" s="16"/>
      <c r="K73" s="1"/>
      <c r="L73" s="1"/>
      <c r="M73" s="1"/>
      <c r="N73" s="12"/>
      <c r="O73" s="12"/>
      <c r="Q73" s="12"/>
      <c r="R73" s="12"/>
      <c r="S73" s="12"/>
      <c r="T73" s="12"/>
    </row>
    <row r="74" spans="3:20" ht="11.1" customHeight="1">
      <c r="C74" s="12"/>
      <c r="E74" s="54"/>
      <c r="G74" s="34"/>
      <c r="H74" s="34"/>
      <c r="I74" s="16"/>
      <c r="J74" s="16"/>
      <c r="K74" s="1"/>
      <c r="L74" s="1"/>
      <c r="M74" s="1"/>
      <c r="N74" s="12"/>
      <c r="O74" s="12"/>
      <c r="Q74" s="12"/>
      <c r="R74" s="12"/>
      <c r="S74" s="12"/>
      <c r="T74" s="12"/>
    </row>
    <row r="75" spans="3:20" ht="11.1" customHeight="1">
      <c r="C75" s="12"/>
      <c r="E75" s="54"/>
      <c r="G75" s="34"/>
      <c r="H75" s="34"/>
      <c r="I75" s="16"/>
      <c r="J75" s="16"/>
      <c r="K75" s="1"/>
      <c r="L75" s="1"/>
      <c r="M75" s="1"/>
      <c r="N75" s="12"/>
      <c r="O75" s="12"/>
      <c r="Q75" s="12"/>
      <c r="R75" s="12"/>
      <c r="S75" s="12"/>
      <c r="T75" s="12"/>
    </row>
    <row r="76" spans="3:20" ht="11.1" customHeight="1">
      <c r="C76" s="12"/>
      <c r="E76" s="54"/>
      <c r="G76" s="34"/>
      <c r="H76" s="34"/>
      <c r="I76" s="16"/>
      <c r="J76" s="16"/>
      <c r="K76" s="1"/>
      <c r="L76" s="1"/>
      <c r="M76" s="1"/>
      <c r="N76" s="12"/>
      <c r="O76" s="12"/>
      <c r="Q76" s="12"/>
      <c r="R76" s="12"/>
      <c r="S76" s="12"/>
      <c r="T76" s="12"/>
    </row>
    <row r="77" spans="3:20" ht="11.1" customHeight="1">
      <c r="C77" s="12"/>
      <c r="E77" s="54"/>
      <c r="G77" s="34"/>
      <c r="H77" s="34"/>
      <c r="I77" s="16"/>
      <c r="J77" s="16"/>
      <c r="K77" s="1"/>
      <c r="L77" s="1"/>
      <c r="M77" s="1"/>
      <c r="N77" s="12"/>
      <c r="O77" s="12"/>
      <c r="Q77" s="12"/>
      <c r="R77" s="12"/>
      <c r="S77" s="12"/>
      <c r="T77" s="12"/>
    </row>
    <row r="78" spans="3:20" ht="11.1" customHeight="1">
      <c r="C78" s="12"/>
      <c r="E78" s="54"/>
      <c r="G78" s="34"/>
      <c r="H78" s="34"/>
      <c r="I78" s="16"/>
      <c r="J78" s="16"/>
      <c r="K78" s="1"/>
      <c r="L78" s="1"/>
      <c r="M78" s="1"/>
      <c r="N78" s="12"/>
      <c r="O78" s="12"/>
      <c r="Q78" s="12"/>
      <c r="R78" s="12"/>
      <c r="S78" s="12"/>
      <c r="T78" s="12"/>
    </row>
    <row r="79" spans="3:20" ht="11.1" customHeight="1">
      <c r="C79" s="12"/>
      <c r="E79" s="54"/>
      <c r="G79" s="34"/>
      <c r="H79" s="34"/>
      <c r="I79" s="16"/>
      <c r="J79" s="16"/>
      <c r="K79" s="1"/>
      <c r="L79" s="1"/>
      <c r="M79" s="1"/>
      <c r="N79" s="12"/>
      <c r="O79" s="12"/>
      <c r="Q79" s="12"/>
      <c r="R79" s="12"/>
      <c r="S79" s="12"/>
      <c r="T79" s="12"/>
    </row>
    <row r="80" spans="3:20" ht="11.1" customHeight="1">
      <c r="C80" s="12"/>
      <c r="E80" s="54"/>
      <c r="G80" s="34"/>
      <c r="H80" s="34"/>
      <c r="I80" s="16"/>
      <c r="J80" s="16"/>
      <c r="K80" s="1"/>
      <c r="L80" s="1"/>
      <c r="M80" s="1"/>
      <c r="N80" s="12"/>
      <c r="O80" s="12"/>
      <c r="Q80" s="12"/>
      <c r="R80" s="12"/>
      <c r="S80" s="12"/>
      <c r="T80" s="12"/>
    </row>
    <row r="81" spans="3:20" ht="11.1" customHeight="1">
      <c r="C81" s="12"/>
      <c r="E81" s="54"/>
      <c r="G81" s="34"/>
      <c r="H81" s="34"/>
      <c r="I81" s="16"/>
      <c r="J81" s="16"/>
      <c r="K81" s="1"/>
      <c r="L81" s="1"/>
      <c r="M81" s="1"/>
      <c r="N81" s="12"/>
      <c r="O81" s="12"/>
      <c r="Q81" s="12"/>
      <c r="R81" s="12"/>
      <c r="S81" s="12"/>
      <c r="T81" s="12"/>
    </row>
    <row r="82" spans="3:20" ht="11.1" customHeight="1">
      <c r="C82" s="12"/>
      <c r="E82" s="54"/>
      <c r="G82" s="34"/>
      <c r="H82" s="34"/>
      <c r="I82" s="16"/>
      <c r="J82" s="16"/>
      <c r="K82" s="1"/>
      <c r="L82" s="1"/>
      <c r="M82" s="1"/>
      <c r="N82" s="12"/>
      <c r="O82" s="12"/>
      <c r="Q82" s="12"/>
      <c r="R82" s="12"/>
      <c r="S82" s="12"/>
      <c r="T82" s="12"/>
    </row>
    <row r="83" spans="3:20" ht="11.1" customHeight="1">
      <c r="C83" s="12"/>
      <c r="E83" s="54"/>
      <c r="G83" s="34"/>
      <c r="H83" s="34"/>
      <c r="I83" s="16"/>
      <c r="J83" s="16"/>
      <c r="K83" s="1"/>
      <c r="L83" s="1"/>
      <c r="M83" s="1"/>
      <c r="N83" s="12"/>
      <c r="O83" s="12"/>
      <c r="Q83" s="12"/>
      <c r="R83" s="12"/>
      <c r="S83" s="12"/>
      <c r="T83" s="12"/>
    </row>
    <row r="84" spans="3:20" ht="11.1" customHeight="1">
      <c r="C84" s="12"/>
      <c r="E84" s="54"/>
      <c r="G84" s="34"/>
      <c r="H84" s="34"/>
      <c r="I84" s="16"/>
      <c r="J84" s="16"/>
      <c r="K84" s="1"/>
      <c r="L84" s="1"/>
      <c r="M84" s="1"/>
      <c r="N84" s="12"/>
      <c r="O84" s="12"/>
      <c r="Q84" s="12"/>
      <c r="R84" s="12"/>
      <c r="S84" s="12"/>
      <c r="T84" s="12"/>
    </row>
    <row r="85" spans="3:20" ht="11.1" customHeight="1">
      <c r="C85" s="12"/>
      <c r="E85" s="54"/>
      <c r="G85" s="34"/>
      <c r="H85" s="34"/>
      <c r="I85" s="16"/>
      <c r="J85" s="16"/>
      <c r="K85" s="1"/>
      <c r="L85" s="1"/>
      <c r="M85" s="1"/>
      <c r="N85" s="12"/>
      <c r="O85" s="12"/>
      <c r="Q85" s="12"/>
      <c r="R85" s="12"/>
      <c r="S85" s="12"/>
      <c r="T85" s="12"/>
    </row>
    <row r="86" spans="3:20" ht="11.1" customHeight="1">
      <c r="C86" s="12"/>
      <c r="E86" s="54"/>
      <c r="G86" s="34"/>
      <c r="H86" s="34"/>
      <c r="I86" s="16"/>
      <c r="J86" s="16"/>
      <c r="K86" s="1"/>
      <c r="L86" s="1"/>
      <c r="M86" s="1"/>
      <c r="N86" s="12"/>
      <c r="O86" s="12"/>
      <c r="Q86" s="12"/>
      <c r="R86" s="12"/>
      <c r="S86" s="12"/>
      <c r="T86" s="12"/>
    </row>
    <row r="87" spans="3:20" ht="11.1" customHeight="1">
      <c r="C87" s="12"/>
      <c r="E87" s="54"/>
      <c r="G87" s="34"/>
      <c r="H87" s="34"/>
      <c r="I87" s="16"/>
      <c r="J87" s="16"/>
      <c r="K87" s="1"/>
      <c r="L87" s="1"/>
      <c r="M87" s="1"/>
      <c r="N87" s="12"/>
      <c r="O87" s="12"/>
      <c r="Q87" s="12"/>
      <c r="R87" s="12"/>
      <c r="S87" s="12"/>
      <c r="T87" s="12"/>
    </row>
    <row r="88" spans="3:20" ht="11.1" customHeight="1">
      <c r="C88" s="12"/>
      <c r="E88" s="54"/>
      <c r="G88" s="34"/>
      <c r="H88" s="34"/>
      <c r="I88" s="16"/>
      <c r="J88" s="16"/>
      <c r="K88" s="1"/>
      <c r="L88" s="1"/>
      <c r="M88" s="1"/>
      <c r="N88" s="12"/>
      <c r="O88" s="12"/>
      <c r="Q88" s="12"/>
      <c r="R88" s="12"/>
      <c r="S88" s="12"/>
      <c r="T88" s="12"/>
    </row>
    <row r="89" spans="3:20" ht="11.1" customHeight="1">
      <c r="C89" s="12"/>
      <c r="E89" s="54"/>
      <c r="G89" s="34"/>
      <c r="H89" s="34"/>
      <c r="I89" s="16"/>
      <c r="J89" s="16"/>
      <c r="K89" s="1"/>
      <c r="L89" s="1"/>
      <c r="M89" s="1"/>
      <c r="N89" s="12"/>
      <c r="O89" s="12"/>
      <c r="Q89" s="12"/>
      <c r="R89" s="12"/>
      <c r="S89" s="12"/>
      <c r="T89" s="12"/>
    </row>
    <row r="90" spans="3:20" ht="11.1" customHeight="1">
      <c r="C90" s="12"/>
      <c r="E90" s="54"/>
      <c r="G90" s="34"/>
      <c r="H90" s="34"/>
      <c r="I90" s="16"/>
      <c r="J90" s="16"/>
      <c r="K90" s="1"/>
      <c r="L90" s="1"/>
      <c r="M90" s="1"/>
      <c r="N90" s="12"/>
      <c r="O90" s="12"/>
      <c r="Q90" s="12"/>
      <c r="R90" s="12"/>
      <c r="S90" s="12"/>
      <c r="T90" s="12"/>
    </row>
    <row r="91" spans="3:20" ht="11.1" customHeight="1">
      <c r="C91" s="12"/>
      <c r="E91" s="54"/>
      <c r="G91" s="34"/>
      <c r="H91" s="34"/>
      <c r="I91" s="16"/>
      <c r="J91" s="16"/>
      <c r="K91" s="1"/>
      <c r="L91" s="1"/>
      <c r="M91" s="1"/>
      <c r="N91" s="12"/>
      <c r="O91" s="12"/>
      <c r="Q91" s="12"/>
      <c r="R91" s="12"/>
      <c r="S91" s="12"/>
      <c r="T91" s="12"/>
    </row>
    <row r="92" spans="3:20" ht="11.1" customHeight="1">
      <c r="C92" s="12"/>
      <c r="E92" s="54"/>
      <c r="G92" s="34"/>
      <c r="H92" s="34"/>
      <c r="I92" s="16"/>
      <c r="J92" s="16"/>
      <c r="K92" s="1"/>
      <c r="L92" s="1"/>
      <c r="M92" s="1"/>
      <c r="N92" s="12"/>
      <c r="O92" s="12"/>
      <c r="Q92" s="12"/>
      <c r="R92" s="12"/>
      <c r="S92" s="12"/>
      <c r="T92" s="12"/>
    </row>
    <row r="93" spans="3:20" ht="11.1" customHeight="1">
      <c r="C93" s="12"/>
      <c r="E93" s="54"/>
      <c r="G93" s="34"/>
      <c r="H93" s="34"/>
      <c r="I93" s="16"/>
      <c r="J93" s="16"/>
      <c r="K93" s="1"/>
      <c r="L93" s="1"/>
      <c r="M93" s="1"/>
      <c r="N93" s="12"/>
      <c r="O93" s="12"/>
      <c r="Q93" s="12"/>
      <c r="R93" s="12"/>
      <c r="S93" s="12"/>
      <c r="T93" s="12"/>
    </row>
    <row r="94" spans="3:20" ht="11.1" customHeight="1">
      <c r="C94" s="12"/>
      <c r="E94" s="54"/>
      <c r="G94" s="34"/>
      <c r="H94" s="34"/>
      <c r="I94" s="16"/>
      <c r="J94" s="16"/>
      <c r="K94" s="1"/>
      <c r="L94" s="1"/>
      <c r="M94" s="1"/>
      <c r="N94" s="12"/>
      <c r="O94" s="12"/>
      <c r="Q94" s="12"/>
      <c r="R94" s="12"/>
      <c r="S94" s="12"/>
      <c r="T94" s="12"/>
    </row>
    <row r="95" spans="3:20" ht="11.1" customHeight="1">
      <c r="C95" s="12"/>
      <c r="E95" s="54"/>
      <c r="G95" s="34"/>
      <c r="H95" s="34"/>
      <c r="I95" s="16"/>
      <c r="J95" s="16"/>
      <c r="K95" s="1"/>
      <c r="L95" s="1"/>
      <c r="M95" s="1"/>
      <c r="N95" s="12"/>
      <c r="O95" s="12"/>
      <c r="Q95" s="12"/>
      <c r="R95" s="12"/>
      <c r="S95" s="12"/>
      <c r="T95" s="12"/>
    </row>
    <row r="96" spans="3:20" ht="11.1" customHeight="1">
      <c r="C96" s="12"/>
      <c r="E96" s="54"/>
      <c r="G96" s="34"/>
      <c r="H96" s="34"/>
      <c r="I96" s="16"/>
      <c r="J96" s="16"/>
      <c r="K96" s="1"/>
      <c r="L96" s="1"/>
      <c r="M96" s="1"/>
      <c r="N96" s="12"/>
      <c r="O96" s="12"/>
      <c r="Q96" s="12"/>
      <c r="R96" s="12"/>
      <c r="S96" s="12"/>
      <c r="T96" s="12"/>
    </row>
    <row r="97" spans="3:20" ht="11.1" customHeight="1">
      <c r="C97" s="12"/>
      <c r="E97" s="54"/>
      <c r="G97" s="34"/>
      <c r="H97" s="34"/>
      <c r="I97" s="16"/>
      <c r="J97" s="16"/>
      <c r="K97" s="1"/>
      <c r="L97" s="1"/>
      <c r="M97" s="1"/>
      <c r="N97" s="12"/>
      <c r="O97" s="12"/>
      <c r="Q97" s="12"/>
      <c r="R97" s="12"/>
      <c r="S97" s="12"/>
      <c r="T97" s="12"/>
    </row>
    <row r="98" spans="3:20" ht="11.1" customHeight="1">
      <c r="C98" s="12"/>
      <c r="E98" s="54"/>
      <c r="G98" s="34"/>
      <c r="H98" s="34"/>
      <c r="I98" s="16"/>
      <c r="J98" s="16"/>
      <c r="K98" s="1"/>
      <c r="L98" s="1"/>
      <c r="M98" s="1"/>
      <c r="N98" s="12"/>
      <c r="O98" s="12"/>
      <c r="Q98" s="12"/>
      <c r="R98" s="12"/>
      <c r="S98" s="12"/>
      <c r="T98" s="12"/>
    </row>
    <row r="99" spans="3:20" ht="11.1" customHeight="1">
      <c r="C99" s="12"/>
      <c r="E99" s="54"/>
      <c r="G99" s="34"/>
      <c r="H99" s="34"/>
      <c r="I99" s="16"/>
      <c r="J99" s="16"/>
      <c r="K99" s="1"/>
      <c r="L99" s="1"/>
      <c r="M99" s="1"/>
      <c r="N99" s="12"/>
      <c r="O99" s="12"/>
      <c r="Q99" s="12"/>
      <c r="R99" s="12"/>
      <c r="S99" s="12"/>
      <c r="T99" s="12"/>
    </row>
    <row r="100" spans="3:20" ht="11.1" customHeight="1">
      <c r="C100" s="12"/>
      <c r="E100" s="54"/>
      <c r="G100" s="34"/>
      <c r="H100" s="34"/>
      <c r="I100" s="16"/>
      <c r="J100" s="16"/>
      <c r="K100" s="1"/>
      <c r="L100" s="1"/>
      <c r="M100" s="1"/>
      <c r="N100" s="12"/>
      <c r="O100" s="12"/>
      <c r="Q100" s="12"/>
      <c r="R100" s="12"/>
      <c r="S100" s="12"/>
      <c r="T100" s="12"/>
    </row>
    <row r="101" spans="3:20" ht="11.1" customHeight="1">
      <c r="C101" s="12"/>
      <c r="E101" s="54"/>
      <c r="G101" s="34"/>
      <c r="H101" s="34"/>
      <c r="I101" s="16"/>
      <c r="J101" s="16"/>
      <c r="K101" s="1"/>
      <c r="L101" s="1"/>
      <c r="M101" s="1"/>
      <c r="N101" s="12"/>
      <c r="O101" s="12"/>
      <c r="Q101" s="12"/>
      <c r="R101" s="12"/>
      <c r="S101" s="12"/>
      <c r="T101" s="12"/>
    </row>
    <row r="102" spans="3:20" ht="11.1" customHeight="1">
      <c r="C102" s="12"/>
      <c r="E102" s="54"/>
      <c r="G102" s="34"/>
      <c r="H102" s="34"/>
      <c r="I102" s="16"/>
      <c r="J102" s="16"/>
      <c r="K102" s="1"/>
      <c r="L102" s="1"/>
      <c r="M102" s="1"/>
      <c r="N102" s="12"/>
      <c r="O102" s="12"/>
      <c r="Q102" s="12"/>
      <c r="R102" s="12"/>
      <c r="S102" s="12"/>
      <c r="T102" s="12"/>
    </row>
    <row r="103" spans="3:20" ht="11.1" customHeight="1">
      <c r="C103" s="12"/>
      <c r="E103" s="54"/>
      <c r="G103" s="34"/>
      <c r="H103" s="34"/>
      <c r="I103" s="16"/>
      <c r="J103" s="16"/>
      <c r="K103" s="1"/>
      <c r="L103" s="1"/>
      <c r="M103" s="1"/>
      <c r="N103" s="12"/>
      <c r="O103" s="12"/>
      <c r="Q103" s="12"/>
      <c r="R103" s="12"/>
      <c r="S103" s="12"/>
      <c r="T103" s="12"/>
    </row>
    <row r="104" spans="3:20" ht="11.1" customHeight="1">
      <c r="C104" s="12"/>
      <c r="E104" s="54"/>
      <c r="G104" s="34"/>
      <c r="H104" s="34"/>
      <c r="I104" s="16"/>
      <c r="J104" s="16"/>
      <c r="K104" s="1"/>
      <c r="L104" s="1"/>
      <c r="M104" s="1"/>
      <c r="N104" s="12"/>
      <c r="O104" s="12"/>
      <c r="Q104" s="12"/>
      <c r="R104" s="12"/>
      <c r="S104" s="12"/>
      <c r="T104" s="12"/>
    </row>
    <row r="105" spans="3:20" ht="11.1" customHeight="1">
      <c r="C105" s="12"/>
      <c r="E105" s="54"/>
      <c r="G105" s="34"/>
      <c r="H105" s="34"/>
      <c r="I105" s="16"/>
      <c r="J105" s="16"/>
      <c r="K105" s="1"/>
      <c r="L105" s="1"/>
      <c r="M105" s="1"/>
      <c r="N105" s="12"/>
      <c r="O105" s="12"/>
      <c r="Q105" s="12"/>
      <c r="R105" s="12"/>
      <c r="S105" s="12"/>
      <c r="T105" s="12"/>
    </row>
    <row r="106" spans="3:20" ht="11.1" customHeight="1">
      <c r="C106" s="12"/>
      <c r="E106" s="54"/>
      <c r="G106" s="34"/>
      <c r="H106" s="34"/>
      <c r="I106" s="16"/>
      <c r="J106" s="16"/>
      <c r="K106" s="1"/>
      <c r="L106" s="1"/>
      <c r="M106" s="1"/>
      <c r="N106" s="12"/>
      <c r="O106" s="12"/>
      <c r="Q106" s="12"/>
      <c r="R106" s="12"/>
      <c r="S106" s="12"/>
      <c r="T106" s="12"/>
    </row>
    <row r="107" spans="3:20" ht="11.1" customHeight="1">
      <c r="C107" s="12"/>
      <c r="E107" s="54"/>
      <c r="G107" s="34"/>
      <c r="H107" s="34"/>
      <c r="I107" s="16"/>
      <c r="J107" s="16"/>
      <c r="K107" s="1"/>
      <c r="L107" s="1"/>
      <c r="M107" s="1"/>
      <c r="N107" s="12"/>
      <c r="O107" s="12"/>
      <c r="Q107" s="12"/>
      <c r="R107" s="12"/>
      <c r="S107" s="12"/>
      <c r="T107" s="12"/>
    </row>
    <row r="108" spans="3:20" ht="11.1" customHeight="1">
      <c r="C108" s="12"/>
      <c r="E108" s="54"/>
      <c r="G108" s="34"/>
      <c r="H108" s="34"/>
      <c r="I108" s="16"/>
      <c r="J108" s="16"/>
      <c r="K108" s="1"/>
      <c r="L108" s="1"/>
      <c r="M108" s="1"/>
      <c r="N108" s="12"/>
      <c r="O108" s="12"/>
      <c r="Q108" s="12"/>
      <c r="R108" s="12"/>
      <c r="S108" s="12"/>
      <c r="T108" s="12"/>
    </row>
    <row r="109" spans="3:20" ht="11.1" customHeight="1">
      <c r="C109" s="12"/>
      <c r="E109" s="54"/>
      <c r="G109" s="34"/>
      <c r="H109" s="34"/>
      <c r="I109" s="16"/>
      <c r="J109" s="16"/>
      <c r="K109" s="1"/>
      <c r="L109" s="1"/>
      <c r="M109" s="1"/>
      <c r="N109" s="12"/>
      <c r="O109" s="12"/>
      <c r="Q109" s="12"/>
      <c r="R109" s="12"/>
      <c r="S109" s="12"/>
      <c r="T109" s="12"/>
    </row>
    <row r="110" spans="3:20" ht="11.1" customHeight="1">
      <c r="C110" s="12"/>
      <c r="E110" s="54"/>
      <c r="G110" s="34"/>
      <c r="H110" s="34"/>
      <c r="I110" s="16"/>
      <c r="J110" s="16"/>
      <c r="K110" s="1"/>
      <c r="L110" s="1"/>
      <c r="M110" s="1"/>
      <c r="N110" s="12"/>
      <c r="O110" s="12"/>
      <c r="Q110" s="12"/>
      <c r="R110" s="12"/>
      <c r="S110" s="12"/>
      <c r="T110" s="12"/>
    </row>
    <row r="111" spans="3:20" ht="11.1" customHeight="1">
      <c r="C111" s="12"/>
      <c r="E111" s="54"/>
      <c r="G111" s="34"/>
      <c r="H111" s="34"/>
      <c r="I111" s="16"/>
      <c r="J111" s="16"/>
      <c r="K111" s="1"/>
      <c r="L111" s="1"/>
      <c r="M111" s="1"/>
      <c r="N111" s="12"/>
      <c r="O111" s="12"/>
      <c r="Q111" s="12"/>
      <c r="R111" s="12"/>
      <c r="S111" s="12"/>
      <c r="T111" s="12"/>
    </row>
    <row r="112" spans="3:20" ht="11.1" customHeight="1">
      <c r="C112" s="12"/>
      <c r="E112" s="54"/>
      <c r="G112" s="34"/>
      <c r="H112" s="34"/>
      <c r="I112" s="16"/>
      <c r="J112" s="16"/>
      <c r="K112" s="1"/>
      <c r="L112" s="1"/>
      <c r="M112" s="1"/>
      <c r="N112" s="12"/>
      <c r="O112" s="12"/>
      <c r="Q112" s="12"/>
      <c r="R112" s="12"/>
      <c r="S112" s="12"/>
      <c r="T112" s="12"/>
    </row>
    <row r="113" spans="3:21" ht="11.1" customHeight="1">
      <c r="C113" s="12"/>
      <c r="E113" s="54"/>
      <c r="G113" s="34"/>
      <c r="H113" s="34"/>
      <c r="I113" s="16"/>
      <c r="J113" s="16"/>
      <c r="K113" s="1"/>
      <c r="L113" s="1"/>
      <c r="M113" s="1"/>
      <c r="N113" s="12"/>
      <c r="O113" s="12"/>
      <c r="Q113" s="12"/>
      <c r="R113" s="12"/>
      <c r="S113" s="12"/>
      <c r="T113" s="12"/>
    </row>
    <row r="114" spans="3:21" ht="11.1" customHeight="1">
      <c r="C114" s="12"/>
      <c r="E114" s="54"/>
      <c r="G114" s="34"/>
      <c r="H114" s="34"/>
      <c r="I114" s="16"/>
      <c r="J114" s="16"/>
      <c r="K114" s="1"/>
      <c r="L114" s="1"/>
      <c r="M114" s="1"/>
      <c r="N114" s="12"/>
      <c r="O114" s="12"/>
      <c r="Q114" s="12"/>
      <c r="R114" s="12"/>
      <c r="S114" s="12"/>
      <c r="T114" s="12"/>
    </row>
    <row r="115" spans="3:21" ht="11.1" customHeight="1">
      <c r="C115" s="12"/>
      <c r="E115" s="54"/>
      <c r="G115" s="34"/>
      <c r="H115" s="34"/>
      <c r="I115" s="16"/>
      <c r="J115" s="16"/>
      <c r="K115" s="1"/>
      <c r="L115" s="1"/>
      <c r="M115" s="1"/>
      <c r="N115" s="12"/>
      <c r="O115" s="12"/>
      <c r="Q115" s="12"/>
      <c r="R115" s="12"/>
      <c r="S115" s="12"/>
      <c r="T115" s="12"/>
    </row>
    <row r="116" spans="3:21" ht="11.1" customHeight="1">
      <c r="C116" s="12"/>
      <c r="E116" s="54"/>
      <c r="G116" s="34"/>
      <c r="H116" s="34"/>
      <c r="I116" s="16"/>
      <c r="J116" s="16"/>
      <c r="K116" s="1"/>
      <c r="L116" s="1"/>
      <c r="M116" s="1"/>
      <c r="N116" s="12"/>
      <c r="O116" s="12"/>
      <c r="Q116" s="12"/>
      <c r="R116" s="12"/>
      <c r="S116" s="12"/>
      <c r="T116" s="12"/>
    </row>
    <row r="117" spans="3:21" ht="11.1" customHeight="1">
      <c r="C117" s="12"/>
      <c r="E117" s="54"/>
      <c r="G117" s="34"/>
      <c r="H117" s="34"/>
      <c r="I117" s="16"/>
      <c r="J117" s="16"/>
      <c r="K117" s="1"/>
      <c r="L117" s="1"/>
      <c r="M117" s="1"/>
      <c r="N117" s="12"/>
      <c r="O117" s="12"/>
      <c r="Q117" s="12"/>
      <c r="R117" s="12"/>
      <c r="S117" s="12"/>
      <c r="T117" s="12"/>
    </row>
    <row r="118" spans="3:21" ht="11.1" customHeight="1">
      <c r="C118" s="12"/>
      <c r="E118" s="54"/>
      <c r="G118" s="34"/>
      <c r="H118" s="34"/>
      <c r="I118" s="16"/>
      <c r="J118" s="16"/>
      <c r="K118" s="1"/>
      <c r="L118" s="1"/>
      <c r="M118" s="1"/>
      <c r="N118" s="12"/>
      <c r="O118" s="12"/>
      <c r="Q118" s="12"/>
      <c r="R118" s="12"/>
      <c r="S118" s="12"/>
      <c r="T118" s="12"/>
    </row>
    <row r="119" spans="3:21" ht="11.1" customHeight="1">
      <c r="C119" s="12"/>
      <c r="E119" s="54"/>
      <c r="G119" s="34"/>
      <c r="H119" s="34"/>
      <c r="I119" s="16"/>
      <c r="J119" s="16"/>
      <c r="K119" s="1"/>
      <c r="L119" s="1"/>
      <c r="M119" s="1"/>
      <c r="N119" s="12"/>
      <c r="O119" s="12"/>
      <c r="Q119" s="12"/>
      <c r="R119" s="12"/>
      <c r="S119" s="12"/>
      <c r="T119" s="12"/>
    </row>
    <row r="120" spans="3:21" ht="11.1" customHeight="1">
      <c r="C120" s="12"/>
      <c r="E120" s="54"/>
      <c r="G120" s="34"/>
      <c r="H120" s="34"/>
      <c r="I120" s="16"/>
      <c r="J120" s="16"/>
      <c r="K120" s="1"/>
      <c r="L120" s="1"/>
      <c r="M120" s="1"/>
      <c r="N120" s="12"/>
      <c r="O120" s="12"/>
      <c r="Q120" s="12"/>
      <c r="R120" s="12"/>
      <c r="S120" s="12"/>
      <c r="T120" s="12"/>
    </row>
    <row r="121" spans="3:21" ht="11.1" customHeight="1">
      <c r="C121" s="12"/>
      <c r="E121" s="54"/>
      <c r="G121" s="34"/>
      <c r="H121" s="34"/>
      <c r="I121" s="16"/>
      <c r="J121" s="16"/>
      <c r="K121" s="1"/>
      <c r="L121" s="1"/>
      <c r="M121" s="1"/>
      <c r="N121" s="12"/>
      <c r="O121" s="12"/>
      <c r="Q121" s="12"/>
      <c r="R121" s="12"/>
      <c r="S121" s="12"/>
      <c r="T121" s="12"/>
    </row>
    <row r="122" spans="3:21" ht="11.1" customHeight="1">
      <c r="C122" s="12"/>
      <c r="E122" s="54"/>
      <c r="G122" s="34"/>
      <c r="H122" s="34"/>
      <c r="I122" s="16"/>
      <c r="J122" s="16"/>
      <c r="K122" s="1"/>
      <c r="L122" s="1"/>
      <c r="M122" s="1"/>
      <c r="N122" s="12"/>
      <c r="O122" s="12"/>
      <c r="Q122" s="12"/>
      <c r="R122" s="12"/>
      <c r="S122" s="12"/>
      <c r="T122" s="12"/>
    </row>
    <row r="123" spans="3:21" ht="11.1" customHeight="1">
      <c r="C123" s="12"/>
      <c r="E123" s="54"/>
      <c r="G123" s="34"/>
      <c r="H123" s="34"/>
      <c r="I123" s="16"/>
      <c r="J123" s="16"/>
      <c r="K123" s="1"/>
      <c r="L123" s="1"/>
      <c r="M123" s="1"/>
      <c r="N123" s="12"/>
      <c r="O123" s="12"/>
      <c r="Q123" s="12"/>
      <c r="R123" s="12"/>
      <c r="S123" s="12"/>
      <c r="T123" s="12"/>
    </row>
    <row r="124" spans="3:21" ht="11.1" customHeight="1">
      <c r="C124" s="12"/>
      <c r="E124" s="54"/>
      <c r="G124" s="34"/>
      <c r="H124" s="34"/>
      <c r="I124" s="16"/>
      <c r="J124" s="16"/>
      <c r="K124" s="1"/>
      <c r="L124" s="1"/>
      <c r="M124" s="1"/>
      <c r="N124" s="12"/>
      <c r="O124" s="12"/>
      <c r="Q124" s="12"/>
      <c r="R124" s="12"/>
      <c r="S124" s="12"/>
      <c r="T124" s="12"/>
    </row>
    <row r="125" spans="3:21" ht="11.1" customHeight="1">
      <c r="C125" s="12"/>
      <c r="E125" s="54"/>
      <c r="G125" s="34"/>
      <c r="H125" s="34"/>
      <c r="I125" s="16"/>
      <c r="J125" s="16"/>
      <c r="K125" s="1"/>
      <c r="L125" s="1"/>
      <c r="M125" s="1"/>
      <c r="N125" s="12"/>
      <c r="O125" s="12"/>
      <c r="Q125" s="12"/>
      <c r="R125" s="12"/>
      <c r="S125" s="12"/>
      <c r="T125" s="12"/>
    </row>
    <row r="126" spans="3:21" ht="11.1" customHeight="1">
      <c r="C126" s="12"/>
      <c r="E126" s="54"/>
      <c r="G126" s="34"/>
      <c r="H126" s="34"/>
      <c r="I126" s="16"/>
      <c r="J126" s="16"/>
      <c r="K126" s="1"/>
      <c r="L126" s="1"/>
      <c r="M126" s="1"/>
      <c r="N126" s="12"/>
      <c r="O126" s="12"/>
      <c r="Q126" s="12"/>
      <c r="R126" s="12"/>
      <c r="S126" s="12"/>
      <c r="T126" s="12"/>
    </row>
    <row r="127" spans="3:21" ht="11.1" customHeight="1">
      <c r="C127" s="12"/>
      <c r="E127" s="54"/>
      <c r="G127" s="34"/>
      <c r="H127" s="34"/>
      <c r="I127" s="16"/>
      <c r="J127" s="16"/>
      <c r="K127" s="1"/>
      <c r="L127" s="1"/>
      <c r="M127" s="1"/>
      <c r="N127" s="12"/>
      <c r="O127" s="12"/>
      <c r="Q127" s="12"/>
      <c r="R127" s="12"/>
      <c r="S127" s="12"/>
      <c r="T127" s="12"/>
    </row>
    <row r="128" spans="3:21" ht="11.1" customHeight="1">
      <c r="C128" s="12"/>
      <c r="E128" s="54"/>
      <c r="G128" s="34"/>
      <c r="H128" s="34"/>
      <c r="I128" s="16"/>
      <c r="J128" s="16"/>
      <c r="K128" s="1"/>
      <c r="L128" s="1"/>
      <c r="M128" s="1"/>
      <c r="N128" s="47"/>
      <c r="O128" s="47"/>
      <c r="P128" s="47"/>
      <c r="Q128" s="47"/>
      <c r="R128" s="47"/>
      <c r="S128" s="47"/>
      <c r="T128" s="47"/>
      <c r="U128" s="47"/>
    </row>
    <row r="129" spans="3:20" ht="11.1" customHeight="1">
      <c r="C129" s="12"/>
      <c r="E129" s="54"/>
      <c r="G129" s="34"/>
      <c r="H129" s="34"/>
      <c r="I129" s="16"/>
      <c r="J129" s="16"/>
      <c r="K129" s="1"/>
      <c r="L129" s="1"/>
      <c r="M129" s="1"/>
      <c r="N129" s="12"/>
      <c r="O129" s="12"/>
      <c r="Q129" s="12"/>
      <c r="R129" s="12"/>
      <c r="S129" s="12"/>
      <c r="T129" s="12"/>
    </row>
    <row r="130" spans="3:20" ht="11.1" customHeight="1">
      <c r="C130" s="12"/>
      <c r="E130" s="54"/>
      <c r="G130" s="34"/>
      <c r="H130" s="34"/>
      <c r="I130" s="16"/>
      <c r="J130" s="16"/>
      <c r="K130" s="1"/>
      <c r="L130" s="1"/>
      <c r="M130" s="1"/>
      <c r="N130" s="12"/>
      <c r="O130" s="12"/>
      <c r="Q130" s="12"/>
      <c r="R130" s="12"/>
      <c r="S130" s="12"/>
      <c r="T130" s="12"/>
    </row>
    <row r="131" spans="3:20" ht="11.1" customHeight="1">
      <c r="C131" s="12"/>
      <c r="E131" s="54"/>
      <c r="G131" s="34"/>
      <c r="H131" s="34"/>
      <c r="I131" s="16"/>
      <c r="J131" s="16"/>
      <c r="K131" s="1"/>
      <c r="L131" s="1"/>
      <c r="M131" s="1"/>
      <c r="N131" s="12"/>
      <c r="O131" s="12"/>
      <c r="Q131" s="12"/>
      <c r="R131" s="12"/>
      <c r="S131" s="12"/>
      <c r="T131" s="12"/>
    </row>
    <row r="132" spans="3:20" ht="11.1" customHeight="1">
      <c r="C132" s="12"/>
      <c r="E132" s="54"/>
      <c r="G132" s="34"/>
      <c r="H132" s="34"/>
      <c r="I132" s="16"/>
      <c r="J132" s="16"/>
      <c r="K132" s="1"/>
      <c r="L132" s="1"/>
      <c r="M132" s="1"/>
      <c r="N132" s="12"/>
      <c r="O132" s="12"/>
      <c r="Q132" s="12"/>
      <c r="R132" s="12"/>
      <c r="S132" s="12"/>
      <c r="T132" s="12"/>
    </row>
    <row r="133" spans="3:20" ht="11.1" customHeight="1">
      <c r="C133" s="12"/>
      <c r="E133" s="54"/>
      <c r="G133" s="34"/>
      <c r="H133" s="34"/>
      <c r="I133" s="16"/>
      <c r="J133" s="16"/>
      <c r="K133" s="1"/>
      <c r="L133" s="1"/>
      <c r="M133" s="1"/>
      <c r="N133" s="12"/>
      <c r="O133" s="12"/>
      <c r="Q133" s="12"/>
      <c r="R133" s="12"/>
      <c r="S133" s="12"/>
      <c r="T133" s="12"/>
    </row>
    <row r="134" spans="3:20" ht="11.1" customHeight="1">
      <c r="C134" s="12"/>
      <c r="E134" s="54"/>
      <c r="G134" s="34"/>
      <c r="H134" s="34"/>
      <c r="I134" s="16"/>
      <c r="J134" s="16"/>
      <c r="K134" s="1"/>
      <c r="L134" s="1"/>
      <c r="M134" s="1"/>
      <c r="N134" s="12"/>
      <c r="O134" s="12"/>
      <c r="Q134" s="12"/>
      <c r="R134" s="12"/>
      <c r="S134" s="12"/>
      <c r="T134" s="12"/>
    </row>
    <row r="135" spans="3:20" ht="11.1" customHeight="1">
      <c r="C135" s="12"/>
      <c r="E135" s="54"/>
      <c r="G135" s="34"/>
      <c r="H135" s="34"/>
      <c r="I135" s="16"/>
      <c r="J135" s="16"/>
      <c r="K135" s="1"/>
      <c r="L135" s="1"/>
      <c r="M135" s="1"/>
      <c r="N135" s="12"/>
      <c r="O135" s="12"/>
      <c r="Q135" s="12"/>
      <c r="R135" s="12"/>
      <c r="S135" s="12"/>
      <c r="T135" s="12"/>
    </row>
    <row r="136" spans="3:20" ht="11.1" customHeight="1">
      <c r="C136" s="12"/>
      <c r="E136" s="54"/>
      <c r="G136" s="34"/>
      <c r="H136" s="34"/>
      <c r="I136" s="16"/>
      <c r="J136" s="16"/>
      <c r="K136" s="1"/>
      <c r="L136" s="1"/>
      <c r="M136" s="1"/>
      <c r="N136" s="12"/>
      <c r="O136" s="12"/>
      <c r="Q136" s="12"/>
      <c r="R136" s="12"/>
      <c r="S136" s="12"/>
      <c r="T136" s="12"/>
    </row>
    <row r="137" spans="3:20" ht="11.1" customHeight="1">
      <c r="C137" s="12"/>
      <c r="E137" s="54"/>
      <c r="G137" s="34"/>
      <c r="H137" s="34"/>
      <c r="I137" s="16"/>
      <c r="J137" s="16"/>
      <c r="K137" s="1"/>
      <c r="L137" s="1"/>
      <c r="M137" s="1"/>
      <c r="N137" s="12"/>
      <c r="O137" s="12"/>
      <c r="Q137" s="12"/>
      <c r="R137" s="12"/>
      <c r="S137" s="12"/>
      <c r="T137" s="12"/>
    </row>
    <row r="138" spans="3:20" ht="11.1" customHeight="1">
      <c r="C138" s="12"/>
      <c r="E138" s="54"/>
      <c r="G138" s="34"/>
      <c r="H138" s="34"/>
      <c r="I138" s="16"/>
      <c r="J138" s="16"/>
      <c r="K138" s="1"/>
      <c r="L138" s="1"/>
      <c r="M138" s="1"/>
      <c r="N138" s="12"/>
      <c r="O138" s="12"/>
      <c r="Q138" s="12"/>
      <c r="R138" s="12"/>
      <c r="S138" s="12"/>
      <c r="T138" s="12"/>
    </row>
    <row r="139" spans="3:20" ht="11.1" customHeight="1">
      <c r="C139" s="12"/>
      <c r="E139" s="54"/>
      <c r="G139" s="34"/>
      <c r="H139" s="34"/>
      <c r="I139" s="16"/>
      <c r="J139" s="16"/>
      <c r="K139" s="1"/>
      <c r="L139" s="1"/>
      <c r="M139" s="1"/>
      <c r="N139" s="12"/>
      <c r="O139" s="12"/>
      <c r="Q139" s="12"/>
      <c r="R139" s="12"/>
      <c r="S139" s="12"/>
      <c r="T139" s="12"/>
    </row>
    <row r="140" spans="3:20" ht="11.1" customHeight="1">
      <c r="C140" s="12"/>
      <c r="E140" s="54"/>
      <c r="G140" s="34"/>
      <c r="H140" s="34"/>
      <c r="I140" s="16"/>
      <c r="J140" s="16"/>
      <c r="K140" s="1"/>
      <c r="L140" s="1"/>
      <c r="M140" s="1"/>
      <c r="N140" s="12"/>
      <c r="O140" s="12"/>
      <c r="Q140" s="12"/>
      <c r="R140" s="12"/>
      <c r="S140" s="12"/>
      <c r="T140" s="12"/>
    </row>
    <row r="141" spans="3:20" ht="11.1" customHeight="1">
      <c r="C141" s="12"/>
      <c r="E141" s="54"/>
      <c r="G141" s="34"/>
      <c r="H141" s="34"/>
      <c r="I141" s="16"/>
      <c r="J141" s="16"/>
      <c r="K141" s="1"/>
      <c r="L141" s="1"/>
      <c r="M141" s="1"/>
      <c r="N141" s="12"/>
      <c r="O141" s="12"/>
      <c r="Q141" s="12"/>
      <c r="R141" s="12"/>
      <c r="S141" s="12"/>
      <c r="T141" s="12"/>
    </row>
    <row r="142" spans="3:20" ht="11.1" customHeight="1">
      <c r="C142" s="12"/>
      <c r="E142" s="54"/>
      <c r="G142" s="34"/>
      <c r="H142" s="34"/>
      <c r="I142" s="16"/>
      <c r="J142" s="16"/>
      <c r="K142" s="1"/>
      <c r="L142" s="1"/>
      <c r="M142" s="1"/>
      <c r="N142" s="12"/>
      <c r="O142" s="12"/>
      <c r="Q142" s="12"/>
      <c r="R142" s="12"/>
      <c r="S142" s="12"/>
      <c r="T142" s="12"/>
    </row>
    <row r="143" spans="3:20" ht="11.1" customHeight="1">
      <c r="C143" s="12"/>
      <c r="E143" s="54"/>
      <c r="G143" s="34"/>
      <c r="H143" s="34"/>
      <c r="I143" s="16"/>
      <c r="J143" s="16"/>
      <c r="K143" s="1"/>
      <c r="L143" s="1"/>
      <c r="M143" s="1"/>
      <c r="N143" s="12"/>
      <c r="O143" s="12"/>
      <c r="Q143" s="12"/>
      <c r="R143" s="12"/>
      <c r="S143" s="12"/>
      <c r="T143" s="12"/>
    </row>
    <row r="144" spans="3:20" ht="11.1" customHeight="1">
      <c r="C144" s="12"/>
      <c r="E144" s="54"/>
      <c r="G144" s="34"/>
      <c r="H144" s="34"/>
      <c r="I144" s="16"/>
      <c r="J144" s="16"/>
      <c r="K144" s="1"/>
      <c r="L144" s="1"/>
      <c r="M144" s="1"/>
      <c r="N144" s="12"/>
      <c r="O144" s="12"/>
      <c r="Q144" s="12"/>
      <c r="R144" s="12"/>
      <c r="S144" s="12"/>
      <c r="T144" s="12"/>
    </row>
    <row r="145" spans="3:20" ht="11.1" customHeight="1">
      <c r="C145" s="12"/>
      <c r="E145" s="54"/>
      <c r="G145" s="34"/>
      <c r="H145" s="34"/>
      <c r="I145" s="16"/>
      <c r="J145" s="16"/>
      <c r="K145" s="1"/>
      <c r="L145" s="1"/>
      <c r="M145" s="1"/>
      <c r="N145" s="12"/>
      <c r="O145" s="12"/>
      <c r="Q145" s="12"/>
      <c r="R145" s="12"/>
      <c r="S145" s="12"/>
      <c r="T145" s="12"/>
    </row>
    <row r="146" spans="3:20" ht="11.1" customHeight="1">
      <c r="C146" s="12"/>
      <c r="E146" s="54"/>
      <c r="G146" s="34"/>
      <c r="H146" s="34"/>
      <c r="I146" s="16"/>
      <c r="J146" s="16"/>
      <c r="K146" s="1"/>
      <c r="L146" s="1"/>
      <c r="M146" s="1"/>
      <c r="N146" s="12"/>
      <c r="O146" s="12"/>
      <c r="Q146" s="12"/>
      <c r="R146" s="12"/>
      <c r="S146" s="12"/>
      <c r="T146" s="12"/>
    </row>
    <row r="147" spans="3:20" ht="11.1" customHeight="1">
      <c r="C147" s="12"/>
      <c r="E147" s="54"/>
      <c r="G147" s="34"/>
      <c r="H147" s="34"/>
      <c r="I147" s="16"/>
      <c r="J147" s="16"/>
      <c r="K147" s="1"/>
      <c r="L147" s="1"/>
      <c r="M147" s="1"/>
      <c r="N147" s="12"/>
      <c r="O147" s="12"/>
      <c r="Q147" s="12"/>
      <c r="R147" s="12"/>
      <c r="S147" s="12"/>
      <c r="T147" s="12"/>
    </row>
    <row r="148" spans="3:20" ht="11.1" customHeight="1">
      <c r="C148" s="12"/>
      <c r="E148" s="54"/>
      <c r="G148" s="34"/>
      <c r="H148" s="34"/>
      <c r="I148" s="16"/>
      <c r="J148" s="16"/>
      <c r="K148" s="1"/>
      <c r="L148" s="1"/>
      <c r="M148" s="1"/>
      <c r="N148" s="12"/>
      <c r="O148" s="12"/>
      <c r="Q148" s="12"/>
      <c r="R148" s="12"/>
      <c r="S148" s="12"/>
      <c r="T148" s="12"/>
    </row>
    <row r="149" spans="3:20" ht="11.1" customHeight="1">
      <c r="C149" s="12"/>
      <c r="E149" s="54"/>
      <c r="G149" s="34"/>
      <c r="H149" s="34"/>
      <c r="I149" s="16"/>
      <c r="J149" s="16"/>
      <c r="K149" s="1"/>
      <c r="L149" s="1"/>
      <c r="M149" s="1"/>
      <c r="N149" s="12"/>
      <c r="O149" s="12"/>
      <c r="Q149" s="12"/>
      <c r="R149" s="12"/>
      <c r="S149" s="12"/>
      <c r="T149" s="12"/>
    </row>
    <row r="150" spans="3:20" ht="11.1" customHeight="1">
      <c r="C150" s="12"/>
      <c r="E150" s="54"/>
      <c r="G150" s="34"/>
      <c r="H150" s="34"/>
      <c r="I150" s="16"/>
      <c r="J150" s="16"/>
      <c r="K150" s="1"/>
      <c r="L150" s="1"/>
      <c r="M150" s="1"/>
      <c r="N150" s="12"/>
      <c r="O150" s="12"/>
      <c r="Q150" s="12"/>
      <c r="R150" s="12"/>
      <c r="S150" s="12"/>
      <c r="T150" s="12"/>
    </row>
    <row r="151" spans="3:20" ht="11.1" customHeight="1">
      <c r="C151" s="12"/>
      <c r="E151" s="54"/>
      <c r="G151" s="34"/>
      <c r="H151" s="34"/>
      <c r="I151" s="16"/>
      <c r="J151" s="16"/>
      <c r="K151" s="1"/>
      <c r="L151" s="1"/>
      <c r="M151" s="1"/>
      <c r="N151" s="12"/>
      <c r="O151" s="12"/>
      <c r="Q151" s="12"/>
      <c r="R151" s="12"/>
      <c r="S151" s="12"/>
      <c r="T151" s="12"/>
    </row>
    <row r="152" spans="3:20" ht="11.1" customHeight="1">
      <c r="C152" s="12"/>
      <c r="E152" s="54"/>
      <c r="G152" s="34"/>
      <c r="H152" s="34"/>
      <c r="I152" s="16"/>
      <c r="J152" s="16"/>
      <c r="K152" s="1"/>
      <c r="L152" s="1"/>
      <c r="M152" s="1"/>
      <c r="N152" s="12"/>
      <c r="O152" s="12"/>
      <c r="Q152" s="12"/>
      <c r="R152" s="12"/>
      <c r="S152" s="12"/>
      <c r="T152" s="12"/>
    </row>
    <row r="153" spans="3:20" ht="11.1" customHeight="1">
      <c r="C153" s="12"/>
      <c r="E153" s="54"/>
      <c r="G153" s="34"/>
      <c r="H153" s="34"/>
      <c r="I153" s="16"/>
      <c r="J153" s="16"/>
      <c r="K153" s="1"/>
      <c r="L153" s="1"/>
      <c r="M153" s="1"/>
      <c r="N153" s="12"/>
      <c r="O153" s="12"/>
      <c r="Q153" s="12"/>
      <c r="R153" s="12"/>
      <c r="S153" s="12"/>
      <c r="T153" s="12"/>
    </row>
    <row r="154" spans="3:20" ht="11.1" customHeight="1">
      <c r="C154" s="12"/>
      <c r="E154" s="54"/>
      <c r="G154" s="34"/>
      <c r="H154" s="34"/>
      <c r="I154" s="16"/>
      <c r="J154" s="16"/>
      <c r="K154" s="1"/>
      <c r="L154" s="1"/>
      <c r="M154" s="1"/>
      <c r="N154" s="12"/>
      <c r="O154" s="12"/>
      <c r="Q154" s="12"/>
      <c r="R154" s="12"/>
      <c r="S154" s="12"/>
      <c r="T154" s="12"/>
    </row>
    <row r="155" spans="3:20" ht="11.1" customHeight="1">
      <c r="C155" s="12"/>
      <c r="E155" s="54"/>
      <c r="G155" s="34"/>
      <c r="H155" s="34"/>
      <c r="I155" s="16"/>
      <c r="J155" s="16"/>
      <c r="K155" s="1"/>
      <c r="L155" s="1"/>
      <c r="M155" s="1"/>
      <c r="N155" s="12"/>
      <c r="O155" s="12"/>
      <c r="Q155" s="12"/>
      <c r="R155" s="12"/>
      <c r="S155" s="12"/>
      <c r="T155" s="12"/>
    </row>
    <row r="156" spans="3:20" ht="11.1" customHeight="1">
      <c r="C156" s="12"/>
      <c r="E156" s="54"/>
      <c r="G156" s="34"/>
      <c r="H156" s="34"/>
      <c r="I156" s="16"/>
      <c r="J156" s="16"/>
      <c r="K156" s="1"/>
      <c r="L156" s="1"/>
      <c r="M156" s="1"/>
      <c r="N156" s="12"/>
      <c r="O156" s="12"/>
      <c r="Q156" s="12"/>
      <c r="R156" s="12"/>
      <c r="S156" s="12"/>
      <c r="T156" s="12"/>
    </row>
    <row r="157" spans="3:20" ht="11.1" customHeight="1">
      <c r="C157" s="12"/>
      <c r="E157" s="54"/>
      <c r="G157" s="34"/>
      <c r="H157" s="34"/>
      <c r="I157" s="16"/>
      <c r="J157" s="16"/>
      <c r="K157" s="1"/>
      <c r="L157" s="1"/>
      <c r="M157" s="1"/>
      <c r="N157" s="12"/>
      <c r="O157" s="12"/>
      <c r="Q157" s="12"/>
      <c r="R157" s="12"/>
      <c r="S157" s="12"/>
      <c r="T157" s="12"/>
    </row>
    <row r="158" spans="3:20" ht="11.1" customHeight="1">
      <c r="C158" s="12"/>
      <c r="E158" s="54"/>
      <c r="G158" s="34"/>
      <c r="H158" s="34"/>
      <c r="I158" s="16"/>
      <c r="J158" s="16"/>
      <c r="K158" s="1"/>
      <c r="L158" s="1"/>
      <c r="M158" s="1"/>
      <c r="N158" s="12"/>
      <c r="O158" s="12"/>
      <c r="Q158" s="12"/>
      <c r="R158" s="12"/>
      <c r="S158" s="12"/>
      <c r="T158" s="12"/>
    </row>
    <row r="159" spans="3:20" ht="11.1" customHeight="1">
      <c r="C159" s="12"/>
      <c r="E159" s="54"/>
      <c r="G159" s="34"/>
      <c r="H159" s="34"/>
      <c r="I159" s="16"/>
      <c r="J159" s="16"/>
      <c r="K159" s="1"/>
      <c r="L159" s="1"/>
      <c r="M159" s="1"/>
      <c r="N159" s="12"/>
      <c r="O159" s="12"/>
      <c r="Q159" s="12"/>
      <c r="R159" s="12"/>
      <c r="S159" s="12"/>
      <c r="T159" s="12"/>
    </row>
    <row r="160" spans="3:20" ht="11.1" customHeight="1">
      <c r="C160" s="12"/>
      <c r="E160" s="54"/>
      <c r="G160" s="34"/>
      <c r="H160" s="34"/>
      <c r="I160" s="16"/>
      <c r="J160" s="16"/>
      <c r="K160" s="1"/>
      <c r="L160" s="1"/>
      <c r="M160" s="1"/>
      <c r="N160" s="12"/>
      <c r="O160" s="12"/>
      <c r="Q160" s="12"/>
      <c r="R160" s="12"/>
      <c r="S160" s="12"/>
      <c r="T160" s="12"/>
    </row>
    <row r="161" spans="3:20" ht="11.1" customHeight="1">
      <c r="C161" s="12"/>
      <c r="E161" s="54"/>
      <c r="G161" s="34"/>
      <c r="H161" s="34"/>
      <c r="I161" s="16"/>
      <c r="J161" s="16"/>
      <c r="K161" s="1"/>
      <c r="L161" s="1"/>
      <c r="M161" s="1"/>
      <c r="N161" s="12"/>
      <c r="O161" s="12"/>
      <c r="Q161" s="12"/>
      <c r="R161" s="12"/>
      <c r="S161" s="12"/>
      <c r="T161" s="12"/>
    </row>
    <row r="162" spans="3:20" ht="11.1" customHeight="1">
      <c r="C162" s="12"/>
      <c r="E162" s="54"/>
      <c r="G162" s="34"/>
      <c r="H162" s="34"/>
      <c r="I162" s="16"/>
      <c r="J162" s="16"/>
      <c r="K162" s="1"/>
      <c r="L162" s="1"/>
      <c r="M162" s="1"/>
      <c r="N162" s="12"/>
      <c r="O162" s="12"/>
      <c r="Q162" s="12"/>
      <c r="R162" s="12"/>
      <c r="S162" s="12"/>
      <c r="T162" s="12"/>
    </row>
    <row r="163" spans="3:20" ht="11.1" customHeight="1">
      <c r="C163" s="12"/>
      <c r="E163" s="54"/>
      <c r="G163" s="34"/>
      <c r="H163" s="34"/>
      <c r="I163" s="16"/>
      <c r="J163" s="16"/>
      <c r="K163" s="1"/>
      <c r="L163" s="1"/>
      <c r="M163" s="1"/>
      <c r="N163" s="12"/>
      <c r="O163" s="12"/>
      <c r="Q163" s="12"/>
      <c r="R163" s="12"/>
      <c r="S163" s="12"/>
      <c r="T163" s="12"/>
    </row>
    <row r="164" spans="3:20" ht="11.1" customHeight="1">
      <c r="C164" s="12"/>
      <c r="E164" s="54"/>
      <c r="G164" s="34"/>
      <c r="H164" s="34"/>
      <c r="I164" s="16"/>
      <c r="J164" s="16"/>
      <c r="K164" s="1"/>
      <c r="L164" s="1"/>
      <c r="M164" s="1"/>
      <c r="N164" s="12"/>
      <c r="O164" s="12"/>
      <c r="Q164" s="12"/>
      <c r="R164" s="12"/>
      <c r="S164" s="12"/>
      <c r="T164" s="12"/>
    </row>
    <row r="165" spans="3:20" ht="11.1" customHeight="1">
      <c r="C165" s="12"/>
      <c r="E165" s="54"/>
      <c r="G165" s="34"/>
      <c r="H165" s="34"/>
      <c r="I165" s="16"/>
      <c r="J165" s="16"/>
      <c r="K165" s="1"/>
      <c r="L165" s="1"/>
      <c r="M165" s="1"/>
      <c r="N165" s="12"/>
      <c r="O165" s="12"/>
      <c r="Q165" s="12"/>
      <c r="R165" s="12"/>
      <c r="S165" s="12"/>
      <c r="T165" s="12"/>
    </row>
    <row r="166" spans="3:20" ht="11.1" customHeight="1">
      <c r="C166" s="12"/>
      <c r="E166" s="54"/>
      <c r="G166" s="34"/>
      <c r="H166" s="34"/>
      <c r="I166" s="16"/>
      <c r="J166" s="16"/>
      <c r="K166" s="1"/>
      <c r="L166" s="1"/>
      <c r="M166" s="1"/>
      <c r="N166" s="12"/>
      <c r="O166" s="12"/>
      <c r="Q166" s="12"/>
      <c r="R166" s="12"/>
      <c r="S166" s="12"/>
      <c r="T166" s="12"/>
    </row>
    <row r="167" spans="3:20" ht="11.1" customHeight="1">
      <c r="C167" s="12"/>
      <c r="E167" s="54"/>
      <c r="G167" s="34"/>
      <c r="H167" s="34"/>
      <c r="I167" s="16"/>
      <c r="J167" s="16"/>
      <c r="K167" s="1"/>
      <c r="L167" s="1"/>
      <c r="M167" s="1"/>
      <c r="N167" s="12"/>
      <c r="O167" s="12"/>
      <c r="Q167" s="12"/>
      <c r="R167" s="12"/>
      <c r="S167" s="12"/>
      <c r="T167" s="12"/>
    </row>
    <row r="168" spans="3:20" ht="11.1" customHeight="1">
      <c r="C168" s="12"/>
      <c r="E168" s="54"/>
      <c r="G168" s="34"/>
      <c r="H168" s="34"/>
      <c r="I168" s="16"/>
      <c r="J168" s="16"/>
      <c r="K168" s="1"/>
      <c r="L168" s="1"/>
      <c r="M168" s="1"/>
      <c r="N168" s="12"/>
      <c r="O168" s="12"/>
      <c r="Q168" s="12"/>
      <c r="R168" s="12"/>
      <c r="S168" s="12"/>
      <c r="T168" s="12"/>
    </row>
    <row r="169" spans="3:20" ht="11.1" customHeight="1">
      <c r="C169" s="12"/>
      <c r="E169" s="54"/>
      <c r="G169" s="34"/>
      <c r="H169" s="34"/>
      <c r="I169" s="16"/>
      <c r="J169" s="16"/>
      <c r="K169" s="1"/>
      <c r="L169" s="1"/>
      <c r="M169" s="1"/>
      <c r="N169" s="12"/>
      <c r="O169" s="12"/>
      <c r="Q169" s="12"/>
      <c r="R169" s="12"/>
      <c r="S169" s="12"/>
      <c r="T169" s="12"/>
    </row>
    <row r="170" spans="3:20" ht="11.1" customHeight="1">
      <c r="C170" s="12"/>
      <c r="E170" s="54"/>
      <c r="G170" s="34"/>
      <c r="H170" s="34"/>
      <c r="I170" s="16"/>
      <c r="J170" s="16"/>
      <c r="K170" s="1"/>
      <c r="L170" s="1"/>
      <c r="M170" s="1"/>
      <c r="N170" s="12"/>
      <c r="O170" s="12"/>
      <c r="Q170" s="12"/>
      <c r="R170" s="12"/>
      <c r="S170" s="12"/>
      <c r="T170" s="12"/>
    </row>
    <row r="171" spans="3:20" ht="11.1" customHeight="1">
      <c r="C171" s="12"/>
      <c r="E171" s="54"/>
      <c r="G171" s="34"/>
      <c r="H171" s="34"/>
      <c r="I171" s="16"/>
      <c r="J171" s="16"/>
      <c r="K171" s="1"/>
      <c r="L171" s="1"/>
      <c r="M171" s="1"/>
      <c r="N171" s="12"/>
      <c r="O171" s="12"/>
      <c r="Q171" s="12"/>
      <c r="R171" s="12"/>
      <c r="S171" s="12"/>
      <c r="T171" s="12"/>
    </row>
    <row r="172" spans="3:20" ht="11.1" customHeight="1">
      <c r="C172" s="12"/>
      <c r="E172" s="54"/>
      <c r="G172" s="34"/>
      <c r="H172" s="34"/>
      <c r="I172" s="16"/>
      <c r="J172" s="16"/>
      <c r="K172" s="1"/>
      <c r="L172" s="1"/>
      <c r="M172" s="1"/>
      <c r="N172" s="12"/>
      <c r="O172" s="12"/>
      <c r="Q172" s="12"/>
      <c r="R172" s="12"/>
      <c r="S172" s="12"/>
      <c r="T172" s="12"/>
    </row>
    <row r="173" spans="3:20" ht="11.1" customHeight="1">
      <c r="C173" s="12"/>
      <c r="E173" s="54"/>
      <c r="G173" s="34"/>
      <c r="H173" s="34"/>
      <c r="I173" s="16"/>
      <c r="J173" s="16"/>
      <c r="K173" s="1"/>
      <c r="L173" s="1"/>
      <c r="M173" s="1"/>
      <c r="N173" s="12"/>
      <c r="O173" s="12"/>
      <c r="Q173" s="12"/>
      <c r="R173" s="12"/>
      <c r="S173" s="12"/>
      <c r="T173" s="12"/>
    </row>
    <row r="174" spans="3:20" ht="11.1" customHeight="1">
      <c r="C174" s="12"/>
      <c r="E174" s="54"/>
      <c r="G174" s="34"/>
      <c r="H174" s="34"/>
      <c r="I174" s="16"/>
      <c r="J174" s="16"/>
      <c r="K174" s="1"/>
      <c r="L174" s="1"/>
      <c r="M174" s="1"/>
      <c r="N174" s="12"/>
      <c r="O174" s="12"/>
      <c r="Q174" s="12"/>
      <c r="R174" s="12"/>
      <c r="S174" s="12"/>
      <c r="T174" s="12"/>
    </row>
    <row r="175" spans="3:20" ht="11.1" customHeight="1">
      <c r="C175" s="12"/>
      <c r="E175" s="54"/>
      <c r="G175" s="34"/>
      <c r="H175" s="34"/>
      <c r="I175" s="16"/>
      <c r="J175" s="16"/>
      <c r="K175" s="1"/>
      <c r="L175" s="1"/>
      <c r="M175" s="1"/>
      <c r="N175" s="12"/>
      <c r="O175" s="12"/>
      <c r="Q175" s="12"/>
      <c r="R175" s="12"/>
      <c r="S175" s="12"/>
      <c r="T175" s="12"/>
    </row>
    <row r="176" spans="3:20" ht="11.1" customHeight="1">
      <c r="C176" s="12"/>
      <c r="E176" s="54"/>
      <c r="G176" s="34"/>
      <c r="H176" s="34"/>
      <c r="I176" s="16"/>
      <c r="J176" s="16"/>
      <c r="K176" s="1"/>
      <c r="L176" s="1"/>
      <c r="M176" s="1"/>
      <c r="N176" s="12"/>
      <c r="O176" s="12"/>
      <c r="Q176" s="12"/>
      <c r="R176" s="12"/>
      <c r="S176" s="12"/>
      <c r="T176" s="12"/>
    </row>
    <row r="177" spans="3:20" ht="11.1" customHeight="1">
      <c r="C177" s="12"/>
      <c r="E177" s="54"/>
      <c r="G177" s="34"/>
      <c r="H177" s="34"/>
      <c r="I177" s="16"/>
      <c r="J177" s="16"/>
      <c r="K177" s="1"/>
      <c r="L177" s="1"/>
      <c r="M177" s="1"/>
      <c r="N177" s="12"/>
      <c r="O177" s="12"/>
      <c r="Q177" s="12"/>
      <c r="R177" s="12"/>
      <c r="S177" s="12"/>
      <c r="T177" s="12"/>
    </row>
    <row r="178" spans="3:20" ht="11.1" customHeight="1">
      <c r="C178" s="12"/>
      <c r="E178" s="54"/>
      <c r="G178" s="34"/>
      <c r="H178" s="34"/>
      <c r="I178" s="16"/>
      <c r="J178" s="16"/>
      <c r="K178" s="1"/>
      <c r="L178" s="1"/>
      <c r="M178" s="1"/>
      <c r="N178" s="12"/>
      <c r="O178" s="12"/>
      <c r="Q178" s="12"/>
      <c r="R178" s="12"/>
      <c r="S178" s="12"/>
      <c r="T178" s="12"/>
    </row>
    <row r="179" spans="3:20" ht="11.1" customHeight="1">
      <c r="C179" s="12"/>
      <c r="E179" s="54"/>
      <c r="G179" s="34"/>
      <c r="H179" s="34"/>
      <c r="I179" s="16"/>
      <c r="J179" s="16"/>
      <c r="K179" s="1"/>
      <c r="L179" s="1"/>
      <c r="M179" s="1"/>
      <c r="N179" s="12"/>
      <c r="O179" s="12"/>
      <c r="Q179" s="12"/>
      <c r="R179" s="12"/>
      <c r="S179" s="12"/>
      <c r="T179" s="12"/>
    </row>
    <row r="180" spans="3:20" ht="11.1" customHeight="1">
      <c r="C180" s="12"/>
      <c r="E180" s="54"/>
      <c r="G180" s="34"/>
      <c r="H180" s="34"/>
      <c r="I180" s="16"/>
      <c r="J180" s="16"/>
      <c r="K180" s="1"/>
      <c r="L180" s="1"/>
      <c r="M180" s="1"/>
      <c r="N180" s="12"/>
      <c r="O180" s="12"/>
      <c r="Q180" s="12"/>
      <c r="R180" s="12"/>
      <c r="S180" s="12"/>
      <c r="T180" s="12"/>
    </row>
    <row r="181" spans="3:20" ht="11.1" customHeight="1">
      <c r="C181" s="12"/>
      <c r="E181" s="54"/>
      <c r="G181" s="34"/>
      <c r="H181" s="34"/>
      <c r="I181" s="16"/>
      <c r="J181" s="16"/>
      <c r="K181" s="1"/>
      <c r="L181" s="1"/>
      <c r="M181" s="1"/>
      <c r="N181" s="12"/>
      <c r="O181" s="12"/>
      <c r="Q181" s="12"/>
      <c r="R181" s="12"/>
      <c r="S181" s="12"/>
      <c r="T181" s="12"/>
    </row>
    <row r="182" spans="3:20" ht="11.1" customHeight="1">
      <c r="C182" s="12"/>
      <c r="E182" s="54"/>
      <c r="G182" s="34"/>
      <c r="H182" s="34"/>
      <c r="I182" s="16"/>
      <c r="J182" s="16"/>
      <c r="K182" s="1"/>
      <c r="L182" s="1"/>
      <c r="M182" s="1"/>
      <c r="N182" s="12"/>
      <c r="O182" s="12"/>
      <c r="Q182" s="12"/>
      <c r="R182" s="12"/>
      <c r="S182" s="12"/>
      <c r="T182" s="12"/>
    </row>
    <row r="183" spans="3:20" ht="11.1" customHeight="1">
      <c r="C183" s="12"/>
      <c r="E183" s="54"/>
      <c r="G183" s="34"/>
      <c r="H183" s="34"/>
      <c r="I183" s="16"/>
      <c r="J183" s="16"/>
      <c r="K183" s="1"/>
      <c r="L183" s="1"/>
      <c r="M183" s="1"/>
      <c r="N183" s="12"/>
      <c r="O183" s="12"/>
      <c r="Q183" s="12"/>
      <c r="R183" s="12"/>
      <c r="S183" s="12"/>
      <c r="T183" s="12"/>
    </row>
    <row r="184" spans="3:20" ht="11.1" customHeight="1">
      <c r="C184" s="12"/>
      <c r="E184" s="54"/>
      <c r="G184" s="34"/>
      <c r="H184" s="34"/>
      <c r="I184" s="16"/>
      <c r="J184" s="16"/>
      <c r="K184" s="1"/>
      <c r="L184" s="1"/>
      <c r="M184" s="1"/>
      <c r="N184" s="12"/>
      <c r="O184" s="12"/>
      <c r="Q184" s="12"/>
      <c r="R184" s="12"/>
      <c r="S184" s="12"/>
      <c r="T184" s="12"/>
    </row>
    <row r="185" spans="3:20" ht="11.1" customHeight="1">
      <c r="C185" s="12"/>
      <c r="E185" s="54"/>
      <c r="G185" s="34"/>
      <c r="H185" s="34"/>
      <c r="I185" s="16"/>
      <c r="J185" s="16"/>
      <c r="K185" s="1"/>
      <c r="L185" s="1"/>
      <c r="M185" s="1"/>
      <c r="N185" s="12"/>
      <c r="O185" s="12"/>
      <c r="Q185" s="12"/>
      <c r="R185" s="12"/>
      <c r="S185" s="12"/>
      <c r="T185" s="12"/>
    </row>
    <row r="186" spans="3:20" ht="11.1" customHeight="1">
      <c r="C186" s="12"/>
      <c r="E186" s="54"/>
      <c r="G186" s="34"/>
      <c r="H186" s="34"/>
      <c r="I186" s="16"/>
      <c r="J186" s="16"/>
      <c r="K186" s="1"/>
      <c r="L186" s="1"/>
      <c r="M186" s="1"/>
      <c r="N186" s="12"/>
      <c r="O186" s="12"/>
      <c r="Q186" s="12"/>
      <c r="R186" s="12"/>
      <c r="S186" s="12"/>
      <c r="T186" s="12"/>
    </row>
    <row r="187" spans="3:20" ht="11.1" customHeight="1">
      <c r="C187" s="12"/>
      <c r="E187" s="54"/>
      <c r="G187" s="34"/>
      <c r="H187" s="34"/>
      <c r="I187" s="16"/>
      <c r="J187" s="16"/>
      <c r="K187" s="1"/>
      <c r="L187" s="1"/>
      <c r="M187" s="1"/>
      <c r="N187" s="12"/>
      <c r="O187" s="12"/>
      <c r="Q187" s="12"/>
      <c r="R187" s="12"/>
      <c r="S187" s="12"/>
      <c r="T187" s="12"/>
    </row>
    <row r="188" spans="3:20" ht="11.1" customHeight="1">
      <c r="C188" s="12"/>
      <c r="E188" s="54"/>
      <c r="G188" s="34"/>
      <c r="H188" s="34"/>
      <c r="I188" s="16"/>
      <c r="J188" s="16"/>
      <c r="K188" s="1"/>
      <c r="L188" s="1"/>
      <c r="M188" s="1"/>
      <c r="N188" s="12"/>
      <c r="O188" s="12"/>
      <c r="Q188" s="12"/>
      <c r="R188" s="12"/>
      <c r="S188" s="12"/>
      <c r="T188" s="12"/>
    </row>
    <row r="189" spans="3:20" ht="11.1" customHeight="1">
      <c r="C189" s="12"/>
      <c r="E189" s="54"/>
      <c r="G189" s="34"/>
      <c r="H189" s="34"/>
      <c r="I189" s="16"/>
      <c r="J189" s="16"/>
      <c r="K189" s="1"/>
      <c r="L189" s="1"/>
      <c r="M189" s="1"/>
      <c r="N189" s="12"/>
      <c r="O189" s="12"/>
      <c r="Q189" s="12"/>
      <c r="R189" s="12"/>
      <c r="S189" s="12"/>
      <c r="T189" s="12"/>
    </row>
    <row r="190" spans="3:20" ht="11.1" customHeight="1">
      <c r="C190" s="12"/>
      <c r="E190" s="54"/>
      <c r="G190" s="34"/>
      <c r="H190" s="34"/>
      <c r="I190" s="16"/>
      <c r="J190" s="16"/>
      <c r="K190" s="1"/>
      <c r="L190" s="1"/>
      <c r="M190" s="1"/>
      <c r="N190" s="12"/>
      <c r="O190" s="12"/>
      <c r="Q190" s="12"/>
      <c r="R190" s="12"/>
      <c r="S190" s="12"/>
      <c r="T190" s="12"/>
    </row>
    <row r="191" spans="3:20" ht="11.1" customHeight="1">
      <c r="C191" s="12"/>
      <c r="E191" s="54"/>
      <c r="G191" s="34"/>
      <c r="H191" s="34"/>
      <c r="I191" s="16"/>
      <c r="J191" s="16"/>
      <c r="K191" s="1"/>
      <c r="L191" s="1"/>
      <c r="M191" s="1"/>
      <c r="N191" s="12"/>
      <c r="O191" s="12"/>
      <c r="Q191" s="12"/>
      <c r="R191" s="12"/>
      <c r="S191" s="12"/>
      <c r="T191" s="12"/>
    </row>
    <row r="192" spans="3:20" ht="11.1" customHeight="1">
      <c r="C192" s="12"/>
      <c r="E192" s="54"/>
      <c r="G192" s="34"/>
      <c r="H192" s="34"/>
      <c r="I192" s="16"/>
      <c r="J192" s="16"/>
      <c r="K192" s="1"/>
      <c r="L192" s="1"/>
      <c r="M192" s="1"/>
      <c r="N192" s="12"/>
      <c r="O192" s="12"/>
      <c r="Q192" s="12"/>
      <c r="R192" s="12"/>
      <c r="S192" s="12"/>
      <c r="T192" s="12"/>
    </row>
    <row r="193" spans="3:20" ht="11.1" customHeight="1">
      <c r="C193" s="12"/>
      <c r="E193" s="54"/>
      <c r="G193" s="34"/>
      <c r="H193" s="34"/>
      <c r="I193" s="16"/>
      <c r="J193" s="16"/>
      <c r="K193" s="1"/>
      <c r="L193" s="1"/>
      <c r="M193" s="1"/>
      <c r="N193" s="12"/>
      <c r="O193" s="12"/>
      <c r="Q193" s="12"/>
      <c r="R193" s="12"/>
      <c r="S193" s="12"/>
      <c r="T193" s="12"/>
    </row>
    <row r="194" spans="3:20" ht="11.1" customHeight="1">
      <c r="C194" s="12"/>
      <c r="E194" s="54"/>
      <c r="G194" s="34"/>
      <c r="H194" s="34"/>
      <c r="I194" s="16"/>
      <c r="J194" s="16"/>
      <c r="K194" s="1"/>
      <c r="L194" s="1"/>
      <c r="M194" s="1"/>
      <c r="N194" s="12"/>
      <c r="O194" s="12"/>
      <c r="Q194" s="12"/>
      <c r="R194" s="12"/>
      <c r="S194" s="12"/>
      <c r="T194" s="12"/>
    </row>
    <row r="195" spans="3:20" ht="11.1" customHeight="1">
      <c r="C195" s="12"/>
      <c r="E195" s="54"/>
      <c r="G195" s="34"/>
      <c r="H195" s="34"/>
      <c r="I195" s="16"/>
      <c r="J195" s="16"/>
      <c r="K195" s="1"/>
      <c r="L195" s="1"/>
      <c r="M195" s="1"/>
      <c r="N195" s="12"/>
      <c r="O195" s="12"/>
      <c r="Q195" s="12"/>
      <c r="R195" s="12"/>
      <c r="S195" s="12"/>
      <c r="T195" s="12"/>
    </row>
    <row r="196" spans="3:20" ht="11.1" customHeight="1">
      <c r="C196" s="12"/>
      <c r="E196" s="54"/>
      <c r="G196" s="34"/>
      <c r="H196" s="34"/>
      <c r="I196" s="16"/>
      <c r="J196" s="16"/>
      <c r="K196" s="1"/>
      <c r="L196" s="1"/>
      <c r="M196" s="1"/>
      <c r="N196" s="12"/>
      <c r="O196" s="12"/>
      <c r="Q196" s="12"/>
      <c r="R196" s="12"/>
      <c r="S196" s="12"/>
      <c r="T196" s="12"/>
    </row>
    <row r="197" spans="3:20" ht="11.1" customHeight="1">
      <c r="C197" s="12"/>
      <c r="E197" s="54"/>
      <c r="G197" s="34"/>
      <c r="H197" s="34"/>
      <c r="I197" s="16"/>
      <c r="J197" s="16"/>
      <c r="K197" s="1"/>
      <c r="L197" s="1"/>
      <c r="M197" s="1"/>
      <c r="N197" s="12"/>
      <c r="O197" s="12"/>
      <c r="Q197" s="12"/>
      <c r="R197" s="12"/>
      <c r="S197" s="12"/>
      <c r="T197" s="12"/>
    </row>
    <row r="198" spans="3:20" ht="11.1" customHeight="1">
      <c r="C198" s="12"/>
      <c r="E198" s="54"/>
      <c r="G198" s="34"/>
      <c r="H198" s="34"/>
      <c r="I198" s="16"/>
      <c r="J198" s="16"/>
      <c r="K198" s="1"/>
      <c r="L198" s="1"/>
      <c r="M198" s="1"/>
      <c r="N198" s="12"/>
      <c r="O198" s="12"/>
      <c r="Q198" s="12"/>
      <c r="R198" s="12"/>
      <c r="S198" s="12"/>
      <c r="T198" s="12"/>
    </row>
    <row r="199" spans="3:20" ht="11.1" customHeight="1">
      <c r="C199" s="12"/>
      <c r="E199" s="54"/>
      <c r="G199" s="34"/>
      <c r="H199" s="34"/>
      <c r="I199" s="16"/>
      <c r="J199" s="16"/>
      <c r="K199" s="1"/>
      <c r="L199" s="1"/>
      <c r="M199" s="1"/>
      <c r="N199" s="12"/>
      <c r="O199" s="12"/>
      <c r="Q199" s="12"/>
      <c r="R199" s="12"/>
      <c r="S199" s="12"/>
      <c r="T199" s="12"/>
    </row>
    <row r="200" spans="3:20" ht="11.1" customHeight="1">
      <c r="C200" s="12"/>
      <c r="E200" s="54"/>
      <c r="G200" s="34"/>
      <c r="H200" s="34"/>
      <c r="I200" s="16"/>
      <c r="J200" s="16"/>
      <c r="K200" s="1"/>
      <c r="L200" s="1"/>
      <c r="M200" s="1"/>
      <c r="N200" s="12"/>
      <c r="O200" s="12"/>
      <c r="Q200" s="12"/>
      <c r="R200" s="12"/>
      <c r="S200" s="12"/>
      <c r="T200" s="12"/>
    </row>
    <row r="201" spans="3:20" ht="11.1" customHeight="1">
      <c r="C201" s="12"/>
      <c r="E201" s="54"/>
      <c r="G201" s="34"/>
      <c r="H201" s="34"/>
      <c r="I201" s="16"/>
      <c r="J201" s="16"/>
      <c r="K201" s="1"/>
      <c r="L201" s="1"/>
      <c r="M201" s="1"/>
      <c r="N201" s="12"/>
      <c r="O201" s="12"/>
      <c r="Q201" s="12"/>
      <c r="R201" s="12"/>
      <c r="S201" s="12"/>
      <c r="T201" s="12"/>
    </row>
    <row r="202" spans="3:20" ht="11.1" customHeight="1">
      <c r="C202" s="12"/>
      <c r="E202" s="54"/>
      <c r="G202" s="34"/>
      <c r="H202" s="34"/>
      <c r="I202" s="16"/>
      <c r="J202" s="16"/>
      <c r="K202" s="1"/>
      <c r="L202" s="1"/>
      <c r="M202" s="1"/>
      <c r="N202" s="12"/>
      <c r="O202" s="12"/>
      <c r="Q202" s="12"/>
      <c r="R202" s="12"/>
      <c r="S202" s="12"/>
      <c r="T202" s="12"/>
    </row>
    <row r="203" spans="3:20" ht="11.1" customHeight="1">
      <c r="C203" s="12"/>
      <c r="E203" s="54"/>
      <c r="G203" s="34"/>
      <c r="H203" s="34"/>
      <c r="I203" s="16"/>
      <c r="J203" s="16"/>
      <c r="K203" s="1"/>
      <c r="L203" s="1"/>
      <c r="M203" s="1"/>
      <c r="N203" s="12"/>
      <c r="O203" s="12"/>
      <c r="Q203" s="12"/>
      <c r="R203" s="12"/>
      <c r="S203" s="12"/>
      <c r="T203" s="12"/>
    </row>
    <row r="204" spans="3:20" ht="11.1" customHeight="1">
      <c r="C204" s="12"/>
      <c r="E204" s="54"/>
      <c r="G204" s="34"/>
      <c r="H204" s="34"/>
      <c r="I204" s="16"/>
      <c r="J204" s="16"/>
      <c r="K204" s="1"/>
      <c r="L204" s="1"/>
      <c r="M204" s="1"/>
      <c r="N204" s="12"/>
      <c r="O204" s="12"/>
      <c r="Q204" s="12"/>
      <c r="R204" s="12"/>
      <c r="S204" s="12"/>
      <c r="T204" s="12"/>
    </row>
    <row r="205" spans="3:20" ht="11.1" customHeight="1">
      <c r="C205" s="12"/>
      <c r="E205" s="54"/>
      <c r="G205" s="34"/>
      <c r="H205" s="34"/>
      <c r="I205" s="16"/>
      <c r="J205" s="16"/>
      <c r="K205" s="1"/>
      <c r="L205" s="1"/>
      <c r="M205" s="1"/>
      <c r="N205" s="12"/>
      <c r="O205" s="12"/>
      <c r="Q205" s="12"/>
      <c r="R205" s="12"/>
      <c r="S205" s="12"/>
      <c r="T205" s="12"/>
    </row>
    <row r="206" spans="3:20" ht="11.1" customHeight="1">
      <c r="C206" s="12"/>
      <c r="E206" s="54"/>
      <c r="G206" s="34"/>
      <c r="H206" s="34"/>
      <c r="I206" s="16"/>
      <c r="J206" s="16"/>
      <c r="K206" s="1"/>
      <c r="L206" s="1"/>
      <c r="M206" s="1"/>
      <c r="N206" s="12"/>
      <c r="O206" s="12"/>
      <c r="Q206" s="12"/>
      <c r="R206" s="12"/>
      <c r="S206" s="12"/>
      <c r="T206" s="12"/>
    </row>
  </sheetData>
  <mergeCells count="6">
    <mergeCell ref="U31:U32"/>
    <mergeCell ref="A1:T1"/>
    <mergeCell ref="E2:I2"/>
    <mergeCell ref="K2:N2"/>
    <mergeCell ref="P2:Q2"/>
    <mergeCell ref="U28:U29"/>
  </mergeCells>
  <pageMargins left="0.5" right="0.75" top="0.5" bottom="0.75" header="0.5" footer="0.5"/>
  <pageSetup scale="69" orientation="landscape" r:id="rId1"/>
  <headerFooter scaleWithDoc="0" alignWithMargins="0">
    <oddHeader>&amp;RExhbit No. EMA-15</oddHeader>
    <oddFooter>&amp;RPage 2 of 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6"/>
  <sheetViews>
    <sheetView tabSelected="1" topLeftCell="A7" workbookViewId="0">
      <selection activeCell="S30" sqref="S30"/>
    </sheetView>
  </sheetViews>
  <sheetFormatPr defaultRowHeight="15.75"/>
  <cols>
    <col min="1" max="1" width="0.85546875" style="207" customWidth="1"/>
    <col min="2" max="2" width="40.5703125" style="207" customWidth="1"/>
    <col min="3" max="3" width="16.28515625" style="207" customWidth="1"/>
    <col min="4" max="4" width="1.7109375" style="207" customWidth="1"/>
    <col min="5" max="5" width="33.42578125" style="207" customWidth="1"/>
    <col min="6" max="6" width="11.140625" style="207" customWidth="1"/>
    <col min="7" max="7" width="12.28515625" style="207" bestFit="1" customWidth="1"/>
    <col min="8" max="8" width="10.7109375" style="207" customWidth="1"/>
    <col min="9" max="16384" width="9.140625" style="207"/>
  </cols>
  <sheetData>
    <row r="1" spans="1:11" ht="15.75" customHeight="1">
      <c r="A1" s="332" t="s">
        <v>75</v>
      </c>
      <c r="B1" s="333"/>
      <c r="C1" s="333"/>
      <c r="D1" s="333"/>
      <c r="E1" s="333"/>
      <c r="F1" s="334"/>
    </row>
    <row r="2" spans="1:11" ht="15.75" customHeight="1" thickBot="1">
      <c r="A2" s="335" t="s">
        <v>87</v>
      </c>
      <c r="B2" s="336"/>
      <c r="C2" s="336"/>
      <c r="D2" s="336"/>
      <c r="E2" s="336"/>
      <c r="F2" s="337"/>
    </row>
    <row r="3" spans="1:11" s="213" customFormat="1" ht="36" customHeight="1">
      <c r="A3" s="208"/>
      <c r="B3" s="209" t="s">
        <v>88</v>
      </c>
      <c r="C3" s="210" t="s">
        <v>74</v>
      </c>
      <c r="D3" s="211"/>
      <c r="E3" s="338" t="s">
        <v>77</v>
      </c>
      <c r="F3" s="339"/>
      <c r="G3" s="212"/>
      <c r="H3" s="212"/>
      <c r="I3" s="212"/>
      <c r="J3" s="212"/>
      <c r="K3" s="212"/>
    </row>
    <row r="4" spans="1:11" ht="3.75" customHeight="1">
      <c r="A4" s="214"/>
      <c r="B4" s="215"/>
      <c r="C4" s="215"/>
      <c r="D4" s="215"/>
      <c r="E4" s="215"/>
      <c r="F4" s="216"/>
      <c r="H4" s="212"/>
      <c r="I4" s="212"/>
      <c r="J4" s="212"/>
      <c r="K4" s="212"/>
    </row>
    <row r="5" spans="1:11" ht="18.75">
      <c r="A5" s="217"/>
      <c r="B5" s="218" t="s">
        <v>108</v>
      </c>
      <c r="C5" s="258">
        <v>297012</v>
      </c>
      <c r="D5" s="219"/>
      <c r="E5" s="218" t="s">
        <v>89</v>
      </c>
      <c r="F5" s="220">
        <v>5855</v>
      </c>
      <c r="H5" s="212"/>
      <c r="I5" s="212"/>
      <c r="J5" s="212"/>
      <c r="K5" s="212"/>
    </row>
    <row r="6" spans="1:11" ht="15.75" customHeight="1">
      <c r="A6" s="214"/>
      <c r="B6" s="331" t="s">
        <v>109</v>
      </c>
      <c r="C6" s="221"/>
      <c r="D6" s="219"/>
      <c r="E6" s="331" t="s">
        <v>98</v>
      </c>
      <c r="F6" s="220"/>
      <c r="H6" s="212"/>
      <c r="I6" s="212"/>
      <c r="J6" s="212"/>
      <c r="K6" s="212"/>
    </row>
    <row r="7" spans="1:11" ht="15.75" customHeight="1">
      <c r="A7" s="214"/>
      <c r="B7" s="331"/>
      <c r="C7" s="279">
        <v>263655</v>
      </c>
      <c r="D7" s="219"/>
      <c r="E7" s="331"/>
      <c r="F7" s="222">
        <f>-C12</f>
        <v>-3163.2159999999999</v>
      </c>
      <c r="H7" s="212"/>
      <c r="I7" s="212"/>
      <c r="J7" s="212"/>
      <c r="K7" s="212"/>
    </row>
    <row r="8" spans="1:11" ht="35.25" customHeight="1" thickBot="1">
      <c r="A8" s="214"/>
      <c r="B8" s="223" t="s">
        <v>90</v>
      </c>
      <c r="C8" s="277">
        <f>C5-C7</f>
        <v>33357</v>
      </c>
      <c r="D8" s="219"/>
      <c r="E8" s="224" t="s">
        <v>91</v>
      </c>
      <c r="F8" s="222">
        <f>F5+F7</f>
        <v>2691.7840000000001</v>
      </c>
      <c r="G8" s="212"/>
      <c r="H8" s="212"/>
      <c r="I8" s="212"/>
      <c r="J8" s="212"/>
      <c r="K8" s="212"/>
    </row>
    <row r="9" spans="1:11" ht="5.25" customHeight="1" thickTop="1">
      <c r="A9" s="214"/>
      <c r="B9" s="223"/>
      <c r="C9" s="221"/>
      <c r="D9" s="219"/>
      <c r="E9" s="224"/>
      <c r="F9" s="220"/>
      <c r="G9" s="212"/>
      <c r="H9" s="212"/>
      <c r="I9" s="212"/>
      <c r="J9" s="212"/>
      <c r="K9" s="212"/>
    </row>
    <row r="10" spans="1:11" ht="48" customHeight="1" thickBot="1">
      <c r="A10" s="214"/>
      <c r="B10" s="225" t="s">
        <v>104</v>
      </c>
      <c r="C10" s="278">
        <v>3416</v>
      </c>
      <c r="D10" s="219"/>
      <c r="E10" s="226" t="s">
        <v>92</v>
      </c>
      <c r="F10" s="227">
        <f>F8*0.5</f>
        <v>1345.8920000000001</v>
      </c>
    </row>
    <row r="11" spans="1:11" ht="30" customHeight="1" thickTop="1">
      <c r="A11" s="214"/>
      <c r="B11" s="331" t="s">
        <v>105</v>
      </c>
      <c r="C11" s="228"/>
      <c r="D11" s="219"/>
      <c r="E11" s="229" t="s">
        <v>78</v>
      </c>
      <c r="F11" s="230">
        <v>2927</v>
      </c>
      <c r="H11" s="231"/>
    </row>
    <row r="12" spans="1:11" ht="21" customHeight="1" thickBot="1">
      <c r="A12" s="214"/>
      <c r="B12" s="331"/>
      <c r="C12" s="275">
        <f>C10*92.6%</f>
        <v>3163.2159999999999</v>
      </c>
      <c r="D12" s="219"/>
      <c r="E12" s="232" t="s">
        <v>93</v>
      </c>
      <c r="F12" s="233">
        <f>-F10</f>
        <v>-1345.8920000000001</v>
      </c>
      <c r="H12" s="231"/>
    </row>
    <row r="13" spans="1:11" ht="40.5" customHeight="1" thickTop="1" thickBot="1">
      <c r="A13" s="214"/>
      <c r="B13" s="215"/>
      <c r="C13" s="219"/>
      <c r="D13" s="219"/>
      <c r="E13" s="234" t="s">
        <v>94</v>
      </c>
      <c r="F13" s="235">
        <f>SUM(F11:F12)</f>
        <v>1581.1079999999999</v>
      </c>
      <c r="G13" s="236"/>
      <c r="H13" s="219"/>
    </row>
    <row r="14" spans="1:11" s="231" customFormat="1" ht="5.25" customHeight="1" thickTop="1" thickBot="1">
      <c r="A14" s="237"/>
      <c r="B14" s="238"/>
      <c r="C14" s="239"/>
      <c r="D14" s="239"/>
      <c r="E14" s="240"/>
      <c r="F14" s="241"/>
    </row>
    <row r="15" spans="1:11" ht="34.5" customHeight="1">
      <c r="A15" s="242"/>
      <c r="B15" s="324" t="s">
        <v>144</v>
      </c>
      <c r="C15" s="324"/>
      <c r="D15" s="324"/>
      <c r="E15" s="324"/>
      <c r="F15" s="324"/>
      <c r="G15" s="242"/>
    </row>
    <row r="16" spans="1:11" ht="18.75">
      <c r="A16" s="242"/>
      <c r="B16" s="242" t="s">
        <v>147</v>
      </c>
      <c r="C16" s="242"/>
      <c r="D16" s="242"/>
      <c r="E16" s="242"/>
      <c r="F16" s="242"/>
      <c r="G16" s="242"/>
    </row>
    <row r="17" spans="1:8" ht="5.25" customHeight="1">
      <c r="A17" s="215"/>
      <c r="B17" s="224"/>
      <c r="C17" s="215"/>
      <c r="D17" s="219"/>
      <c r="E17" s="234"/>
      <c r="F17" s="317"/>
      <c r="G17" s="236"/>
      <c r="H17" s="219"/>
    </row>
    <row r="18" spans="1:8" ht="15" customHeight="1" thickBot="1">
      <c r="A18" s="215"/>
      <c r="B18" s="224"/>
      <c r="C18" s="215"/>
      <c r="D18" s="219"/>
      <c r="E18" s="234"/>
      <c r="F18" s="317"/>
      <c r="G18" s="236"/>
      <c r="H18" s="219"/>
    </row>
    <row r="19" spans="1:8" ht="15" customHeight="1" thickBot="1">
      <c r="A19" s="215"/>
      <c r="B19" s="325" t="s">
        <v>142</v>
      </c>
      <c r="C19" s="326"/>
      <c r="D19" s="326"/>
      <c r="E19" s="327"/>
      <c r="F19" s="317"/>
      <c r="G19" s="236"/>
      <c r="H19" s="219"/>
    </row>
    <row r="20" spans="1:8" ht="15" customHeight="1">
      <c r="A20" s="215"/>
      <c r="B20" s="328" t="s">
        <v>146</v>
      </c>
      <c r="C20" s="329"/>
      <c r="D20" s="219"/>
      <c r="E20" s="220">
        <f>-F7</f>
        <v>3163.2159999999999</v>
      </c>
      <c r="F20" s="317"/>
      <c r="G20" s="236"/>
      <c r="H20" s="219"/>
    </row>
    <row r="21" spans="1:8" ht="18.75" customHeight="1">
      <c r="A21" s="215"/>
      <c r="B21" s="330" t="s">
        <v>145</v>
      </c>
      <c r="C21" s="331"/>
      <c r="D21" s="219"/>
      <c r="E21" s="222">
        <f>F10</f>
        <v>1345.8920000000001</v>
      </c>
      <c r="F21" s="317"/>
      <c r="G21" s="236"/>
      <c r="H21" s="219"/>
    </row>
    <row r="22" spans="1:8" ht="21.75" customHeight="1">
      <c r="A22" s="215"/>
      <c r="B22" s="214" t="s">
        <v>118</v>
      </c>
      <c r="C22" s="215"/>
      <c r="D22" s="219"/>
      <c r="E22" s="309">
        <f>SUM(E20:E21)</f>
        <v>4509.1080000000002</v>
      </c>
      <c r="F22" s="317"/>
      <c r="G22" s="236"/>
      <c r="H22" s="219"/>
    </row>
    <row r="23" spans="1:8" ht="22.5" customHeight="1">
      <c r="A23" s="215"/>
      <c r="B23" s="214" t="s">
        <v>78</v>
      </c>
      <c r="C23" s="215"/>
      <c r="D23" s="219"/>
      <c r="E23" s="305">
        <f>F11</f>
        <v>2927</v>
      </c>
      <c r="F23" s="317"/>
      <c r="G23" s="236"/>
      <c r="H23" s="219"/>
    </row>
    <row r="24" spans="1:8" ht="21.75" customHeight="1" thickBot="1">
      <c r="A24" s="215"/>
      <c r="B24" s="214" t="s">
        <v>124</v>
      </c>
      <c r="C24" s="215"/>
      <c r="D24" s="219"/>
      <c r="E24" s="323">
        <f>E22-E23</f>
        <v>1582.1080000000002</v>
      </c>
      <c r="F24" s="317"/>
      <c r="G24" s="236"/>
      <c r="H24" s="219"/>
    </row>
    <row r="25" spans="1:8" ht="6.75" customHeight="1" thickTop="1" thickBot="1">
      <c r="A25" s="242"/>
      <c r="B25" s="321"/>
      <c r="C25" s="238"/>
      <c r="D25" s="238"/>
      <c r="E25" s="322"/>
      <c r="F25" s="242"/>
      <c r="G25" s="242"/>
    </row>
    <row r="26" spans="1:8">
      <c r="A26" s="242"/>
      <c r="B26" s="242"/>
      <c r="C26" s="242"/>
      <c r="D26" s="242"/>
      <c r="E26" s="242"/>
      <c r="F26" s="242"/>
      <c r="G26" s="242"/>
    </row>
  </sheetData>
  <mergeCells count="10">
    <mergeCell ref="B15:F15"/>
    <mergeCell ref="B19:E19"/>
    <mergeCell ref="B20:C20"/>
    <mergeCell ref="B21:C21"/>
    <mergeCell ref="A1:F1"/>
    <mergeCell ref="A2:F2"/>
    <mergeCell ref="E3:F3"/>
    <mergeCell ref="B6:B7"/>
    <mergeCell ref="E6:E7"/>
    <mergeCell ref="B11:B12"/>
  </mergeCells>
  <pageMargins left="0.45" right="0.45" top="1" bottom="0.75" header="0.3" footer="0.3"/>
  <pageSetup scale="95" orientation="portrait" r:id="rId1"/>
  <headerFooter>
    <oddHeader>&amp;RExhibit No. EMA-15</oddHeader>
    <oddFooter>&amp;RPage 4 of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147"/>
  <sheetViews>
    <sheetView tabSelected="1" topLeftCell="A25" workbookViewId="0">
      <selection activeCell="S30" sqref="S30"/>
    </sheetView>
  </sheetViews>
  <sheetFormatPr defaultColWidth="10.7109375" defaultRowHeight="15.75"/>
  <cols>
    <col min="1" max="1" width="5" style="131" customWidth="1"/>
    <col min="2" max="3" width="1.7109375" style="121" customWidth="1"/>
    <col min="4" max="4" width="22" style="121" customWidth="1"/>
    <col min="5" max="5" width="18.5703125" style="191" customWidth="1"/>
    <col min="6" max="6" width="4.5703125" style="161" bestFit="1" customWidth="1"/>
    <col min="7" max="8" width="4.5703125" style="121" bestFit="1" customWidth="1"/>
    <col min="9" max="9" width="16.85546875" style="121" customWidth="1"/>
    <col min="10" max="10" width="1.5703125" style="121" customWidth="1"/>
    <col min="11" max="11" width="10.7109375" style="121" customWidth="1"/>
    <col min="12" max="12" width="12.140625" style="121" customWidth="1"/>
    <col min="13" max="13" width="15.85546875" style="121" customWidth="1"/>
    <col min="14" max="14" width="1.140625" style="121" customWidth="1"/>
    <col min="15" max="15" width="13.140625" style="121" customWidth="1"/>
    <col min="16" max="16" width="15.5703125" style="121" customWidth="1"/>
    <col min="17" max="17" width="12.85546875" style="121" customWidth="1"/>
    <col min="18" max="18" width="1.7109375" style="121" customWidth="1"/>
    <col min="19" max="19" width="12.42578125" style="121" hidden="1" customWidth="1"/>
    <col min="20" max="20" width="2" style="121" customWidth="1"/>
    <col min="21" max="16384" width="10.7109375" style="121"/>
  </cols>
  <sheetData>
    <row r="1" spans="1:20" s="12" customFormat="1" ht="28.5" customHeight="1" thickBot="1">
      <c r="A1" s="342" t="s">
        <v>72</v>
      </c>
      <c r="B1" s="342"/>
      <c r="C1" s="342"/>
      <c r="D1" s="342"/>
      <c r="E1" s="342"/>
      <c r="F1" s="342"/>
      <c r="G1" s="342"/>
      <c r="H1" s="342"/>
      <c r="I1" s="342"/>
      <c r="J1" s="342"/>
      <c r="K1" s="342"/>
      <c r="L1" s="342"/>
      <c r="M1" s="342"/>
      <c r="N1" s="342"/>
      <c r="O1" s="342"/>
      <c r="P1" s="342"/>
      <c r="Q1" s="342"/>
      <c r="R1" s="342"/>
      <c r="S1" s="342"/>
      <c r="T1" s="342"/>
    </row>
    <row r="2" spans="1:20" ht="19.5" customHeight="1" thickBot="1">
      <c r="A2" s="115"/>
      <c r="B2" s="116"/>
      <c r="C2" s="116"/>
      <c r="D2" s="117" t="s">
        <v>0</v>
      </c>
      <c r="E2" s="343" t="s">
        <v>37</v>
      </c>
      <c r="F2" s="344"/>
      <c r="G2" s="344"/>
      <c r="H2" s="344"/>
      <c r="I2" s="345"/>
      <c r="J2" s="118"/>
      <c r="K2" s="346" t="s">
        <v>45</v>
      </c>
      <c r="L2" s="346"/>
      <c r="M2" s="346"/>
      <c r="N2" s="119"/>
      <c r="O2" s="112"/>
      <c r="P2" s="120"/>
    </row>
    <row r="3" spans="1:20" s="123" customFormat="1" ht="13.15" customHeight="1">
      <c r="A3" s="122"/>
      <c r="E3" s="352" t="s">
        <v>2</v>
      </c>
      <c r="F3" s="352"/>
      <c r="G3" s="352"/>
      <c r="H3" s="352"/>
      <c r="I3" s="355" t="s">
        <v>3</v>
      </c>
      <c r="K3" s="358" t="s">
        <v>4</v>
      </c>
      <c r="L3" s="358" t="s">
        <v>48</v>
      </c>
      <c r="M3" s="358" t="s">
        <v>47</v>
      </c>
      <c r="O3" s="361" t="s">
        <v>5</v>
      </c>
      <c r="P3" s="358" t="s">
        <v>49</v>
      </c>
    </row>
    <row r="4" spans="1:20" s="123" customFormat="1" ht="14.25" customHeight="1">
      <c r="A4" s="124" t="s">
        <v>50</v>
      </c>
      <c r="B4" s="125"/>
      <c r="C4" s="125"/>
      <c r="D4" s="126"/>
      <c r="E4" s="353"/>
      <c r="F4" s="353"/>
      <c r="G4" s="353"/>
      <c r="H4" s="353"/>
      <c r="I4" s="356"/>
      <c r="J4" s="127"/>
      <c r="K4" s="359"/>
      <c r="L4" s="359"/>
      <c r="M4" s="359"/>
      <c r="N4" s="127"/>
      <c r="O4" s="362"/>
      <c r="P4" s="359"/>
    </row>
    <row r="5" spans="1:20" s="123" customFormat="1" ht="12" customHeight="1">
      <c r="A5" s="124" t="s">
        <v>51</v>
      </c>
      <c r="B5" s="125"/>
      <c r="C5" s="125"/>
      <c r="D5" s="126"/>
      <c r="E5" s="353"/>
      <c r="F5" s="353"/>
      <c r="G5" s="353"/>
      <c r="H5" s="353"/>
      <c r="I5" s="356"/>
      <c r="J5" s="127"/>
      <c r="K5" s="359"/>
      <c r="L5" s="359"/>
      <c r="M5" s="359"/>
      <c r="N5" s="127"/>
      <c r="O5" s="362"/>
      <c r="P5" s="359"/>
    </row>
    <row r="6" spans="1:20" s="123" customFormat="1" ht="30.75" customHeight="1">
      <c r="A6" s="128" t="s">
        <v>52</v>
      </c>
      <c r="B6" s="129"/>
      <c r="C6" s="129"/>
      <c r="D6" s="129" t="s">
        <v>53</v>
      </c>
      <c r="E6" s="354"/>
      <c r="F6" s="354"/>
      <c r="G6" s="354"/>
      <c r="H6" s="354"/>
      <c r="I6" s="357"/>
      <c r="J6" s="127"/>
      <c r="K6" s="360"/>
      <c r="L6" s="360"/>
      <c r="M6" s="360"/>
      <c r="N6" s="127"/>
      <c r="O6" s="363"/>
      <c r="P6" s="360"/>
    </row>
    <row r="7" spans="1:20" s="123" customFormat="1" ht="12" customHeight="1">
      <c r="A7" s="128"/>
      <c r="B7" s="129"/>
      <c r="C7" s="129"/>
      <c r="D7" s="129"/>
      <c r="E7" s="106" t="s">
        <v>6</v>
      </c>
      <c r="F7" s="106" t="s">
        <v>7</v>
      </c>
      <c r="G7" s="106" t="s">
        <v>8</v>
      </c>
      <c r="H7" s="106" t="s">
        <v>9</v>
      </c>
      <c r="I7" s="106" t="s">
        <v>10</v>
      </c>
      <c r="J7" s="127"/>
      <c r="K7" s="106" t="s">
        <v>11</v>
      </c>
      <c r="L7" s="113" t="s">
        <v>12</v>
      </c>
      <c r="M7" s="106" t="s">
        <v>13</v>
      </c>
      <c r="N7" s="127"/>
      <c r="O7" s="106" t="s">
        <v>14</v>
      </c>
      <c r="P7" s="130" t="s">
        <v>15</v>
      </c>
    </row>
    <row r="8" spans="1:20">
      <c r="A8" s="131">
        <v>1</v>
      </c>
      <c r="B8" s="132" t="s">
        <v>17</v>
      </c>
      <c r="D8" s="132"/>
      <c r="E8" s="133"/>
      <c r="F8" s="134"/>
      <c r="G8" s="134"/>
      <c r="H8" s="133"/>
      <c r="I8" s="133"/>
      <c r="L8" s="252">
        <f>E36*L29*-0.35</f>
        <v>-357.25520266799987</v>
      </c>
      <c r="M8" s="135">
        <f>L8</f>
        <v>-357.25520266799987</v>
      </c>
      <c r="N8" s="136"/>
      <c r="O8" s="137">
        <f>O29*E36*-0.35</f>
        <v>-113.53551999999999</v>
      </c>
      <c r="P8" s="252">
        <f>SUM(M8:O8)</f>
        <v>-470.79072266799983</v>
      </c>
    </row>
    <row r="9" spans="1:20" ht="4.5" customHeight="1">
      <c r="E9" s="136"/>
      <c r="F9" s="135"/>
      <c r="G9" s="136"/>
      <c r="H9" s="136"/>
      <c r="I9" s="136"/>
      <c r="K9" s="138"/>
      <c r="L9" s="136"/>
      <c r="M9" s="136"/>
      <c r="N9" s="136"/>
      <c r="O9" s="136"/>
      <c r="P9" s="136"/>
      <c r="S9" s="121">
        <v>46004</v>
      </c>
    </row>
    <row r="10" spans="1:20">
      <c r="A10" s="131">
        <v>2</v>
      </c>
      <c r="B10" s="121" t="s">
        <v>54</v>
      </c>
      <c r="E10" s="136"/>
      <c r="F10" s="135"/>
      <c r="G10" s="136"/>
      <c r="H10" s="136"/>
      <c r="I10" s="136"/>
      <c r="K10" s="138"/>
      <c r="L10" s="136"/>
      <c r="M10" s="136"/>
      <c r="N10" s="136"/>
      <c r="O10" s="136"/>
      <c r="P10" s="136"/>
    </row>
    <row r="11" spans="1:20">
      <c r="A11" s="131">
        <v>3</v>
      </c>
      <c r="B11" s="121" t="s">
        <v>55</v>
      </c>
      <c r="E11" s="136"/>
      <c r="F11" s="135"/>
      <c r="G11" s="136"/>
      <c r="H11" s="136"/>
      <c r="I11" s="136"/>
      <c r="K11" s="138"/>
      <c r="L11" s="136"/>
      <c r="M11" s="136"/>
      <c r="N11" s="136"/>
      <c r="O11" s="136"/>
      <c r="P11" s="136"/>
    </row>
    <row r="12" spans="1:20">
      <c r="A12" s="131">
        <v>4</v>
      </c>
      <c r="B12" s="132"/>
      <c r="C12" s="132" t="s">
        <v>56</v>
      </c>
      <c r="D12" s="132"/>
      <c r="E12" s="133">
        <v>25235</v>
      </c>
      <c r="F12" s="134"/>
      <c r="G12" s="133"/>
      <c r="H12" s="133"/>
      <c r="I12" s="133">
        <f>SUM(E12:H12)</f>
        <v>25235</v>
      </c>
      <c r="J12" s="264" t="s">
        <v>101</v>
      </c>
      <c r="K12" s="265">
        <v>0.1686</v>
      </c>
      <c r="L12" s="133">
        <f>I12*K12</f>
        <v>4254.6210000000001</v>
      </c>
      <c r="M12" s="135">
        <f>I12+L12</f>
        <v>29489.620999999999</v>
      </c>
      <c r="N12" s="133"/>
      <c r="O12" s="133"/>
      <c r="P12" s="133">
        <f>SUM(M12:N12)</f>
        <v>29489.620999999999</v>
      </c>
    </row>
    <row r="13" spans="1:20">
      <c r="A13" s="131">
        <v>5</v>
      </c>
      <c r="B13" s="132"/>
      <c r="C13" s="132" t="s">
        <v>57</v>
      </c>
      <c r="D13" s="132"/>
      <c r="E13" s="133">
        <v>337894</v>
      </c>
      <c r="F13" s="134"/>
      <c r="G13" s="133"/>
      <c r="H13" s="136"/>
      <c r="I13" s="133">
        <f>SUM(E13:H13)</f>
        <v>337894</v>
      </c>
      <c r="J13" s="139"/>
      <c r="K13" s="140">
        <f>$K$12</f>
        <v>0.1686</v>
      </c>
      <c r="L13" s="136">
        <f>I13*K13</f>
        <v>56968.928399999997</v>
      </c>
      <c r="M13" s="135">
        <f>I13+L13</f>
        <v>394862.92839999998</v>
      </c>
      <c r="N13" s="136"/>
      <c r="O13" s="136"/>
      <c r="P13" s="136">
        <f>SUM(M13:N13)</f>
        <v>394862.92839999998</v>
      </c>
    </row>
    <row r="14" spans="1:20">
      <c r="A14" s="131">
        <v>6</v>
      </c>
      <c r="B14" s="132"/>
      <c r="C14" s="132" t="s">
        <v>58</v>
      </c>
      <c r="D14" s="132"/>
      <c r="E14" s="133">
        <v>59169</v>
      </c>
      <c r="F14" s="134"/>
      <c r="G14" s="133"/>
      <c r="H14" s="141"/>
      <c r="I14" s="133">
        <f>SUM(E14:H14)</f>
        <v>59169</v>
      </c>
      <c r="J14" s="139"/>
      <c r="K14" s="140">
        <f>$K$12</f>
        <v>0.1686</v>
      </c>
      <c r="L14" s="141">
        <f>I14*K14</f>
        <v>9975.8934000000008</v>
      </c>
      <c r="M14" s="135">
        <f>I14+L14</f>
        <v>69144.893400000001</v>
      </c>
      <c r="N14" s="141"/>
      <c r="O14" s="142">
        <v>13239</v>
      </c>
      <c r="P14" s="143">
        <f>SUM(M14:O14)</f>
        <v>82383.893400000001</v>
      </c>
    </row>
    <row r="15" spans="1:20">
      <c r="A15" s="131">
        <v>7</v>
      </c>
      <c r="B15" s="132" t="s">
        <v>59</v>
      </c>
      <c r="C15" s="132"/>
      <c r="E15" s="144">
        <f t="shared" ref="E15:J15" si="0">SUM(E12:E14)</f>
        <v>422298</v>
      </c>
      <c r="F15" s="145">
        <f t="shared" si="0"/>
        <v>0</v>
      </c>
      <c r="G15" s="144">
        <f t="shared" si="0"/>
        <v>0</v>
      </c>
      <c r="H15" s="144">
        <f t="shared" si="0"/>
        <v>0</v>
      </c>
      <c r="I15" s="144">
        <f t="shared" si="0"/>
        <v>422298</v>
      </c>
      <c r="J15" s="144">
        <f t="shared" si="0"/>
        <v>0</v>
      </c>
      <c r="K15" s="138"/>
      <c r="L15" s="136">
        <f>SUM(L12:L14)</f>
        <v>71199.44279999999</v>
      </c>
      <c r="M15" s="146">
        <f>SUM(M12:M14)</f>
        <v>493497.44279999996</v>
      </c>
      <c r="N15" s="136"/>
      <c r="O15" s="147">
        <f>SUM(O12:O14)</f>
        <v>13239</v>
      </c>
      <c r="P15" s="147">
        <f>SUM(P12:P14)</f>
        <v>506736.44279999996</v>
      </c>
    </row>
    <row r="16" spans="1:20">
      <c r="B16" s="132"/>
      <c r="C16" s="132"/>
      <c r="E16" s="136"/>
      <c r="F16" s="135"/>
      <c r="G16" s="136"/>
      <c r="H16" s="136"/>
      <c r="I16" s="136"/>
      <c r="K16" s="138"/>
      <c r="L16" s="136"/>
      <c r="M16" s="136"/>
      <c r="N16" s="136"/>
      <c r="O16" s="136"/>
      <c r="P16" s="136"/>
    </row>
    <row r="17" spans="1:20">
      <c r="A17" s="131">
        <v>8</v>
      </c>
      <c r="B17" s="132" t="s">
        <v>60</v>
      </c>
      <c r="C17" s="132"/>
      <c r="D17" s="132"/>
      <c r="E17" s="136"/>
      <c r="F17" s="135"/>
      <c r="G17" s="136"/>
      <c r="H17" s="136"/>
      <c r="I17" s="136"/>
      <c r="K17" s="138"/>
      <c r="L17" s="136"/>
      <c r="M17" s="136"/>
      <c r="N17" s="136"/>
      <c r="O17" s="136"/>
      <c r="P17" s="136"/>
    </row>
    <row r="18" spans="1:20">
      <c r="A18" s="131">
        <v>9</v>
      </c>
      <c r="B18" s="132"/>
      <c r="C18" s="132" t="s">
        <v>56</v>
      </c>
      <c r="D18" s="132"/>
      <c r="E18" s="133">
        <v>-9521</v>
      </c>
      <c r="F18" s="134"/>
      <c r="G18" s="133"/>
      <c r="H18" s="136"/>
      <c r="I18" s="133">
        <f>SUM(E18:H18)</f>
        <v>-9521</v>
      </c>
      <c r="J18" s="139"/>
      <c r="K18" s="140">
        <f>$K$12</f>
        <v>0.1686</v>
      </c>
      <c r="L18" s="136">
        <f>I18*K18</f>
        <v>-1605.2406000000001</v>
      </c>
      <c r="M18" s="135">
        <f>I18+L18</f>
        <v>-11126.240600000001</v>
      </c>
      <c r="N18" s="136"/>
      <c r="O18" s="136"/>
      <c r="P18" s="136">
        <f>SUM(M18:N18)</f>
        <v>-11126.240600000001</v>
      </c>
    </row>
    <row r="19" spans="1:20">
      <c r="A19" s="131">
        <v>10</v>
      </c>
      <c r="B19" s="132"/>
      <c r="C19" s="132" t="s">
        <v>57</v>
      </c>
      <c r="D19" s="132"/>
      <c r="E19" s="133">
        <v>-114795</v>
      </c>
      <c r="F19" s="134"/>
      <c r="G19" s="133"/>
      <c r="H19" s="136"/>
      <c r="I19" s="133">
        <f>SUM(E19:H19)</f>
        <v>-114795</v>
      </c>
      <c r="J19" s="139"/>
      <c r="K19" s="140">
        <f>$K$12</f>
        <v>0.1686</v>
      </c>
      <c r="L19" s="136">
        <f>I19*K19</f>
        <v>-19354.437000000002</v>
      </c>
      <c r="M19" s="135">
        <f>I19+L19</f>
        <v>-134149.43700000001</v>
      </c>
      <c r="N19" s="136"/>
      <c r="O19" s="136"/>
      <c r="P19" s="136">
        <f>SUM(M19:N19)</f>
        <v>-134149.43700000001</v>
      </c>
    </row>
    <row r="20" spans="1:20">
      <c r="A20" s="131">
        <v>11</v>
      </c>
      <c r="B20" s="132"/>
      <c r="C20" s="132" t="s">
        <v>58</v>
      </c>
      <c r="D20" s="132"/>
      <c r="E20" s="133">
        <v>-17429</v>
      </c>
      <c r="F20" s="134"/>
      <c r="G20" s="133"/>
      <c r="H20" s="136"/>
      <c r="I20" s="133">
        <f>SUM(E20:H20)</f>
        <v>-17429</v>
      </c>
      <c r="J20" s="139"/>
      <c r="K20" s="140">
        <f>$K$12</f>
        <v>0.1686</v>
      </c>
      <c r="L20" s="136">
        <f>I20*K20</f>
        <v>-2938.5293999999999</v>
      </c>
      <c r="M20" s="135">
        <f>I20+L20</f>
        <v>-20367.529399999999</v>
      </c>
      <c r="N20" s="136"/>
      <c r="O20" s="142">
        <v>-559</v>
      </c>
      <c r="P20" s="136">
        <f>SUM(M20:O20)</f>
        <v>-20926.529399999999</v>
      </c>
    </row>
    <row r="21" spans="1:20">
      <c r="A21" s="131">
        <v>12</v>
      </c>
      <c r="B21" s="132" t="s">
        <v>61</v>
      </c>
      <c r="C21" s="132"/>
      <c r="E21" s="148">
        <f>SUM(E18:E20)</f>
        <v>-141745</v>
      </c>
      <c r="F21" s="149">
        <f>SUM(F18:F20)</f>
        <v>0</v>
      </c>
      <c r="G21" s="148">
        <f>SUM(G18:G20)</f>
        <v>0</v>
      </c>
      <c r="H21" s="148">
        <f>SUM(H18:H20)</f>
        <v>0</v>
      </c>
      <c r="I21" s="148">
        <f>SUM(I18:I20)</f>
        <v>-141745</v>
      </c>
      <c r="K21" s="138"/>
      <c r="L21" s="150">
        <f>SUM(L18:L20)</f>
        <v>-23898.207000000002</v>
      </c>
      <c r="M21" s="150">
        <f>SUM(M18:M20)</f>
        <v>-165643.20699999999</v>
      </c>
      <c r="N21" s="150">
        <f>SUM(N18:N20)</f>
        <v>0</v>
      </c>
      <c r="O21" s="141">
        <f>SUM(O18:O20)</f>
        <v>-559</v>
      </c>
      <c r="P21" s="150">
        <f>SUM(P18:P20)</f>
        <v>-166202.20699999999</v>
      </c>
    </row>
    <row r="22" spans="1:20">
      <c r="A22" s="131">
        <v>13</v>
      </c>
      <c r="B22" s="132" t="s">
        <v>62</v>
      </c>
      <c r="C22" s="132"/>
      <c r="D22" s="132"/>
      <c r="E22" s="133">
        <f>E15+E21</f>
        <v>280553</v>
      </c>
      <c r="F22" s="134">
        <f>F15+F21</f>
        <v>0</v>
      </c>
      <c r="G22" s="133">
        <f>G15+G21</f>
        <v>0</v>
      </c>
      <c r="H22" s="133">
        <f>H15+H21</f>
        <v>0</v>
      </c>
      <c r="I22" s="133">
        <f>I15+I21</f>
        <v>280553</v>
      </c>
      <c r="K22" s="138"/>
      <c r="L22" s="133">
        <f>L15+L21</f>
        <v>47301.235799999988</v>
      </c>
      <c r="M22" s="133">
        <f>M15+M21</f>
        <v>327854.23579999997</v>
      </c>
      <c r="N22" s="147">
        <f>N15-N21</f>
        <v>0</v>
      </c>
      <c r="O22" s="133">
        <f>O15+O21</f>
        <v>12680</v>
      </c>
      <c r="P22" s="147">
        <f>P15+P21</f>
        <v>340534.23579999997</v>
      </c>
    </row>
    <row r="23" spans="1:20" s="126" customFormat="1">
      <c r="A23" s="124">
        <v>14</v>
      </c>
      <c r="B23" s="151" t="s">
        <v>63</v>
      </c>
      <c r="C23" s="151"/>
      <c r="D23" s="151"/>
      <c r="E23" s="133">
        <v>-54652</v>
      </c>
      <c r="F23" s="134"/>
      <c r="G23" s="133"/>
      <c r="H23" s="141"/>
      <c r="I23" s="133">
        <f>SUM(E23:H23)</f>
        <v>-54652</v>
      </c>
      <c r="J23" s="139"/>
      <c r="K23" s="140">
        <f>$K$12</f>
        <v>0.1686</v>
      </c>
      <c r="L23" s="141">
        <f>I23*K23</f>
        <v>-9214.3271999999997</v>
      </c>
      <c r="M23" s="135">
        <f>I23+L23</f>
        <v>-63866.3272</v>
      </c>
      <c r="N23" s="141"/>
      <c r="O23" s="142">
        <v>-576</v>
      </c>
      <c r="P23" s="141">
        <f>SUM(M23:O23)</f>
        <v>-64442.3272</v>
      </c>
      <c r="R23" s="125"/>
      <c r="S23" s="121"/>
      <c r="T23" s="121"/>
    </row>
    <row r="24" spans="1:20" s="126" customFormat="1">
      <c r="A24" s="124">
        <v>15</v>
      </c>
      <c r="B24" s="151" t="s">
        <v>64</v>
      </c>
      <c r="C24" s="151"/>
      <c r="D24" s="151"/>
      <c r="E24" s="144">
        <f>E22+E23</f>
        <v>225901</v>
      </c>
      <c r="F24" s="145">
        <f>F22+F23</f>
        <v>0</v>
      </c>
      <c r="G24" s="144">
        <f>G22+G23</f>
        <v>0</v>
      </c>
      <c r="H24" s="144">
        <f>H22+H23</f>
        <v>0</v>
      </c>
      <c r="I24" s="144">
        <f>I22+I23</f>
        <v>225901</v>
      </c>
      <c r="K24" s="152"/>
      <c r="L24" s="147">
        <f>L22+L23</f>
        <v>38086.908599999988</v>
      </c>
      <c r="M24" s="146">
        <f>M22+M23</f>
        <v>263987.90859999997</v>
      </c>
      <c r="N24" s="147"/>
      <c r="O24" s="147">
        <f>O22+O23</f>
        <v>12104</v>
      </c>
      <c r="P24" s="146">
        <f>P22+P23</f>
        <v>276091.90859999997</v>
      </c>
      <c r="R24" s="177"/>
      <c r="S24" s="153"/>
      <c r="T24" s="121"/>
    </row>
    <row r="25" spans="1:20">
      <c r="A25" s="131">
        <v>16</v>
      </c>
      <c r="B25" s="132" t="s">
        <v>65</v>
      </c>
      <c r="C25" s="132"/>
      <c r="D25" s="132"/>
      <c r="E25" s="133">
        <v>14762</v>
      </c>
      <c r="F25" s="134"/>
      <c r="G25" s="133"/>
      <c r="H25" s="136"/>
      <c r="I25" s="133">
        <f>SUM(E25:H25)</f>
        <v>14762</v>
      </c>
      <c r="J25" s="139"/>
      <c r="K25" s="140">
        <v>0</v>
      </c>
      <c r="L25" s="136">
        <f>I25*K25</f>
        <v>0</v>
      </c>
      <c r="M25" s="135">
        <f>I25+L25</f>
        <v>14762</v>
      </c>
      <c r="N25" s="136"/>
      <c r="O25" s="136"/>
      <c r="P25" s="136">
        <f>SUM(M25:N25)</f>
        <v>14762</v>
      </c>
      <c r="Q25" s="126"/>
      <c r="R25" s="126"/>
      <c r="S25" s="154"/>
    </row>
    <row r="26" spans="1:20" s="126" customFormat="1">
      <c r="A26" s="124">
        <v>17</v>
      </c>
      <c r="B26" s="151" t="s">
        <v>66</v>
      </c>
      <c r="C26" s="151"/>
      <c r="D26" s="151"/>
      <c r="E26" s="133">
        <v>0</v>
      </c>
      <c r="F26" s="134"/>
      <c r="G26" s="133"/>
      <c r="H26" s="147"/>
      <c r="I26" s="133">
        <f>SUM(E26:H26)</f>
        <v>0</v>
      </c>
      <c r="J26" s="139"/>
      <c r="K26" s="139">
        <v>0</v>
      </c>
      <c r="L26" s="147">
        <f>I26*K26</f>
        <v>0</v>
      </c>
      <c r="M26" s="135">
        <f>I26+L26</f>
        <v>0</v>
      </c>
      <c r="N26" s="147"/>
      <c r="O26" s="147"/>
      <c r="P26" s="136">
        <f>SUM(M26:N26)</f>
        <v>0</v>
      </c>
      <c r="Q26" s="114"/>
      <c r="R26" s="54"/>
      <c r="S26" s="114"/>
      <c r="T26" s="121"/>
    </row>
    <row r="27" spans="1:20" s="126" customFormat="1" ht="15.75" customHeight="1">
      <c r="A27" s="124">
        <v>18</v>
      </c>
      <c r="B27" s="151" t="s">
        <v>67</v>
      </c>
      <c r="C27" s="151"/>
      <c r="D27" s="151"/>
      <c r="E27" s="133">
        <v>-479</v>
      </c>
      <c r="F27" s="134"/>
      <c r="G27" s="133"/>
      <c r="H27" s="147"/>
      <c r="I27" s="133">
        <f>SUM(E27:H27)</f>
        <v>-479</v>
      </c>
      <c r="J27" s="139"/>
      <c r="K27" s="139">
        <v>0</v>
      </c>
      <c r="L27" s="147">
        <f>I27*K27</f>
        <v>0</v>
      </c>
      <c r="M27" s="135">
        <f>I27+L27</f>
        <v>-479</v>
      </c>
      <c r="N27" s="147"/>
      <c r="O27" s="147"/>
      <c r="P27" s="136">
        <f>SUM(M27:N27)</f>
        <v>-479</v>
      </c>
      <c r="R27" s="349"/>
      <c r="S27" s="349"/>
      <c r="T27" s="121"/>
    </row>
    <row r="28" spans="1:20" ht="16.5" thickBot="1">
      <c r="A28" s="131">
        <v>19</v>
      </c>
      <c r="B28" s="132" t="s">
        <v>68</v>
      </c>
      <c r="C28" s="132"/>
      <c r="D28" s="132"/>
      <c r="E28" s="133">
        <v>10073</v>
      </c>
      <c r="F28" s="134"/>
      <c r="G28" s="133"/>
      <c r="H28" s="141"/>
      <c r="I28" s="133">
        <f>SUM(E28:H28)</f>
        <v>10073</v>
      </c>
      <c r="J28" s="139"/>
      <c r="K28" s="139">
        <v>0</v>
      </c>
      <c r="L28" s="141">
        <f>I28*K28</f>
        <v>0</v>
      </c>
      <c r="M28" s="135">
        <f>I28+L28</f>
        <v>10073</v>
      </c>
      <c r="N28" s="141"/>
      <c r="O28" s="147"/>
      <c r="P28" s="136">
        <f>SUM(M28:N28)</f>
        <v>10073</v>
      </c>
      <c r="Q28" s="194"/>
      <c r="R28" s="349"/>
      <c r="S28" s="349"/>
    </row>
    <row r="29" spans="1:20" s="155" customFormat="1" ht="16.5" thickBot="1">
      <c r="A29" s="122">
        <v>20</v>
      </c>
      <c r="B29" s="155" t="s">
        <v>69</v>
      </c>
      <c r="E29" s="156">
        <f>SUM(E24:E28)</f>
        <v>250257</v>
      </c>
      <c r="F29" s="157">
        <f>SUM(F24:F28)</f>
        <v>0</v>
      </c>
      <c r="G29" s="156">
        <f>SUM(G24:G28)</f>
        <v>0</v>
      </c>
      <c r="H29" s="156">
        <f>SUM(H24:H28)</f>
        <v>0</v>
      </c>
      <c r="I29" s="156">
        <f>SUM(I24:I28)</f>
        <v>250257</v>
      </c>
      <c r="L29" s="202">
        <f>SUM(L24:L28)</f>
        <v>38086.908599999988</v>
      </c>
      <c r="M29" s="156">
        <f>SUM(M24:M28)</f>
        <v>288343.90859999997</v>
      </c>
      <c r="N29" s="158"/>
      <c r="O29" s="156">
        <f>SUM(O24:O28)</f>
        <v>12104</v>
      </c>
      <c r="P29" s="156">
        <f>SUM(P24:P28)</f>
        <v>300447.90859999997</v>
      </c>
      <c r="Q29" s="204">
        <f>P29/P37+1</f>
        <v>297012.48571033141</v>
      </c>
      <c r="R29" s="159"/>
      <c r="S29" s="104"/>
    </row>
    <row r="30" spans="1:20" s="161" customFormat="1" ht="17.25" thickTop="1" thickBot="1">
      <c r="A30" s="160"/>
      <c r="D30" s="162"/>
      <c r="E30" s="163"/>
      <c r="I30" s="163"/>
      <c r="L30" s="163"/>
      <c r="M30" s="163"/>
      <c r="N30" s="163"/>
      <c r="O30" s="163"/>
      <c r="Q30" s="350" t="s">
        <v>80</v>
      </c>
      <c r="R30" s="126"/>
      <c r="S30" s="126"/>
      <c r="T30" s="164"/>
    </row>
    <row r="31" spans="1:20" ht="16.5" thickBot="1">
      <c r="A31" s="131">
        <v>21</v>
      </c>
      <c r="B31" s="55" t="s">
        <v>43</v>
      </c>
      <c r="C31" s="165"/>
      <c r="D31" s="166"/>
      <c r="E31" s="167"/>
      <c r="F31" s="168"/>
      <c r="G31" s="169"/>
      <c r="H31" s="169"/>
      <c r="I31" s="169"/>
      <c r="J31" s="169"/>
      <c r="K31" s="169"/>
      <c r="L31" s="169"/>
      <c r="M31" s="168"/>
      <c r="N31" s="168"/>
      <c r="O31" s="168"/>
      <c r="P31" s="170"/>
      <c r="Q31" s="351"/>
      <c r="R31" s="183"/>
      <c r="S31" s="126"/>
      <c r="T31" s="126"/>
    </row>
    <row r="32" spans="1:20" ht="15" customHeight="1">
      <c r="A32" s="131">
        <v>22</v>
      </c>
      <c r="B32" s="171" t="s">
        <v>70</v>
      </c>
      <c r="C32" s="172"/>
      <c r="D32" s="126"/>
      <c r="E32" s="173">
        <f>[7]ROR!F15</f>
        <v>7.2900000000000006E-2</v>
      </c>
      <c r="F32" s="164"/>
      <c r="G32" s="174"/>
      <c r="H32" s="174"/>
      <c r="I32" s="174"/>
      <c r="J32" s="174"/>
      <c r="K32" s="174"/>
      <c r="L32" s="174"/>
      <c r="M32" s="174"/>
      <c r="N32" s="174"/>
      <c r="O32" s="174"/>
      <c r="P32" s="270">
        <f>E32</f>
        <v>7.2900000000000006E-2</v>
      </c>
      <c r="Q32" s="126"/>
      <c r="R32" s="126"/>
      <c r="S32" s="126"/>
      <c r="T32" s="126"/>
    </row>
    <row r="33" spans="1:21" ht="13.5" customHeight="1">
      <c r="A33" s="131">
        <v>23</v>
      </c>
      <c r="B33" s="171" t="s">
        <v>40</v>
      </c>
      <c r="C33" s="172"/>
      <c r="D33" s="126"/>
      <c r="E33" s="175">
        <f>E29*E32</f>
        <v>18243.7353</v>
      </c>
      <c r="F33" s="164"/>
      <c r="G33" s="174"/>
      <c r="H33" s="174"/>
      <c r="I33" s="174"/>
      <c r="J33" s="174"/>
      <c r="K33" s="174"/>
      <c r="L33" s="174"/>
      <c r="M33" s="174"/>
      <c r="N33" s="174"/>
      <c r="O33" s="174"/>
      <c r="P33" s="176">
        <f>P29*P32</f>
        <v>21902.652536940001</v>
      </c>
      <c r="Q33" s="195"/>
      <c r="R33" s="177"/>
      <c r="S33" s="177"/>
      <c r="T33" s="178"/>
    </row>
    <row r="34" spans="1:21">
      <c r="A34" s="131">
        <v>24</v>
      </c>
      <c r="B34" s="171" t="s">
        <v>71</v>
      </c>
      <c r="C34" s="172"/>
      <c r="D34" s="126"/>
      <c r="E34" s="126">
        <f>[7]ROR!N24</f>
        <v>0.62031999999999998</v>
      </c>
      <c r="F34" s="164"/>
      <c r="G34" s="164"/>
      <c r="H34" s="164"/>
      <c r="I34" s="164"/>
      <c r="J34" s="164"/>
      <c r="K34" s="164"/>
      <c r="L34" s="164"/>
      <c r="M34" s="164"/>
      <c r="N34" s="164"/>
      <c r="O34" s="164"/>
      <c r="P34" s="271">
        <f>E34</f>
        <v>0.62031999999999998</v>
      </c>
      <c r="Q34" s="126"/>
      <c r="R34" s="125"/>
      <c r="S34" s="126"/>
      <c r="T34" s="126"/>
    </row>
    <row r="35" spans="1:21">
      <c r="A35" s="131">
        <v>25</v>
      </c>
      <c r="B35" s="171" t="s">
        <v>41</v>
      </c>
      <c r="C35" s="172"/>
      <c r="D35" s="126"/>
      <c r="E35" s="126"/>
      <c r="F35" s="164"/>
      <c r="G35" s="164"/>
      <c r="H35" s="164"/>
      <c r="I35" s="164"/>
      <c r="J35" s="164"/>
      <c r="K35" s="164"/>
      <c r="L35" s="164"/>
      <c r="M35" s="164"/>
      <c r="N35" s="164"/>
      <c r="O35" s="164"/>
      <c r="P35" s="179">
        <f>P33/P34</f>
        <v>35308.635118874132</v>
      </c>
      <c r="Q35" s="196"/>
      <c r="R35" s="125"/>
      <c r="S35" s="126"/>
      <c r="T35" s="126"/>
    </row>
    <row r="36" spans="1:21">
      <c r="A36" s="131">
        <v>26</v>
      </c>
      <c r="B36" s="171" t="s">
        <v>39</v>
      </c>
      <c r="C36" s="172"/>
      <c r="D36" s="126"/>
      <c r="E36" s="272">
        <v>2.6800000000000001E-2</v>
      </c>
      <c r="F36" s="164"/>
      <c r="G36" s="164"/>
      <c r="H36" s="164"/>
      <c r="I36" s="164"/>
      <c r="J36" s="164"/>
      <c r="K36" s="164"/>
      <c r="L36" s="164"/>
      <c r="M36" s="164"/>
      <c r="N36" s="164"/>
      <c r="O36" s="164"/>
      <c r="P36" s="180"/>
      <c r="Q36" s="196"/>
      <c r="R36" s="126"/>
      <c r="S36" s="126"/>
      <c r="T36" s="126"/>
    </row>
    <row r="37" spans="1:21">
      <c r="A37" s="131">
        <v>27</v>
      </c>
      <c r="B37" s="171" t="s">
        <v>35</v>
      </c>
      <c r="C37" s="172"/>
      <c r="D37" s="126"/>
      <c r="E37" s="181"/>
      <c r="F37" s="164"/>
      <c r="G37" s="164"/>
      <c r="H37" s="164"/>
      <c r="I37" s="164"/>
      <c r="J37" s="164"/>
      <c r="K37" s="164"/>
      <c r="L37" s="164"/>
      <c r="M37" s="164"/>
      <c r="N37" s="164"/>
      <c r="O37" s="164"/>
      <c r="P37" s="182">
        <v>1.0115700000000001</v>
      </c>
      <c r="Q37" s="196"/>
      <c r="R37" s="183"/>
      <c r="S37" s="126"/>
      <c r="T37" s="126"/>
      <c r="U37" s="126"/>
    </row>
    <row r="38" spans="1:21" ht="16.5" thickBot="1">
      <c r="A38" s="131">
        <v>28</v>
      </c>
      <c r="B38" s="82" t="s">
        <v>42</v>
      </c>
      <c r="C38" s="184"/>
      <c r="D38" s="185"/>
      <c r="E38" s="186"/>
      <c r="F38" s="187"/>
      <c r="G38" s="187"/>
      <c r="H38" s="187"/>
      <c r="I38" s="187"/>
      <c r="J38" s="187"/>
      <c r="K38" s="187"/>
      <c r="L38" s="187"/>
      <c r="M38" s="187"/>
      <c r="N38" s="187"/>
      <c r="O38" s="187"/>
      <c r="P38" s="206">
        <f>P35/P37</f>
        <v>34904.78673633474</v>
      </c>
      <c r="Q38" s="193"/>
      <c r="R38" s="126"/>
      <c r="S38" s="126"/>
      <c r="T38" s="126"/>
      <c r="U38" s="126"/>
    </row>
    <row r="39" spans="1:21">
      <c r="B39" s="17"/>
      <c r="C39" s="17"/>
      <c r="D39" s="38"/>
      <c r="E39" s="188"/>
      <c r="K39" s="253"/>
      <c r="L39" s="245" t="s">
        <v>81</v>
      </c>
      <c r="M39" s="246">
        <f>Q29</f>
        <v>297012.48571033141</v>
      </c>
      <c r="N39" s="253"/>
      <c r="O39" s="253"/>
      <c r="P39" s="253"/>
      <c r="Q39" s="126"/>
      <c r="R39" s="177"/>
      <c r="S39" s="177"/>
      <c r="T39" s="178"/>
      <c r="U39" s="126"/>
    </row>
    <row r="40" spans="1:21" s="190" customFormat="1">
      <c r="A40" s="102"/>
      <c r="B40" s="102"/>
      <c r="C40" s="102"/>
      <c r="D40" s="102"/>
      <c r="E40" s="102"/>
      <c r="F40" s="102"/>
      <c r="G40" s="102"/>
      <c r="H40" s="102"/>
      <c r="I40" s="102"/>
      <c r="J40" s="102"/>
      <c r="K40" s="254"/>
      <c r="L40" s="245" t="s">
        <v>86</v>
      </c>
      <c r="M40" s="247">
        <v>263655</v>
      </c>
      <c r="N40" s="254"/>
      <c r="O40" s="254"/>
      <c r="P40" s="254"/>
      <c r="Q40" s="102"/>
      <c r="R40" s="189"/>
      <c r="S40" s="189"/>
      <c r="T40" s="189"/>
      <c r="U40" s="189"/>
    </row>
    <row r="41" spans="1:21">
      <c r="D41" s="262" t="s">
        <v>102</v>
      </c>
      <c r="E41" s="263"/>
      <c r="F41" s="263"/>
      <c r="G41" s="261"/>
      <c r="K41" s="253"/>
      <c r="L41" s="245" t="s">
        <v>83</v>
      </c>
      <c r="M41" s="248">
        <f>M39-M40</f>
        <v>33357.485710331413</v>
      </c>
      <c r="N41" s="253"/>
      <c r="O41" s="249" t="s">
        <v>76</v>
      </c>
      <c r="P41" s="253"/>
      <c r="R41" s="126"/>
      <c r="S41" s="178"/>
      <c r="T41" s="126"/>
      <c r="U41" s="126"/>
    </row>
    <row r="42" spans="1:21" ht="16.5" thickBot="1">
      <c r="I42" s="192"/>
      <c r="J42" s="192"/>
      <c r="K42" s="255"/>
      <c r="L42" s="249" t="s">
        <v>84</v>
      </c>
      <c r="M42" s="256">
        <f>M41*P32/P34</f>
        <v>3920.1713765204413</v>
      </c>
      <c r="N42" s="253"/>
      <c r="O42" s="159">
        <f>M41*E36*-0.35/P34</f>
        <v>-504.40613870729408</v>
      </c>
      <c r="P42" s="253"/>
      <c r="R42" s="126"/>
      <c r="S42" s="126"/>
      <c r="T42" s="126"/>
      <c r="U42" s="126"/>
    </row>
    <row r="43" spans="1:21" ht="16.5" thickBot="1">
      <c r="I43" s="192"/>
      <c r="J43" s="192"/>
      <c r="K43" s="255"/>
      <c r="L43" s="248"/>
      <c r="M43" s="249" t="s">
        <v>85</v>
      </c>
      <c r="N43" s="253"/>
      <c r="O43" s="198">
        <f>M42+O42</f>
        <v>3415.765237813147</v>
      </c>
      <c r="P43" s="253"/>
      <c r="R43" s="126"/>
      <c r="S43" s="126"/>
      <c r="T43" s="126"/>
      <c r="U43" s="126"/>
    </row>
    <row r="44" spans="1:21" ht="9" customHeight="1">
      <c r="I44" s="192"/>
      <c r="J44" s="192"/>
      <c r="K44" s="255"/>
      <c r="L44" s="255"/>
      <c r="M44" s="255"/>
      <c r="N44" s="253"/>
      <c r="O44" s="253"/>
      <c r="P44" s="253"/>
    </row>
    <row r="45" spans="1:21" ht="8.25" customHeight="1">
      <c r="I45" s="192"/>
      <c r="J45" s="192"/>
      <c r="K45" s="255"/>
      <c r="L45" s="255"/>
      <c r="M45" s="255"/>
      <c r="N45" s="253"/>
      <c r="O45" s="253"/>
      <c r="P45" s="253"/>
    </row>
    <row r="46" spans="1:21">
      <c r="I46" s="192"/>
      <c r="J46" s="192"/>
      <c r="K46" s="255"/>
      <c r="L46" s="245" t="s">
        <v>81</v>
      </c>
      <c r="M46" s="246">
        <f>Q29</f>
        <v>297012.48571033141</v>
      </c>
      <c r="N46" s="253"/>
      <c r="O46" s="253"/>
      <c r="P46" s="253"/>
    </row>
    <row r="47" spans="1:21">
      <c r="I47" s="192"/>
      <c r="J47" s="192"/>
      <c r="K47" s="255"/>
      <c r="L47" s="245" t="s">
        <v>96</v>
      </c>
      <c r="M47" s="247">
        <v>286597</v>
      </c>
      <c r="N47" s="254"/>
      <c r="O47" s="254"/>
      <c r="P47" s="253"/>
    </row>
    <row r="48" spans="1:21">
      <c r="I48" s="192"/>
      <c r="J48" s="192"/>
      <c r="K48" s="255"/>
      <c r="L48" s="245" t="s">
        <v>83</v>
      </c>
      <c r="M48" s="248">
        <f>M46-M47</f>
        <v>10415.485710331413</v>
      </c>
      <c r="N48" s="253"/>
      <c r="O48" s="249" t="s">
        <v>76</v>
      </c>
      <c r="P48" s="253"/>
    </row>
    <row r="49" spans="9:16" ht="16.5" thickBot="1">
      <c r="I49" s="192"/>
      <c r="J49" s="192"/>
      <c r="K49" s="255"/>
      <c r="L49" s="249" t="s">
        <v>84</v>
      </c>
      <c r="M49" s="256">
        <f>M48*P32/P34</f>
        <v>1224.0277732189195</v>
      </c>
      <c r="N49" s="253"/>
      <c r="O49" s="159">
        <f>M48*E36*-0.35/P34</f>
        <v>-157.49493158838771</v>
      </c>
      <c r="P49" s="253"/>
    </row>
    <row r="50" spans="9:16" ht="16.5" thickBot="1">
      <c r="K50" s="253"/>
      <c r="L50" s="248"/>
      <c r="M50" s="249" t="s">
        <v>99</v>
      </c>
      <c r="N50" s="253"/>
      <c r="O50" s="257">
        <f>M49+O49</f>
        <v>1066.5328416305317</v>
      </c>
      <c r="P50" s="253"/>
    </row>
    <row r="51" spans="9:16">
      <c r="K51" s="253"/>
      <c r="L51" s="253"/>
      <c r="M51" s="253"/>
      <c r="N51" s="253"/>
      <c r="O51" s="253"/>
      <c r="P51" s="253"/>
    </row>
    <row r="52" spans="9:16">
      <c r="K52" s="253"/>
      <c r="L52" s="253"/>
      <c r="M52" s="253"/>
      <c r="N52" s="253"/>
      <c r="O52" s="253"/>
      <c r="P52" s="253"/>
    </row>
    <row r="53" spans="9:16">
      <c r="K53" s="253"/>
      <c r="L53" s="253"/>
      <c r="M53" s="253"/>
      <c r="N53" s="253"/>
      <c r="O53" s="253"/>
      <c r="P53" s="253"/>
    </row>
    <row r="54" spans="9:16">
      <c r="K54" s="253"/>
      <c r="L54" s="253"/>
      <c r="M54" s="253"/>
      <c r="N54" s="253"/>
      <c r="O54" s="253"/>
      <c r="P54" s="253"/>
    </row>
    <row r="133" spans="7:7">
      <c r="G133" s="191"/>
    </row>
    <row r="134" spans="7:7">
      <c r="G134" s="191"/>
    </row>
    <row r="135" spans="7:7">
      <c r="G135" s="191"/>
    </row>
    <row r="136" spans="7:7">
      <c r="G136" s="191"/>
    </row>
    <row r="137" spans="7:7">
      <c r="G137" s="191"/>
    </row>
    <row r="138" spans="7:7">
      <c r="G138" s="191"/>
    </row>
    <row r="139" spans="7:7">
      <c r="G139" s="191"/>
    </row>
    <row r="140" spans="7:7">
      <c r="G140" s="191"/>
    </row>
    <row r="141" spans="7:7">
      <c r="G141" s="191"/>
    </row>
    <row r="142" spans="7:7">
      <c r="G142" s="191"/>
    </row>
    <row r="143" spans="7:7">
      <c r="G143" s="191"/>
    </row>
    <row r="144" spans="7:7">
      <c r="G144" s="191"/>
    </row>
    <row r="145" spans="7:7">
      <c r="G145" s="191"/>
    </row>
    <row r="146" spans="7:7">
      <c r="G146" s="191"/>
    </row>
    <row r="147" spans="7:7">
      <c r="G147" s="191"/>
    </row>
  </sheetData>
  <mergeCells count="16">
    <mergeCell ref="Q30:Q31"/>
    <mergeCell ref="R27:R28"/>
    <mergeCell ref="S27:S28"/>
    <mergeCell ref="A1:T1"/>
    <mergeCell ref="E2:I2"/>
    <mergeCell ref="K2:M2"/>
    <mergeCell ref="E3:E6"/>
    <mergeCell ref="F3:F6"/>
    <mergeCell ref="G3:G6"/>
    <mergeCell ref="H3:H6"/>
    <mergeCell ref="I3:I6"/>
    <mergeCell ref="K3:K6"/>
    <mergeCell ref="L3:L6"/>
    <mergeCell ref="M3:M6"/>
    <mergeCell ref="O3:O6"/>
    <mergeCell ref="P3:P6"/>
  </mergeCells>
  <pageMargins left="0.7" right="0.7" top="0.75" bottom="0.75" header="0.3" footer="0.3"/>
  <pageSetup scale="65" orientation="landscape" r:id="rId1"/>
  <headerFooter scaleWithDoc="0">
    <oddHeader>&amp;RExhibit No. EMA-15</oddHeader>
    <oddFooter>&amp;RPage 5 of 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0"/>
  <sheetViews>
    <sheetView topLeftCell="A28" workbookViewId="0">
      <selection activeCell="D36" sqref="D36:D40"/>
    </sheetView>
  </sheetViews>
  <sheetFormatPr defaultRowHeight="15.75"/>
  <cols>
    <col min="1" max="1" width="0.85546875" style="207" customWidth="1"/>
    <col min="2" max="2" width="55.85546875" style="207" customWidth="1"/>
    <col min="3" max="3" width="2.28515625" style="207" customWidth="1"/>
    <col min="4" max="4" width="22.140625" style="207" customWidth="1"/>
    <col min="5" max="5" width="1" style="207" customWidth="1"/>
    <col min="6" max="6" width="21.140625" style="207" customWidth="1"/>
    <col min="7" max="7" width="11.140625" style="207" customWidth="1"/>
    <col min="8" max="8" width="12.28515625" style="207" bestFit="1" customWidth="1"/>
    <col min="9" max="9" width="10.7109375" style="207" customWidth="1"/>
    <col min="10" max="16384" width="9.140625" style="207"/>
  </cols>
  <sheetData>
    <row r="1" spans="1:12">
      <c r="A1" s="332" t="s">
        <v>95</v>
      </c>
      <c r="B1" s="333"/>
      <c r="C1" s="333"/>
      <c r="D1" s="333"/>
      <c r="E1" s="334"/>
      <c r="F1" s="231" t="s">
        <v>120</v>
      </c>
      <c r="G1" s="231"/>
      <c r="H1" s="231"/>
    </row>
    <row r="2" spans="1:12" ht="16.5" thickBot="1">
      <c r="A2" s="335" t="s">
        <v>139</v>
      </c>
      <c r="B2" s="336"/>
      <c r="C2" s="336"/>
      <c r="D2" s="336"/>
      <c r="E2" s="337"/>
      <c r="F2" s="231"/>
      <c r="G2" s="231"/>
      <c r="H2" s="231"/>
    </row>
    <row r="3" spans="1:12" s="213" customFormat="1" ht="36" customHeight="1">
      <c r="A3" s="208"/>
      <c r="B3" s="288" t="s">
        <v>107</v>
      </c>
      <c r="C3" s="288"/>
      <c r="D3" s="273" t="s">
        <v>113</v>
      </c>
      <c r="E3" s="286"/>
      <c r="F3" s="282"/>
      <c r="G3" s="282"/>
      <c r="H3" s="283"/>
      <c r="I3" s="212"/>
      <c r="J3" s="212"/>
      <c r="K3" s="212"/>
      <c r="L3" s="212"/>
    </row>
    <row r="4" spans="1:12" ht="21" customHeight="1">
      <c r="A4" s="217"/>
      <c r="B4" s="294" t="s">
        <v>112</v>
      </c>
      <c r="C4" s="294"/>
      <c r="D4" s="295">
        <f>'RB Attrition 12.2014 to 2016-E'!U30</f>
        <v>1343866.6971899536</v>
      </c>
      <c r="E4" s="287"/>
      <c r="F4" s="231"/>
      <c r="G4" s="231"/>
      <c r="H4" s="231"/>
      <c r="I4" s="212"/>
      <c r="J4" s="212"/>
      <c r="K4" s="212"/>
      <c r="L4" s="212"/>
    </row>
    <row r="5" spans="1:12" ht="17.25" customHeight="1">
      <c r="A5" s="214"/>
      <c r="B5" s="331" t="s">
        <v>109</v>
      </c>
      <c r="C5" s="274"/>
      <c r="D5" s="221"/>
      <c r="E5" s="287"/>
      <c r="F5" s="231"/>
      <c r="G5" s="231"/>
      <c r="H5" s="231"/>
      <c r="I5" s="212"/>
      <c r="J5" s="212"/>
      <c r="K5" s="212"/>
      <c r="L5" s="212"/>
    </row>
    <row r="6" spans="1:12" ht="16.5" customHeight="1">
      <c r="A6" s="214"/>
      <c r="B6" s="331"/>
      <c r="C6" s="274"/>
      <c r="D6" s="221">
        <v>1315891</v>
      </c>
      <c r="E6" s="287"/>
      <c r="F6" s="231"/>
      <c r="G6" s="231"/>
      <c r="H6" s="231"/>
      <c r="I6" s="212"/>
      <c r="J6" s="212"/>
      <c r="K6" s="212"/>
      <c r="L6" s="212"/>
    </row>
    <row r="7" spans="1:12" ht="19.5" customHeight="1" thickBot="1">
      <c r="A7" s="214"/>
      <c r="B7" s="223" t="s">
        <v>90</v>
      </c>
      <c r="C7" s="223"/>
      <c r="D7" s="277">
        <f>D4-D6</f>
        <v>27975.697189953644</v>
      </c>
      <c r="E7" s="287"/>
      <c r="F7" s="231"/>
      <c r="G7" s="231"/>
      <c r="H7" s="283"/>
      <c r="I7" s="212"/>
      <c r="J7" s="212"/>
      <c r="K7" s="212"/>
      <c r="L7" s="212"/>
    </row>
    <row r="8" spans="1:12" ht="4.5" customHeight="1" thickTop="1">
      <c r="A8" s="214"/>
      <c r="B8" s="223"/>
      <c r="C8" s="223"/>
      <c r="D8" s="221"/>
      <c r="E8" s="287"/>
      <c r="F8" s="231"/>
      <c r="G8" s="231"/>
      <c r="H8" s="283"/>
      <c r="I8" s="212"/>
      <c r="J8" s="212"/>
      <c r="K8" s="212"/>
      <c r="L8" s="212"/>
    </row>
    <row r="9" spans="1:12" ht="29.25" customHeight="1">
      <c r="A9" s="214"/>
      <c r="B9" s="274" t="s">
        <v>103</v>
      </c>
      <c r="C9" s="274"/>
      <c r="D9" s="276">
        <f>'RB Attrition 12.2014 to 2016-E'!S45</f>
        <v>2865.3234311100905</v>
      </c>
      <c r="E9" s="287"/>
      <c r="F9" s="231"/>
      <c r="G9" s="231"/>
      <c r="H9" s="231"/>
    </row>
    <row r="10" spans="1:12" ht="25.5" customHeight="1">
      <c r="A10" s="214"/>
      <c r="B10" s="376" t="s">
        <v>106</v>
      </c>
      <c r="C10" s="274"/>
      <c r="D10" s="291"/>
      <c r="E10" s="287"/>
      <c r="F10" s="231"/>
      <c r="G10" s="231"/>
      <c r="H10" s="231"/>
      <c r="I10" s="231"/>
    </row>
    <row r="11" spans="1:12" ht="24.75" customHeight="1" thickBot="1">
      <c r="A11" s="214"/>
      <c r="B11" s="376"/>
      <c r="C11" s="274"/>
      <c r="D11" s="275">
        <f>D9*92.6%</f>
        <v>2653.2894972079434</v>
      </c>
      <c r="E11" s="287"/>
      <c r="F11" s="231"/>
      <c r="G11" s="231"/>
      <c r="H11" s="231"/>
      <c r="I11" s="231"/>
    </row>
    <row r="12" spans="1:12" ht="6.75" customHeight="1" thickTop="1" thickBot="1">
      <c r="A12" s="214"/>
      <c r="B12" s="224"/>
      <c r="C12" s="224"/>
      <c r="D12" s="292"/>
      <c r="E12" s="287"/>
      <c r="F12" s="231"/>
      <c r="G12" s="231"/>
      <c r="H12" s="284"/>
      <c r="I12" s="219"/>
    </row>
    <row r="13" spans="1:12" ht="31.5" customHeight="1">
      <c r="A13" s="367" t="s">
        <v>100</v>
      </c>
      <c r="B13" s="368"/>
      <c r="C13" s="368"/>
      <c r="D13" s="368"/>
      <c r="E13" s="369"/>
      <c r="F13" s="285"/>
      <c r="G13" s="285"/>
      <c r="H13" s="215"/>
    </row>
    <row r="14" spans="1:12" ht="16.5" customHeight="1" thickBot="1">
      <c r="A14" s="370" t="s">
        <v>110</v>
      </c>
      <c r="B14" s="371"/>
      <c r="C14" s="371"/>
      <c r="D14" s="371"/>
      <c r="E14" s="372"/>
    </row>
    <row r="15" spans="1:12" ht="16.5" thickBot="1"/>
    <row r="16" spans="1:12">
      <c r="B16" s="373" t="s">
        <v>141</v>
      </c>
      <c r="C16" s="374"/>
      <c r="D16" s="375"/>
      <c r="F16" s="231" t="s">
        <v>121</v>
      </c>
    </row>
    <row r="17" spans="2:6">
      <c r="B17" s="289" t="s">
        <v>89</v>
      </c>
      <c r="C17" s="218"/>
      <c r="D17" s="220">
        <f>2596921*2/1000</f>
        <v>5193.8419999999996</v>
      </c>
    </row>
    <row r="18" spans="2:6">
      <c r="B18" s="298" t="s">
        <v>114</v>
      </c>
      <c r="C18" s="274"/>
      <c r="D18" s="300">
        <v>0.5</v>
      </c>
    </row>
    <row r="19" spans="2:6" ht="16.5" thickBot="1">
      <c r="B19" s="303" t="s">
        <v>115</v>
      </c>
      <c r="C19" s="238"/>
      <c r="D19" s="241">
        <f>D17*D18</f>
        <v>2596.9209999999998</v>
      </c>
    </row>
    <row r="20" spans="2:6" ht="16.5" thickBot="1"/>
    <row r="21" spans="2:6">
      <c r="B21" s="373" t="s">
        <v>140</v>
      </c>
      <c r="C21" s="374"/>
      <c r="D21" s="375"/>
      <c r="F21" s="315" t="s">
        <v>122</v>
      </c>
    </row>
    <row r="22" spans="2:6" ht="7.5" customHeight="1">
      <c r="B22" s="214"/>
      <c r="C22" s="215"/>
      <c r="D22" s="216"/>
    </row>
    <row r="23" spans="2:6">
      <c r="B23" s="289" t="s">
        <v>89</v>
      </c>
      <c r="C23" s="290"/>
      <c r="D23" s="220">
        <f>2596921*2/1000</f>
        <v>5193.8419999999996</v>
      </c>
      <c r="F23" s="299"/>
    </row>
    <row r="24" spans="2:6" ht="36.75" customHeight="1">
      <c r="B24" s="296" t="s">
        <v>127</v>
      </c>
      <c r="C24" s="274"/>
      <c r="D24" s="222">
        <f>-D11</f>
        <v>-2653.2894972079434</v>
      </c>
    </row>
    <row r="25" spans="2:6">
      <c r="B25" s="296" t="s">
        <v>91</v>
      </c>
      <c r="C25" s="224"/>
      <c r="D25" s="222">
        <f>D23+D24</f>
        <v>2540.5525027920562</v>
      </c>
    </row>
    <row r="26" spans="2:6" ht="6.75" customHeight="1">
      <c r="B26" s="296"/>
      <c r="C26" s="224"/>
      <c r="D26" s="220"/>
    </row>
    <row r="27" spans="2:6" ht="30.75" customHeight="1" thickBot="1">
      <c r="B27" s="296" t="s">
        <v>123</v>
      </c>
      <c r="C27" s="226"/>
      <c r="D27" s="227">
        <f>D25*0.5</f>
        <v>1270.2762513960281</v>
      </c>
    </row>
    <row r="28" spans="2:6" ht="11.25" customHeight="1" thickTop="1">
      <c r="B28" s="311"/>
      <c r="C28" s="301"/>
      <c r="D28" s="302"/>
    </row>
    <row r="29" spans="2:6" ht="7.5" customHeight="1">
      <c r="B29" s="297"/>
      <c r="C29" s="226"/>
      <c r="D29" s="293"/>
    </row>
    <row r="30" spans="2:6" ht="24.75" customHeight="1">
      <c r="B30" s="312" t="s">
        <v>117</v>
      </c>
      <c r="C30" s="229"/>
      <c r="D30" s="230">
        <v>2597</v>
      </c>
    </row>
    <row r="31" spans="2:6" ht="31.5">
      <c r="B31" s="297" t="s">
        <v>116</v>
      </c>
      <c r="C31" s="232"/>
      <c r="D31" s="233">
        <f>-D27</f>
        <v>-1270.2762513960281</v>
      </c>
    </row>
    <row r="32" spans="2:6" ht="19.5" customHeight="1" thickBot="1">
      <c r="B32" s="313" t="s">
        <v>94</v>
      </c>
      <c r="C32" s="234"/>
      <c r="D32" s="235">
        <f>SUM(D30:D31)</f>
        <v>1326.7237486039719</v>
      </c>
    </row>
    <row r="33" spans="2:6" ht="6.75" customHeight="1" thickTop="1" thickBot="1">
      <c r="B33" s="314"/>
      <c r="C33" s="240"/>
      <c r="D33" s="241"/>
    </row>
    <row r="34" spans="2:6" ht="16.5" thickBot="1"/>
    <row r="35" spans="2:6" ht="16.5" thickBot="1">
      <c r="B35" s="364" t="s">
        <v>142</v>
      </c>
      <c r="C35" s="365"/>
      <c r="D35" s="366"/>
      <c r="F35" s="207" t="s">
        <v>125</v>
      </c>
    </row>
    <row r="36" spans="2:6" ht="33.75" customHeight="1">
      <c r="B36" s="306" t="s">
        <v>119</v>
      </c>
      <c r="C36" s="307"/>
      <c r="D36" s="308">
        <f>D11</f>
        <v>2653.2894972079434</v>
      </c>
    </row>
    <row r="37" spans="2:6" ht="33.75" customHeight="1">
      <c r="B37" s="316" t="s">
        <v>126</v>
      </c>
      <c r="C37" s="215"/>
      <c r="D37" s="222">
        <v>1270</v>
      </c>
    </row>
    <row r="38" spans="2:6" ht="19.5" customHeight="1">
      <c r="B38" s="214" t="s">
        <v>118</v>
      </c>
      <c r="C38" s="215"/>
      <c r="D38" s="309">
        <f>SUM(D36:D37)</f>
        <v>3923.2894972079434</v>
      </c>
    </row>
    <row r="39" spans="2:6">
      <c r="B39" s="214" t="s">
        <v>117</v>
      </c>
      <c r="C39" s="304"/>
      <c r="D39" s="305">
        <v>2597</v>
      </c>
    </row>
    <row r="40" spans="2:6" ht="16.5" thickBot="1">
      <c r="B40" s="303" t="s">
        <v>124</v>
      </c>
      <c r="C40" s="310"/>
      <c r="D40" s="241">
        <f>D38-D39</f>
        <v>1326.2894972079434</v>
      </c>
    </row>
  </sheetData>
  <mergeCells count="9">
    <mergeCell ref="B35:D35"/>
    <mergeCell ref="A1:E1"/>
    <mergeCell ref="A2:E2"/>
    <mergeCell ref="A13:E13"/>
    <mergeCell ref="A14:E14"/>
    <mergeCell ref="B21:D21"/>
    <mergeCell ref="B5:B6"/>
    <mergeCell ref="B10:B11"/>
    <mergeCell ref="B16:D16"/>
  </mergeCells>
  <pageMargins left="0.45" right="0.45" top="1" bottom="0.75" header="0.3" footer="0.3"/>
  <pageSetup scale="86" orientation="portrait" r:id="rId1"/>
  <headerFooter>
    <oddHeader>&amp;RExhibit No. EMA-14</oddHeader>
    <oddFooter>&amp;RPage 1 of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0"/>
  <sheetViews>
    <sheetView topLeftCell="A19" workbookViewId="0">
      <selection activeCell="I25" sqref="I25"/>
    </sheetView>
  </sheetViews>
  <sheetFormatPr defaultRowHeight="15.75"/>
  <cols>
    <col min="1" max="1" width="0.85546875" style="207" customWidth="1"/>
    <col min="2" max="2" width="55.85546875" style="207" customWidth="1"/>
    <col min="3" max="3" width="2.28515625" style="207" customWidth="1"/>
    <col min="4" max="4" width="22.140625" style="207" customWidth="1"/>
    <col min="5" max="5" width="1" style="207" customWidth="1"/>
    <col min="6" max="6" width="21.140625" style="207" customWidth="1"/>
    <col min="7" max="7" width="11.140625" style="207" customWidth="1"/>
    <col min="8" max="8" width="12.28515625" style="207" bestFit="1" customWidth="1"/>
    <col min="9" max="9" width="10.7109375" style="207" customWidth="1"/>
    <col min="10" max="16384" width="9.140625" style="207"/>
  </cols>
  <sheetData>
    <row r="1" spans="1:12">
      <c r="A1" s="332" t="s">
        <v>128</v>
      </c>
      <c r="B1" s="333"/>
      <c r="C1" s="333"/>
      <c r="D1" s="333"/>
      <c r="E1" s="334"/>
      <c r="F1" s="231" t="s">
        <v>131</v>
      </c>
      <c r="G1" s="231"/>
      <c r="H1" s="231"/>
    </row>
    <row r="2" spans="1:12" ht="16.5" thickBot="1">
      <c r="A2" s="335" t="s">
        <v>139</v>
      </c>
      <c r="B2" s="336"/>
      <c r="C2" s="336"/>
      <c r="D2" s="336"/>
      <c r="E2" s="337"/>
      <c r="F2" s="231"/>
      <c r="G2" s="231"/>
      <c r="H2" s="231"/>
    </row>
    <row r="3" spans="1:12" s="213" customFormat="1" ht="36" customHeight="1">
      <c r="A3" s="208"/>
      <c r="B3" s="288" t="s">
        <v>129</v>
      </c>
      <c r="C3" s="288"/>
      <c r="D3" s="273" t="s">
        <v>113</v>
      </c>
      <c r="E3" s="286"/>
      <c r="F3" s="282"/>
      <c r="G3" s="282"/>
      <c r="H3" s="283"/>
      <c r="I3" s="212"/>
      <c r="J3" s="212"/>
      <c r="K3" s="212"/>
      <c r="L3" s="212"/>
    </row>
    <row r="4" spans="1:12" ht="21" customHeight="1">
      <c r="A4" s="217"/>
      <c r="B4" s="294" t="s">
        <v>112</v>
      </c>
      <c r="C4" s="294"/>
      <c r="D4" s="295">
        <v>297012</v>
      </c>
      <c r="E4" s="287"/>
      <c r="F4" s="231"/>
      <c r="G4" s="231"/>
      <c r="H4" s="231"/>
      <c r="I4" s="212"/>
      <c r="J4" s="212"/>
      <c r="K4" s="212"/>
      <c r="L4" s="212"/>
    </row>
    <row r="5" spans="1:12" ht="17.25" customHeight="1">
      <c r="A5" s="214"/>
      <c r="B5" s="331" t="s">
        <v>109</v>
      </c>
      <c r="C5" s="274"/>
      <c r="D5" s="221"/>
      <c r="E5" s="287"/>
      <c r="F5" s="231"/>
      <c r="G5" s="231"/>
      <c r="H5" s="231"/>
      <c r="I5" s="212"/>
      <c r="J5" s="212"/>
      <c r="K5" s="212"/>
      <c r="L5" s="212"/>
    </row>
    <row r="6" spans="1:12" ht="16.5" customHeight="1">
      <c r="A6" s="214"/>
      <c r="B6" s="331"/>
      <c r="C6" s="274"/>
      <c r="D6" s="221">
        <v>263655</v>
      </c>
      <c r="E6" s="287"/>
      <c r="F6" s="231"/>
      <c r="G6" s="231"/>
      <c r="H6" s="231"/>
      <c r="I6" s="212"/>
      <c r="J6" s="212"/>
      <c r="K6" s="212"/>
      <c r="L6" s="212"/>
    </row>
    <row r="7" spans="1:12" ht="19.5" customHeight="1" thickBot="1">
      <c r="A7" s="214"/>
      <c r="B7" s="223" t="s">
        <v>90</v>
      </c>
      <c r="C7" s="223"/>
      <c r="D7" s="277">
        <f>D4-D6</f>
        <v>33357</v>
      </c>
      <c r="E7" s="287"/>
      <c r="F7" s="231"/>
      <c r="G7" s="231"/>
      <c r="H7" s="283"/>
      <c r="I7" s="212"/>
      <c r="J7" s="212"/>
      <c r="K7" s="212"/>
      <c r="L7" s="212"/>
    </row>
    <row r="8" spans="1:12" ht="4.5" customHeight="1" thickTop="1">
      <c r="A8" s="214"/>
      <c r="B8" s="223"/>
      <c r="C8" s="223"/>
      <c r="D8" s="221"/>
      <c r="E8" s="287"/>
      <c r="F8" s="231"/>
      <c r="G8" s="231"/>
      <c r="H8" s="283"/>
      <c r="I8" s="212"/>
      <c r="J8" s="212"/>
      <c r="K8" s="212"/>
      <c r="L8" s="212"/>
    </row>
    <row r="9" spans="1:12" ht="29.25" customHeight="1">
      <c r="A9" s="214"/>
      <c r="B9" s="274" t="s">
        <v>103</v>
      </c>
      <c r="C9" s="274"/>
      <c r="D9" s="276">
        <v>3416</v>
      </c>
      <c r="E9" s="287"/>
      <c r="F9" s="231"/>
      <c r="G9" s="231"/>
      <c r="H9" s="231"/>
    </row>
    <row r="10" spans="1:12" ht="25.5" customHeight="1">
      <c r="A10" s="214"/>
      <c r="B10" s="376" t="s">
        <v>106</v>
      </c>
      <c r="C10" s="274"/>
      <c r="D10" s="291"/>
      <c r="E10" s="287"/>
      <c r="F10" s="231"/>
      <c r="G10" s="231"/>
      <c r="H10" s="231"/>
      <c r="I10" s="231"/>
    </row>
    <row r="11" spans="1:12" ht="24.75" customHeight="1" thickBot="1">
      <c r="A11" s="214"/>
      <c r="B11" s="376"/>
      <c r="C11" s="274"/>
      <c r="D11" s="275">
        <f>D9*92.6%</f>
        <v>3163.2159999999999</v>
      </c>
      <c r="E11" s="287"/>
      <c r="F11" s="231"/>
      <c r="G11" s="231"/>
      <c r="H11" s="231"/>
      <c r="I11" s="231"/>
    </row>
    <row r="12" spans="1:12" ht="6.75" customHeight="1" thickTop="1" thickBot="1">
      <c r="A12" s="214"/>
      <c r="B12" s="224"/>
      <c r="C12" s="224"/>
      <c r="D12" s="292"/>
      <c r="E12" s="287"/>
      <c r="F12" s="231"/>
      <c r="G12" s="231"/>
      <c r="H12" s="284"/>
      <c r="I12" s="219"/>
    </row>
    <row r="13" spans="1:12" ht="31.5" customHeight="1">
      <c r="A13" s="367" t="s">
        <v>100</v>
      </c>
      <c r="B13" s="368"/>
      <c r="C13" s="368"/>
      <c r="D13" s="368"/>
      <c r="E13" s="369"/>
      <c r="F13" s="285"/>
      <c r="G13" s="285"/>
      <c r="H13" s="215"/>
    </row>
    <row r="14" spans="1:12" ht="16.5" customHeight="1" thickBot="1">
      <c r="A14" s="370" t="s">
        <v>111</v>
      </c>
      <c r="B14" s="371"/>
      <c r="C14" s="371"/>
      <c r="D14" s="371"/>
      <c r="E14" s="372"/>
    </row>
    <row r="15" spans="1:12" ht="16.5" thickBot="1"/>
    <row r="16" spans="1:12">
      <c r="B16" s="373" t="s">
        <v>138</v>
      </c>
      <c r="C16" s="374"/>
      <c r="D16" s="375"/>
      <c r="F16" s="231" t="s">
        <v>132</v>
      </c>
    </row>
    <row r="17" spans="2:6">
      <c r="B17" s="289" t="s">
        <v>89</v>
      </c>
      <c r="C17" s="218"/>
      <c r="D17" s="220">
        <v>5854.5</v>
      </c>
    </row>
    <row r="18" spans="2:6">
      <c r="B18" s="298" t="s">
        <v>114</v>
      </c>
      <c r="C18" s="274"/>
      <c r="D18" s="300">
        <v>0.5</v>
      </c>
    </row>
    <row r="19" spans="2:6" ht="16.5" thickBot="1">
      <c r="B19" s="303" t="s">
        <v>115</v>
      </c>
      <c r="C19" s="238"/>
      <c r="D19" s="241">
        <f>D17*D18</f>
        <v>2927.25</v>
      </c>
    </row>
    <row r="20" spans="2:6" ht="16.5" thickBot="1"/>
    <row r="21" spans="2:6">
      <c r="B21" s="373" t="s">
        <v>143</v>
      </c>
      <c r="C21" s="374"/>
      <c r="D21" s="375"/>
      <c r="F21" s="315" t="s">
        <v>133</v>
      </c>
    </row>
    <row r="22" spans="2:6" ht="7.5" customHeight="1">
      <c r="B22" s="214"/>
      <c r="C22" s="215"/>
      <c r="D22" s="216"/>
    </row>
    <row r="23" spans="2:6">
      <c r="B23" s="289" t="s">
        <v>89</v>
      </c>
      <c r="C23" s="290"/>
      <c r="D23" s="220">
        <v>5855</v>
      </c>
      <c r="F23" s="299"/>
    </row>
    <row r="24" spans="2:6" ht="36.75" customHeight="1">
      <c r="B24" s="296" t="s">
        <v>130</v>
      </c>
      <c r="C24" s="274"/>
      <c r="D24" s="222">
        <f>-D11</f>
        <v>-3163.2159999999999</v>
      </c>
    </row>
    <row r="25" spans="2:6">
      <c r="B25" s="296" t="s">
        <v>91</v>
      </c>
      <c r="C25" s="224"/>
      <c r="D25" s="222">
        <f>D23+D24</f>
        <v>2691.7840000000001</v>
      </c>
    </row>
    <row r="26" spans="2:6" ht="6.75" customHeight="1">
      <c r="B26" s="296"/>
      <c r="C26" s="224"/>
      <c r="D26" s="220"/>
    </row>
    <row r="27" spans="2:6" ht="30.75" customHeight="1" thickBot="1">
      <c r="B27" s="296" t="s">
        <v>123</v>
      </c>
      <c r="C27" s="226"/>
      <c r="D27" s="227">
        <f>D25*0.5</f>
        <v>1345.8920000000001</v>
      </c>
    </row>
    <row r="28" spans="2:6" ht="11.25" customHeight="1" thickTop="1">
      <c r="B28" s="311"/>
      <c r="C28" s="301"/>
      <c r="D28" s="302"/>
    </row>
    <row r="29" spans="2:6" ht="7.5" customHeight="1">
      <c r="B29" s="297"/>
      <c r="C29" s="226"/>
      <c r="D29" s="293"/>
    </row>
    <row r="30" spans="2:6" ht="24.75" customHeight="1">
      <c r="B30" s="312" t="s">
        <v>135</v>
      </c>
      <c r="C30" s="229"/>
      <c r="D30" s="230">
        <v>2927</v>
      </c>
    </row>
    <row r="31" spans="2:6" ht="31.5">
      <c r="B31" s="297" t="s">
        <v>116</v>
      </c>
      <c r="C31" s="232"/>
      <c r="D31" s="233">
        <f>-D27</f>
        <v>-1345.8920000000001</v>
      </c>
    </row>
    <row r="32" spans="2:6" ht="19.5" customHeight="1" thickBot="1">
      <c r="B32" s="313" t="s">
        <v>94</v>
      </c>
      <c r="C32" s="234"/>
      <c r="D32" s="235">
        <f>SUM(D30:D31)</f>
        <v>1581.1079999999999</v>
      </c>
    </row>
    <row r="33" spans="2:6" ht="6.75" customHeight="1" thickTop="1" thickBot="1">
      <c r="B33" s="314"/>
      <c r="C33" s="240"/>
      <c r="D33" s="241"/>
    </row>
    <row r="34" spans="2:6" ht="16.5" thickBot="1"/>
    <row r="35" spans="2:6" ht="16.5" thickBot="1">
      <c r="B35" s="364" t="s">
        <v>142</v>
      </c>
      <c r="C35" s="365"/>
      <c r="D35" s="366"/>
      <c r="F35" s="207" t="s">
        <v>134</v>
      </c>
    </row>
    <row r="36" spans="2:6" ht="33.75" customHeight="1">
      <c r="B36" s="306" t="s">
        <v>136</v>
      </c>
      <c r="C36" s="307"/>
      <c r="D36" s="308">
        <f>D11</f>
        <v>3163.2159999999999</v>
      </c>
    </row>
    <row r="37" spans="2:6" ht="33.75" customHeight="1">
      <c r="B37" s="316" t="s">
        <v>137</v>
      </c>
      <c r="C37" s="215"/>
      <c r="D37" s="222">
        <f>D27</f>
        <v>1345.8920000000001</v>
      </c>
    </row>
    <row r="38" spans="2:6" ht="19.5" customHeight="1">
      <c r="B38" s="214" t="s">
        <v>118</v>
      </c>
      <c r="C38" s="215"/>
      <c r="D38" s="309">
        <f>SUM(D36:D37)</f>
        <v>4509.1080000000002</v>
      </c>
    </row>
    <row r="39" spans="2:6">
      <c r="B39" s="214" t="s">
        <v>135</v>
      </c>
      <c r="C39" s="304"/>
      <c r="D39" s="305">
        <f>D30</f>
        <v>2927</v>
      </c>
    </row>
    <row r="40" spans="2:6" ht="16.5" thickBot="1">
      <c r="B40" s="303" t="s">
        <v>124</v>
      </c>
      <c r="C40" s="310"/>
      <c r="D40" s="241">
        <f>D38-D39</f>
        <v>1582.1080000000002</v>
      </c>
    </row>
  </sheetData>
  <mergeCells count="9">
    <mergeCell ref="B16:D16"/>
    <mergeCell ref="B21:D21"/>
    <mergeCell ref="B35:D35"/>
    <mergeCell ref="A1:E1"/>
    <mergeCell ref="A2:E2"/>
    <mergeCell ref="B5:B6"/>
    <mergeCell ref="B10:B11"/>
    <mergeCell ref="A13:E13"/>
    <mergeCell ref="A14:E14"/>
  </mergeCells>
  <pageMargins left="0.45" right="0.45" top="1" bottom="0.75" header="0.3" footer="0.3"/>
  <pageSetup scale="86" orientation="portrait" r:id="rId1"/>
  <headerFooter>
    <oddHeader>&amp;RExhibit No. EMA-14</oddHeader>
    <oddFooter>&amp;RPage 1 of 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A7FDE4436DDBF4D82FDD1C15667C2E2" ma:contentTypeVersion="119" ma:contentTypeDescription="" ma:contentTypeScope="" ma:versionID="c032a4c147a26dcdd45af4d4b25597c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2015-02-09T08:00:00+00:00</OpenedDate>
    <SignificantOrder xmlns="dc463f71-b30c-4ab2-9473-d307f9d35888">false</SignificantOrder>
    <Date1 xmlns="dc463f71-b30c-4ab2-9473-d307f9d35888">2019-06-21T07:00:00+00:00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150205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08CD2441-7435-4BBB-9309-F84EF2B35B8C}"/>
</file>

<file path=customXml/itemProps2.xml><?xml version="1.0" encoding="utf-8"?>
<ds:datastoreItem xmlns:ds="http://schemas.openxmlformats.org/officeDocument/2006/customXml" ds:itemID="{C129F36A-AFCB-4D87-8C59-0F33CBC16706}"/>
</file>

<file path=customXml/itemProps3.xml><?xml version="1.0" encoding="utf-8"?>
<ds:datastoreItem xmlns:ds="http://schemas.openxmlformats.org/officeDocument/2006/customXml" ds:itemID="{F7BD6F6A-A83D-4D5A-A7D3-A001209F7B9D}"/>
</file>

<file path=customXml/itemProps4.xml><?xml version="1.0" encoding="utf-8"?>
<ds:datastoreItem xmlns:ds="http://schemas.openxmlformats.org/officeDocument/2006/customXml" ds:itemID="{D11EEB11-C2D7-4026-8081-4DA24F6660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Electric Table for Exhibit </vt:lpstr>
      <vt:lpstr>RB Attrition 12.2014 to 2016-E</vt:lpstr>
      <vt:lpstr>Natural Gas Table for Exhibit</vt:lpstr>
      <vt:lpstr>RB Attrition 12.2014 to 2016-NG</vt:lpstr>
      <vt:lpstr>Tables for Testimony - Electric</vt:lpstr>
      <vt:lpstr>Tables for Testimony - Nat Gas</vt:lpstr>
      <vt:lpstr>'Electric Table for Exhibit '!Print_Area</vt:lpstr>
      <vt:lpstr>'Natural Gas Table for Exhibit'!Print_Area</vt:lpstr>
      <vt:lpstr>'RB Attrition 12.2014 to 2016-E'!Print_Area</vt:lpstr>
      <vt:lpstr>'RB Attrition 12.2014 to 2016-NG'!Print_Area</vt:lpstr>
      <vt:lpstr>'Tables for Testimony - Electric'!Print_Area</vt:lpstr>
      <vt:lpstr>'Tables for Testimony - Nat Gas'!Print_Area</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Andrews</dc:creator>
  <cp:lastModifiedBy>Andrews, Liz</cp:lastModifiedBy>
  <cp:lastPrinted>2019-06-18T15:39:51Z</cp:lastPrinted>
  <dcterms:created xsi:type="dcterms:W3CDTF">2018-08-22T19:36:13Z</dcterms:created>
  <dcterms:modified xsi:type="dcterms:W3CDTF">2019-06-18T15:39:52Z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0x0101006E56B4D1795A2E4DB2F0B01679ED314A005A7FDE4436DDBF4D82FDD1C15667C2E2</vt:lpwstr>
  </property>
  <property fmtid="{D5CDD505-2E9C-101B-9397-08002B2CF9AE}" pid="3" name="_docset_NoMedatataSyncRequired">
    <vt:lpwstr>False</vt:lpwstr>
  </property>
  <property fmtid="{D5CDD505-2E9C-101B-9397-08002B2CF9AE}" pid="4" name="IsEFSEC">
    <vt:bool>false</vt:bool>
  </property>
</Properties>
</file>