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_WP\2023 IRP Data Disc (Public) - WA only\"/>
    </mc:Choice>
  </mc:AlternateContent>
  <xr:revisionPtr revIDLastSave="0" documentId="13_ncr:1_{1A28FF8D-5982-469D-9637-F46B2A37231E}" xr6:coauthVersionLast="47" xr6:coauthVersionMax="47" xr10:uidLastSave="{00000000-0000-0000-0000-000000000000}"/>
  <bookViews>
    <workbookView xWindow="-120" yWindow="-120" windowWidth="29040" windowHeight="15840" xr2:uid="{2C2123ED-3A63-4037-8C07-215BDF312465}"/>
  </bookViews>
  <sheets>
    <sheet name="Summary" sheetId="1" r:id="rId1"/>
    <sheet name="MM" sheetId="2" r:id="rId2"/>
    <sheet name="LN" sheetId="9" r:id="rId3"/>
    <sheet name="MN" sheetId="10" r:id="rId4"/>
    <sheet name="HH" sheetId="6" r:id="rId5"/>
    <sheet name="SC" sheetId="7" r:id="rId6"/>
    <sheet name="MM CCUS" sheetId="12" r:id="rId7"/>
    <sheet name="Compares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2" l="1"/>
  <c r="C7" i="12"/>
  <c r="D7" i="12"/>
  <c r="R7" i="12" s="1"/>
  <c r="E7" i="12"/>
  <c r="E27" i="2" s="1"/>
  <c r="X27" i="2" s="1"/>
  <c r="F7" i="12"/>
  <c r="F27" i="2" s="1"/>
  <c r="G7" i="12"/>
  <c r="U7" i="12" s="1"/>
  <c r="U10" i="12"/>
  <c r="N7" i="12"/>
  <c r="R10" i="12"/>
  <c r="X10" i="12"/>
  <c r="N10" i="12"/>
  <c r="W19" i="2"/>
  <c r="W20" i="2"/>
  <c r="W21" i="2"/>
  <c r="W22" i="2"/>
  <c r="W23" i="2"/>
  <c r="W24" i="2"/>
  <c r="W25" i="2"/>
  <c r="W26" i="2"/>
  <c r="W27" i="2"/>
  <c r="U27" i="2"/>
  <c r="N27" i="2"/>
  <c r="C27" i="2"/>
  <c r="W18" i="2"/>
  <c r="W17" i="2"/>
  <c r="W16" i="2"/>
  <c r="W15" i="2"/>
  <c r="W14" i="2"/>
  <c r="W13" i="2"/>
  <c r="W12" i="2"/>
  <c r="W11" i="2"/>
  <c r="W10" i="2"/>
  <c r="W9" i="2"/>
  <c r="W8" i="2"/>
  <c r="W7" i="2"/>
  <c r="K24" i="8"/>
  <c r="J24" i="8"/>
  <c r="D24" i="8"/>
  <c r="C24" i="8"/>
  <c r="D41" i="8"/>
  <c r="C41" i="8"/>
  <c r="K6" i="8"/>
  <c r="J6" i="8"/>
  <c r="F7" i="8"/>
  <c r="E7" i="8"/>
  <c r="D7" i="8"/>
  <c r="W10" i="12" l="1"/>
  <c r="V10" i="12"/>
  <c r="S7" i="12"/>
  <c r="V7" i="12"/>
  <c r="W7" i="12"/>
  <c r="Z26" i="2"/>
  <c r="Z27" i="2"/>
  <c r="S10" i="12"/>
  <c r="T10" i="12"/>
  <c r="O7" i="12"/>
  <c r="J7" i="12"/>
  <c r="T7" i="12"/>
  <c r="J10" i="12"/>
  <c r="X7" i="12"/>
  <c r="Z22" i="2"/>
  <c r="Z21" i="2"/>
  <c r="Z23" i="2"/>
  <c r="Z19" i="2"/>
  <c r="Z24" i="2"/>
  <c r="Z20" i="2"/>
  <c r="Z25" i="2"/>
  <c r="D27" i="2"/>
  <c r="R27" i="2" s="1"/>
  <c r="T15" i="2" s="1"/>
  <c r="Z15" i="2"/>
  <c r="Z7" i="2"/>
  <c r="Z16" i="2"/>
  <c r="Y27" i="2"/>
  <c r="Z14" i="2"/>
  <c r="Z13" i="2"/>
  <c r="Z12" i="2"/>
  <c r="Z11" i="2"/>
  <c r="Z18" i="2"/>
  <c r="Z10" i="2"/>
  <c r="Z8" i="2"/>
  <c r="Z17" i="2"/>
  <c r="Z9" i="2"/>
  <c r="V27" i="2"/>
  <c r="O27" i="2"/>
  <c r="Y10" i="12" l="1"/>
  <c r="P10" i="12"/>
  <c r="Q10" i="12"/>
  <c r="T17" i="2"/>
  <c r="Z10" i="12"/>
  <c r="T11" i="2"/>
  <c r="P7" i="12"/>
  <c r="Q7" i="12"/>
  <c r="T14" i="2"/>
  <c r="Y7" i="12"/>
  <c r="Z7" i="12"/>
  <c r="T8" i="2"/>
  <c r="T10" i="2"/>
  <c r="T7" i="2"/>
  <c r="T16" i="2"/>
  <c r="T18" i="2"/>
  <c r="T24" i="2"/>
  <c r="T26" i="2"/>
  <c r="T19" i="2"/>
  <c r="T23" i="2"/>
  <c r="T25" i="2"/>
  <c r="T21" i="2"/>
  <c r="T27" i="2"/>
  <c r="T20" i="2"/>
  <c r="T22" i="2"/>
  <c r="S27" i="2"/>
  <c r="T12" i="2"/>
  <c r="T9" i="2"/>
  <c r="T13" i="2"/>
  <c r="E34" i="8" l="1"/>
  <c r="L16" i="8"/>
  <c r="L15" i="8" l="1"/>
  <c r="L14" i="8"/>
  <c r="L32" i="8"/>
  <c r="L33" i="8"/>
  <c r="L34" i="8"/>
  <c r="E49" i="8"/>
  <c r="E50" i="8"/>
  <c r="E51" i="8"/>
  <c r="E32" i="8"/>
  <c r="E33" i="8"/>
  <c r="C32" i="8"/>
  <c r="F32" i="8"/>
  <c r="D32" i="8"/>
  <c r="F34" i="8"/>
  <c r="D34" i="8"/>
  <c r="C34" i="8"/>
  <c r="M16" i="8"/>
  <c r="K16" i="8"/>
  <c r="J16" i="8"/>
  <c r="F51" i="8" l="1"/>
  <c r="D51" i="8"/>
  <c r="C51" i="8"/>
  <c r="M34" i="8"/>
  <c r="K34" i="8"/>
  <c r="J34" i="8"/>
  <c r="N12" i="9"/>
  <c r="M33" i="8"/>
  <c r="K33" i="8"/>
  <c r="J33" i="8"/>
  <c r="F50" i="8"/>
  <c r="D50" i="8"/>
  <c r="C50" i="8"/>
  <c r="C33" i="8"/>
  <c r="M15" i="8"/>
  <c r="K15" i="8"/>
  <c r="J15" i="8"/>
  <c r="D33" i="8" l="1"/>
  <c r="F33" i="8"/>
  <c r="F49" i="8"/>
  <c r="D49" i="8"/>
  <c r="C49" i="8"/>
  <c r="M32" i="8"/>
  <c r="K32" i="8"/>
  <c r="J32" i="8"/>
  <c r="M14" i="8"/>
  <c r="K14" i="8"/>
  <c r="J14" i="8"/>
  <c r="N8" i="10"/>
  <c r="X8" i="10"/>
  <c r="R8" i="10"/>
  <c r="O8" i="10"/>
  <c r="N7" i="10"/>
  <c r="X7" i="10"/>
  <c r="Z7" i="10" s="1"/>
  <c r="R7" i="10"/>
  <c r="O7" i="10"/>
  <c r="C7" i="8" s="1"/>
  <c r="U7" i="10"/>
  <c r="X12" i="9"/>
  <c r="R12" i="9"/>
  <c r="O12" i="9"/>
  <c r="N11" i="9"/>
  <c r="X11" i="9"/>
  <c r="R11" i="9"/>
  <c r="O11" i="9"/>
  <c r="N10" i="9"/>
  <c r="X10" i="9"/>
  <c r="R10" i="9"/>
  <c r="O10" i="9"/>
  <c r="N9" i="9"/>
  <c r="X9" i="9"/>
  <c r="R9" i="9"/>
  <c r="O9" i="9"/>
  <c r="R8" i="9"/>
  <c r="S8" i="9" s="1"/>
  <c r="N8" i="9"/>
  <c r="X8" i="9"/>
  <c r="O8" i="9"/>
  <c r="N7" i="9"/>
  <c r="X7" i="9"/>
  <c r="Y7" i="9" s="1"/>
  <c r="R7" i="9"/>
  <c r="O7" i="9"/>
  <c r="T12" i="9" l="1"/>
  <c r="S12" i="9"/>
  <c r="U9" i="9"/>
  <c r="U12" i="9"/>
  <c r="T8" i="10"/>
  <c r="Z12" i="9"/>
  <c r="Y12" i="9"/>
  <c r="Q12" i="9"/>
  <c r="P12" i="9"/>
  <c r="Z11" i="9"/>
  <c r="W7" i="10"/>
  <c r="Z9" i="9"/>
  <c r="T10" i="9"/>
  <c r="U8" i="10"/>
  <c r="W8" i="10" s="1"/>
  <c r="T7" i="10"/>
  <c r="U11" i="9"/>
  <c r="U10" i="9"/>
  <c r="T11" i="9"/>
  <c r="S11" i="9"/>
  <c r="Q7" i="10"/>
  <c r="P7" i="10"/>
  <c r="Q11" i="9"/>
  <c r="P11" i="9"/>
  <c r="S7" i="9"/>
  <c r="T7" i="9"/>
  <c r="S9" i="9"/>
  <c r="Q10" i="9"/>
  <c r="P10" i="9"/>
  <c r="Q9" i="9"/>
  <c r="P9" i="9"/>
  <c r="P8" i="10"/>
  <c r="Q8" i="10"/>
  <c r="Z8" i="10"/>
  <c r="Y8" i="10"/>
  <c r="P8" i="9"/>
  <c r="Q8" i="9"/>
  <c r="Z10" i="9"/>
  <c r="Y10" i="9"/>
  <c r="Q7" i="9"/>
  <c r="P7" i="9"/>
  <c r="Z8" i="9"/>
  <c r="Y8" i="9"/>
  <c r="T8" i="9"/>
  <c r="T9" i="9"/>
  <c r="Y11" i="9"/>
  <c r="S7" i="10"/>
  <c r="Z7" i="9"/>
  <c r="S10" i="9"/>
  <c r="V7" i="10"/>
  <c r="S8" i="10"/>
  <c r="Y7" i="10"/>
  <c r="Y9" i="9"/>
  <c r="U7" i="9"/>
  <c r="V9" i="9" s="1"/>
  <c r="U8" i="9"/>
  <c r="V8" i="10" l="1"/>
  <c r="V12" i="9"/>
  <c r="W12" i="9"/>
  <c r="W9" i="9"/>
  <c r="W10" i="9"/>
  <c r="V10" i="9"/>
  <c r="V11" i="9"/>
  <c r="W11" i="9"/>
  <c r="W7" i="9"/>
  <c r="V7" i="9"/>
  <c r="W8" i="9"/>
  <c r="V8" i="9"/>
  <c r="W6" i="7" l="1"/>
  <c r="W7" i="7"/>
  <c r="W8" i="7"/>
  <c r="W9" i="7"/>
  <c r="W5" i="7"/>
  <c r="Z6" i="7"/>
  <c r="Z7" i="7"/>
  <c r="Z8" i="7"/>
  <c r="Z9" i="7"/>
  <c r="Z5" i="7"/>
  <c r="T6" i="7"/>
  <c r="T7" i="7"/>
  <c r="T8" i="7"/>
  <c r="T9" i="7"/>
  <c r="T5" i="7"/>
  <c r="N9" i="7" l="1"/>
  <c r="U9" i="7"/>
  <c r="X9" i="7"/>
  <c r="R9" i="7"/>
  <c r="O9" i="7"/>
  <c r="N8" i="7"/>
  <c r="U8" i="7"/>
  <c r="X8" i="7"/>
  <c r="R8" i="7"/>
  <c r="O8" i="7"/>
  <c r="N7" i="7"/>
  <c r="U7" i="7"/>
  <c r="X7" i="7"/>
  <c r="R7" i="7"/>
  <c r="O7" i="7"/>
  <c r="N6" i="7"/>
  <c r="U6" i="7"/>
  <c r="X6" i="7"/>
  <c r="R6" i="7"/>
  <c r="O6" i="7"/>
  <c r="N5" i="7"/>
  <c r="U5" i="7"/>
  <c r="X5" i="7"/>
  <c r="R5" i="7"/>
  <c r="O5" i="7"/>
  <c r="W10" i="6"/>
  <c r="M10" i="6"/>
  <c r="T10" i="6"/>
  <c r="Q10" i="6"/>
  <c r="N10" i="6"/>
  <c r="M9" i="6"/>
  <c r="T9" i="6"/>
  <c r="W9" i="6"/>
  <c r="Q9" i="6"/>
  <c r="N9" i="6"/>
  <c r="M8" i="6"/>
  <c r="T8" i="6"/>
  <c r="W8" i="6"/>
  <c r="Q8" i="6"/>
  <c r="S8" i="6" s="1"/>
  <c r="N8" i="6"/>
  <c r="M7" i="6"/>
  <c r="T7" i="6"/>
  <c r="W7" i="6"/>
  <c r="Q7" i="6"/>
  <c r="N7" i="6"/>
  <c r="W6" i="6"/>
  <c r="M6" i="6"/>
  <c r="T6" i="6"/>
  <c r="Q6" i="6"/>
  <c r="N6" i="6"/>
  <c r="M5" i="6"/>
  <c r="T5" i="6"/>
  <c r="W5" i="6"/>
  <c r="Q5" i="6"/>
  <c r="N5" i="6"/>
  <c r="P5" i="6" s="1"/>
  <c r="V6" i="6" l="1"/>
  <c r="V7" i="6"/>
  <c r="V9" i="6"/>
  <c r="V8" i="6"/>
  <c r="V10" i="6"/>
  <c r="V5" i="6"/>
  <c r="Q8" i="7"/>
  <c r="Q5" i="7"/>
  <c r="Q6" i="7"/>
  <c r="Q9" i="7"/>
  <c r="Q7" i="7"/>
  <c r="Y7" i="6"/>
  <c r="Y10" i="6"/>
  <c r="Y5" i="6"/>
  <c r="Y6" i="6"/>
  <c r="Y8" i="6"/>
  <c r="Y9" i="6"/>
  <c r="S5" i="6"/>
  <c r="S7" i="6"/>
  <c r="S10" i="6"/>
  <c r="S6" i="6"/>
  <c r="S9" i="6"/>
  <c r="P10" i="6"/>
  <c r="P9" i="6"/>
  <c r="P8" i="6"/>
  <c r="P7" i="6"/>
  <c r="P6" i="6"/>
  <c r="Y6" i="7"/>
  <c r="V9" i="7"/>
  <c r="P7" i="7"/>
  <c r="P9" i="7"/>
  <c r="S5" i="7"/>
  <c r="V7" i="7"/>
  <c r="S7" i="7"/>
  <c r="S8" i="7"/>
  <c r="S9" i="7"/>
  <c r="S6" i="7"/>
  <c r="V8" i="7"/>
  <c r="V5" i="7"/>
  <c r="V6" i="7"/>
  <c r="P5" i="7"/>
  <c r="P6" i="7"/>
  <c r="Y8" i="7"/>
  <c r="Y9" i="7"/>
  <c r="Y7" i="7"/>
  <c r="Y5" i="7"/>
  <c r="P8" i="7"/>
  <c r="O7" i="6"/>
  <c r="O6" i="6"/>
  <c r="O5" i="6"/>
  <c r="U9" i="6"/>
  <c r="R5" i="6"/>
  <c r="R10" i="6"/>
  <c r="X8" i="6"/>
  <c r="U8" i="6"/>
  <c r="X5" i="6"/>
  <c r="U6" i="6"/>
  <c r="U7" i="6"/>
  <c r="O9" i="6"/>
  <c r="R8" i="6"/>
  <c r="R7" i="6"/>
  <c r="O10" i="6"/>
  <c r="R9" i="6"/>
  <c r="R6" i="6"/>
  <c r="X7" i="6"/>
  <c r="U5" i="6"/>
  <c r="X6" i="6"/>
  <c r="O8" i="6"/>
  <c r="X9" i="6"/>
  <c r="U10" i="6"/>
  <c r="X10" i="6"/>
  <c r="N31" i="2" l="1"/>
  <c r="X31" i="2"/>
  <c r="O31" i="2" l="1"/>
  <c r="R31" i="2" l="1"/>
  <c r="O8" i="2" l="1"/>
  <c r="R8" i="2"/>
  <c r="X8" i="2"/>
  <c r="O9" i="2"/>
  <c r="R9" i="2"/>
  <c r="X9" i="2"/>
  <c r="O10" i="2"/>
  <c r="R10" i="2"/>
  <c r="X10" i="2"/>
  <c r="O11" i="2"/>
  <c r="R11" i="2"/>
  <c r="X11" i="2"/>
  <c r="O12" i="2"/>
  <c r="R12" i="2"/>
  <c r="X12" i="2"/>
  <c r="O13" i="2"/>
  <c r="R13" i="2"/>
  <c r="X13" i="2"/>
  <c r="O14" i="2"/>
  <c r="R14" i="2"/>
  <c r="X14" i="2"/>
  <c r="O15" i="2"/>
  <c r="R15" i="2"/>
  <c r="X15" i="2"/>
  <c r="O16" i="2"/>
  <c r="R16" i="2"/>
  <c r="X16" i="2"/>
  <c r="O17" i="2"/>
  <c r="R17" i="2"/>
  <c r="X17" i="2"/>
  <c r="O18" i="2"/>
  <c r="R18" i="2"/>
  <c r="X18" i="2"/>
  <c r="O19" i="2"/>
  <c r="R19" i="2"/>
  <c r="X19" i="2"/>
  <c r="O20" i="2"/>
  <c r="R20" i="2"/>
  <c r="X20" i="2"/>
  <c r="O21" i="2"/>
  <c r="R21" i="2"/>
  <c r="X21" i="2"/>
  <c r="O22" i="2"/>
  <c r="R22" i="2"/>
  <c r="X22" i="2"/>
  <c r="O23" i="2"/>
  <c r="R23" i="2"/>
  <c r="X23" i="2"/>
  <c r="O24" i="2"/>
  <c r="R24" i="2"/>
  <c r="X24" i="2"/>
  <c r="O25" i="2"/>
  <c r="R25" i="2"/>
  <c r="X25" i="2"/>
  <c r="O26" i="2"/>
  <c r="R26" i="2"/>
  <c r="X26" i="2"/>
  <c r="N22" i="2"/>
  <c r="N23" i="2"/>
  <c r="N24" i="2"/>
  <c r="N25" i="2"/>
  <c r="N26" i="2"/>
  <c r="N11" i="2"/>
  <c r="N12" i="2"/>
  <c r="N13" i="2"/>
  <c r="N14" i="2"/>
  <c r="N15" i="2"/>
  <c r="N16" i="2"/>
  <c r="N17" i="2"/>
  <c r="N18" i="2"/>
  <c r="N19" i="2"/>
  <c r="N20" i="2"/>
  <c r="N21" i="2"/>
  <c r="N8" i="2"/>
  <c r="N9" i="2"/>
  <c r="N10" i="2"/>
  <c r="U31" i="2" l="1"/>
  <c r="U16" i="2"/>
  <c r="U21" i="2"/>
  <c r="U19" i="2"/>
  <c r="U12" i="2"/>
  <c r="U24" i="2"/>
  <c r="U17" i="2"/>
  <c r="U8" i="2"/>
  <c r="U20" i="2"/>
  <c r="U9" i="2"/>
  <c r="U25" i="2"/>
  <c r="U13" i="2"/>
  <c r="U10" i="2"/>
  <c r="U22" i="2"/>
  <c r="U26" i="2"/>
  <c r="U18" i="2"/>
  <c r="U11" i="2"/>
  <c r="U14" i="2"/>
  <c r="U15" i="2"/>
  <c r="U23" i="2"/>
  <c r="Y46" i="1"/>
  <c r="Z39" i="1"/>
  <c r="W39" i="1"/>
  <c r="W36" i="1"/>
  <c r="S37" i="1"/>
  <c r="P36" i="1"/>
  <c r="N7" i="2"/>
  <c r="T27" i="1" l="1"/>
  <c r="W27" i="1"/>
  <c r="Z31" i="1"/>
  <c r="Q36" i="1"/>
  <c r="T31" i="1"/>
  <c r="P39" i="1"/>
  <c r="T40" i="1"/>
  <c r="Z27" i="1"/>
  <c r="T37" i="1"/>
  <c r="W33" i="1"/>
  <c r="V31" i="1"/>
  <c r="Y33" i="1"/>
  <c r="Q40" i="1"/>
  <c r="Z40" i="1"/>
  <c r="S48" i="1"/>
  <c r="Y48" i="1"/>
  <c r="P40" i="1"/>
  <c r="T34" i="1"/>
  <c r="Z37" i="1"/>
  <c r="T45" i="1"/>
  <c r="T28" i="1"/>
  <c r="W45" i="1"/>
  <c r="Q30" i="1"/>
  <c r="V34" i="1"/>
  <c r="S30" i="1"/>
  <c r="Q39" i="1"/>
  <c r="P28" i="1"/>
  <c r="P46" i="1"/>
  <c r="Z30" i="1"/>
  <c r="Z33" i="1"/>
  <c r="V39" i="1"/>
  <c r="S40" i="1"/>
  <c r="P47" i="1"/>
  <c r="T30" i="1"/>
  <c r="Q27" i="1"/>
  <c r="Q28" i="1"/>
  <c r="W30" i="1"/>
  <c r="W31" i="1"/>
  <c r="T36" i="1"/>
  <c r="W37" i="1"/>
  <c r="W40" i="1"/>
  <c r="Z48" i="1"/>
  <c r="T47" i="1"/>
  <c r="W47" i="1"/>
  <c r="S27" i="1"/>
  <c r="Z36" i="1"/>
  <c r="Y40" i="1"/>
  <c r="Q46" i="1"/>
  <c r="Y47" i="1"/>
  <c r="Y30" i="1"/>
  <c r="Z28" i="1"/>
  <c r="Z34" i="1"/>
  <c r="T46" i="1"/>
  <c r="T33" i="1"/>
  <c r="Q37" i="1"/>
  <c r="Q45" i="1"/>
  <c r="P31" i="1"/>
  <c r="T39" i="1"/>
  <c r="Z46" i="1"/>
  <c r="W48" i="1"/>
  <c r="V27" i="1"/>
  <c r="Q31" i="1"/>
  <c r="W34" i="1"/>
  <c r="Y27" i="1"/>
  <c r="T48" i="1"/>
  <c r="P30" i="1"/>
  <c r="S31" i="1"/>
  <c r="V33" i="1"/>
  <c r="Y34" i="1"/>
  <c r="Y45" i="1"/>
  <c r="Q47" i="1"/>
  <c r="P37" i="1"/>
  <c r="S39" i="1"/>
  <c r="V40" i="1"/>
  <c r="Z45" i="1"/>
  <c r="V48" i="1"/>
  <c r="S47" i="1"/>
  <c r="V47" i="1"/>
  <c r="P27" i="1"/>
  <c r="S28" i="1"/>
  <c r="V30" i="1"/>
  <c r="Y31" i="1"/>
  <c r="S46" i="1"/>
  <c r="S36" i="1"/>
  <c r="V37" i="1"/>
  <c r="Y39" i="1"/>
  <c r="P45" i="1"/>
  <c r="V28" i="1"/>
  <c r="V46" i="1"/>
  <c r="Z47" i="1"/>
  <c r="W28" i="1"/>
  <c r="S34" i="1"/>
  <c r="V36" i="1"/>
  <c r="Y37" i="1"/>
  <c r="S45" i="1"/>
  <c r="W46" i="1"/>
  <c r="P48" i="1"/>
  <c r="Q48" i="1"/>
  <c r="Y28" i="1"/>
  <c r="S33" i="1"/>
  <c r="Y36" i="1"/>
  <c r="V45" i="1"/>
  <c r="O7" i="2"/>
  <c r="U7" i="2"/>
  <c r="R7" i="2"/>
  <c r="X7" i="2"/>
  <c r="P27" i="2" l="1"/>
  <c r="Q27" i="2"/>
  <c r="Q7" i="2"/>
  <c r="Q15" i="2"/>
  <c r="Q18" i="2"/>
  <c r="Q16" i="2"/>
  <c r="Q19" i="2"/>
  <c r="Q20" i="2"/>
  <c r="Q14" i="2"/>
  <c r="Q12" i="2"/>
  <c r="Q25" i="2"/>
  <c r="Q8" i="2"/>
  <c r="Q22" i="2"/>
  <c r="Q9" i="2"/>
  <c r="Q11" i="2"/>
  <c r="Q17" i="2"/>
  <c r="Q24" i="2"/>
  <c r="Q26" i="2"/>
  <c r="Q23" i="2"/>
  <c r="Q10" i="2"/>
  <c r="Q21" i="2"/>
  <c r="Q13" i="2"/>
  <c r="V31" i="2"/>
  <c r="Y31" i="2"/>
  <c r="P31" i="2"/>
  <c r="S31" i="2"/>
  <c r="V18" i="2"/>
  <c r="V9" i="2"/>
  <c r="V24" i="2"/>
  <c r="V17" i="2"/>
  <c r="V13" i="2"/>
  <c r="V12" i="2"/>
  <c r="V26" i="2"/>
  <c r="V23" i="2"/>
  <c r="V16" i="2"/>
  <c r="V14" i="2"/>
  <c r="V10" i="2"/>
  <c r="V19" i="2"/>
  <c r="V15" i="2"/>
  <c r="V11" i="2"/>
  <c r="V8" i="2"/>
  <c r="V22" i="2"/>
  <c r="V7" i="2"/>
  <c r="V21" i="2"/>
  <c r="V20" i="2"/>
  <c r="V25" i="2"/>
  <c r="Y34" i="2"/>
  <c r="Y12" i="2"/>
  <c r="Y24" i="2"/>
  <c r="Y15" i="2"/>
  <c r="Y11" i="2"/>
  <c r="Y8" i="2"/>
  <c r="Y10" i="2"/>
  <c r="Y23" i="2"/>
  <c r="Y22" i="2"/>
  <c r="Y18" i="2"/>
  <c r="Y16" i="2"/>
  <c r="Y26" i="2"/>
  <c r="Y9" i="2"/>
  <c r="Y7" i="2"/>
  <c r="Y20" i="2"/>
  <c r="Y19" i="2"/>
  <c r="Y14" i="2"/>
  <c r="Y21" i="2"/>
  <c r="Y13" i="2"/>
  <c r="Y17" i="2"/>
  <c r="Y25" i="2"/>
  <c r="S23" i="2"/>
  <c r="S7" i="2"/>
  <c r="S17" i="2"/>
  <c r="S15" i="2"/>
  <c r="S26" i="2"/>
  <c r="S22" i="2"/>
  <c r="S13" i="2"/>
  <c r="S10" i="2"/>
  <c r="S9" i="2"/>
  <c r="S8" i="2"/>
  <c r="S21" i="2"/>
  <c r="S20" i="2"/>
  <c r="S18" i="2"/>
  <c r="S16" i="2"/>
  <c r="S11" i="2"/>
  <c r="S19" i="2"/>
  <c r="S14" i="2"/>
  <c r="S12" i="2"/>
  <c r="S24" i="2"/>
  <c r="S25" i="2"/>
  <c r="P13" i="2"/>
  <c r="P26" i="2"/>
  <c r="P24" i="2"/>
  <c r="P18" i="2"/>
  <c r="P14" i="2"/>
  <c r="P12" i="2"/>
  <c r="P10" i="2"/>
  <c r="P9" i="2"/>
  <c r="P8" i="2"/>
  <c r="P7" i="2"/>
  <c r="P22" i="2"/>
  <c r="P21" i="2"/>
  <c r="P20" i="2"/>
  <c r="P11" i="2"/>
  <c r="P23" i="2"/>
  <c r="P19" i="2"/>
  <c r="P16" i="2"/>
  <c r="P15" i="2"/>
  <c r="P17" i="2"/>
  <c r="P25" i="2"/>
  <c r="M7" i="2"/>
  <c r="M8" i="2"/>
  <c r="M10" i="2"/>
  <c r="M9" i="2"/>
  <c r="O14" i="1" l="1"/>
  <c r="Q34" i="1" l="1"/>
  <c r="Q33" i="1"/>
  <c r="P33" i="1"/>
  <c r="P34" i="1"/>
</calcChain>
</file>

<file path=xl/sharedStrings.xml><?xml version="1.0" encoding="utf-8"?>
<sst xmlns="http://schemas.openxmlformats.org/spreadsheetml/2006/main" count="390" uniqueCount="130">
  <si>
    <t>AVG Load (gwH)</t>
  </si>
  <si>
    <t>2021 to 2040</t>
  </si>
  <si>
    <t>ST PVRR</t>
  </si>
  <si>
    <t>ST PVRR plus 5% of 95th Stochastic</t>
  </si>
  <si>
    <t>Study Name - MM</t>
  </si>
  <si>
    <t>CO2 emissions
(ktons)</t>
  </si>
  <si>
    <t>CO2 emissions cost 
($millions)</t>
  </si>
  <si>
    <t>Avg Annual Energy Not Served plus Reserve Deficiency (GWh)</t>
  </si>
  <si>
    <t>Delta PVRR</t>
  </si>
  <si>
    <t>Delta Risk adjusted</t>
  </si>
  <si>
    <t>Case - MM</t>
  </si>
  <si>
    <t>ST Value</t>
  </si>
  <si>
    <t>Risk Adjusted</t>
  </si>
  <si>
    <t>ENS Average Percent of Load</t>
  </si>
  <si>
    <t>CO2 Emissions</t>
  </si>
  <si>
    <t>PVRR
($m)</t>
  </si>
  <si>
    <t>Change from Lowest Cost Portfolio
($m)</t>
  </si>
  <si>
    <t>Rank</t>
  </si>
  <si>
    <t>ST PVRR plus 5% of 95th Stochastic
($m)</t>
  </si>
  <si>
    <t>Average Annual ENS, 2021-2040 % of Average Load</t>
  </si>
  <si>
    <t>Change from Lowest ENS Portfolio</t>
  </si>
  <si>
    <t>Total CO2 Emissions, 2021-2040
(Thousand  Tons)</t>
  </si>
  <si>
    <t>Change from Lowest Emission Portfolio</t>
  </si>
  <si>
    <t>P02</t>
  </si>
  <si>
    <t>Delta</t>
  </si>
  <si>
    <t>P02-MM</t>
  </si>
  <si>
    <t>P02a- JB 1-2 No GC</t>
  </si>
  <si>
    <t>P02b- No B2H</t>
  </si>
  <si>
    <t>P02c- No GWS</t>
  </si>
  <si>
    <t>P02-Climate-Change</t>
  </si>
  <si>
    <t>P02d- NoRFP GWS</t>
  </si>
  <si>
    <t>P02e- No Nuc</t>
  </si>
  <si>
    <t>P02f- No Nau 25</t>
  </si>
  <si>
    <t>P02g- CCUS</t>
  </si>
  <si>
    <t>P02h- JB 3-4 Retire</t>
  </si>
  <si>
    <t>ST Expected Value</t>
  </si>
  <si>
    <t>Portfolio</t>
  </si>
  <si>
    <t>Present Value Revenue Requirement (PVRR)($m)</t>
  </si>
  <si>
    <t>Low Gas, No CO2</t>
  </si>
  <si>
    <t>Medium Gas, No CO2</t>
  </si>
  <si>
    <t>Medium Gas, Medium CO2</t>
  </si>
  <si>
    <t>High Gas, High CO2</t>
  </si>
  <si>
    <t>Societal Cost of Carbon</t>
  </si>
  <si>
    <t>P02 - MM</t>
  </si>
  <si>
    <t>P02-CETA Results Table vs P02</t>
  </si>
  <si>
    <t>Case - LN</t>
  </si>
  <si>
    <t>Case - MN</t>
  </si>
  <si>
    <t>Case-MM</t>
  </si>
  <si>
    <t>Case-HH</t>
  </si>
  <si>
    <t>Case-SC</t>
  </si>
  <si>
    <t>CETA</t>
  </si>
  <si>
    <t>Case - SC</t>
  </si>
  <si>
    <t>P02-MM-CETA</t>
  </si>
  <si>
    <t>P02-Alt Low Cost</t>
  </si>
  <si>
    <t>P02-Max Cust Ben</t>
  </si>
  <si>
    <t>No Updated Reserves</t>
  </si>
  <si>
    <t>LN</t>
  </si>
  <si>
    <t>MN</t>
  </si>
  <si>
    <t>MM</t>
  </si>
  <si>
    <t>HH</t>
  </si>
  <si>
    <t>SC</t>
  </si>
  <si>
    <t xml:space="preserve">P02-MM- Alt Price </t>
  </si>
  <si>
    <t>JB3&amp;4 CCUS</t>
  </si>
  <si>
    <t>P01-JB3-4 GC</t>
  </si>
  <si>
    <t>P02-JB3-4 EOL</t>
  </si>
  <si>
    <t>P03-Hunter3-SCR</t>
  </si>
  <si>
    <t>P04-Huntington RET28</t>
  </si>
  <si>
    <t>P05-No NUC</t>
  </si>
  <si>
    <t>P06-No Forward Tech</t>
  </si>
  <si>
    <t>P07-D3-D2 32</t>
  </si>
  <si>
    <t>P09-No WY OTR</t>
  </si>
  <si>
    <t>P10-Offshore Wind</t>
  </si>
  <si>
    <t>P11-Max NG</t>
  </si>
  <si>
    <t>P12-RET Coal 30 NG 40</t>
  </si>
  <si>
    <t>P13-All EE</t>
  </si>
  <si>
    <t>P14-All GW</t>
  </si>
  <si>
    <t>P15-No GWS</t>
  </si>
  <si>
    <t>P16-No B2H</t>
  </si>
  <si>
    <t>P17-Col3-4 RET25</t>
  </si>
  <si>
    <t>P18-Cluster East</t>
  </si>
  <si>
    <t>P19-Cluster West</t>
  </si>
  <si>
    <t>New Load Sensitivity</t>
  </si>
  <si>
    <t>Study Name - HH</t>
  </si>
  <si>
    <t>Study Name - SC</t>
  </si>
  <si>
    <t>-23I.ST.RP.20.PA1_.EP.HH.PP-No GWS.9648 (LT. 9648 - 10370) v103.4.xlsb</t>
  </si>
  <si>
    <t>-23I.ST.RP.20.PH0_.EP.HH.Base.9557 (LT. 9557 - 9583) v101.8.xlsb</t>
  </si>
  <si>
    <t>-23I.ST.RP.20.PA1_.EP.HH.PP-D3 29.7359 (LT. 7359 - 9387) v100.9.xlsb</t>
  </si>
  <si>
    <t>-23I.ST.RP.20.PA1_.EP.HH.Gas Replace.10704 (LT. 10304 - 10790) v103.6.xlsb</t>
  </si>
  <si>
    <t>-23I.ST.RP.20.PA1_.EP.HH.PP-V2 BG Coal.7367 (LT. 7367 - 10433) v103.4.xlsb</t>
  </si>
  <si>
    <t>-23I.ST.RP.20.PA1_.EP.HH.PP-No B2H.9647 (LT. 9647 - 10349) v103.4.xlsb</t>
  </si>
  <si>
    <t>Total CO2 Emissions, 2023-2042
(Thousand  Tons)</t>
  </si>
  <si>
    <t>Case - HH</t>
  </si>
  <si>
    <t>-23I.ST.RP.20.PS0_.EP.SC.Base.9558 (LT. 9558 - 9562) v101.8.xlsb</t>
  </si>
  <si>
    <t>-23I.ST.RP.20.PS1_.EP.SC.CETA.10305 (LT. 10305 - 10306) v103.1.xlsb</t>
  </si>
  <si>
    <t>-23I.ST.RP.20.PA1_.EP.SC.PP-D3 29.7359 (LT. 7359 - 9450) v100.9.xlsb</t>
  </si>
  <si>
    <t>-23I.ST.RP.20.PS1_.EP.SC.CETA No Climate.11191 (LT. 11191 - 11194) v104.4.xlsb</t>
  </si>
  <si>
    <t>-23I.ST.RP.20.PS1_.EP.SC.CETA Max Benefit.11190 (LT. 11190 - 11215) v104.4.xlsb</t>
  </si>
  <si>
    <t>W-10 SC CETA</t>
  </si>
  <si>
    <t>W-11 CETA No Climate</t>
  </si>
  <si>
    <t>W-12 CETA Max Benefit</t>
  </si>
  <si>
    <t xml:space="preserve">Study Name </t>
  </si>
  <si>
    <t>ST PVRR ($m)</t>
  </si>
  <si>
    <t>ST PVRR plus 5% of 95th Stochastic ($m)</t>
  </si>
  <si>
    <t>ENS Average % of Load</t>
  </si>
  <si>
    <t>CO2 Emissions 2023-2042
(Thousand Tons)</t>
  </si>
  <si>
    <t>P-MM</t>
  </si>
  <si>
    <t>P-LN</t>
  </si>
  <si>
    <t>P-HH</t>
  </si>
  <si>
    <t>P02-MM-JB3-4 EOL</t>
  </si>
  <si>
    <t>P15-MM-No GWS</t>
  </si>
  <si>
    <t>P16-MM-No B2H</t>
  </si>
  <si>
    <t>P02-LN-JB3-4 EOL</t>
  </si>
  <si>
    <t>P11-LN-Max NG</t>
  </si>
  <si>
    <t>P16-LN-No B2H</t>
  </si>
  <si>
    <t>P15-LN-No GWS</t>
  </si>
  <si>
    <t>P02-HH-JB3-4 EOL</t>
  </si>
  <si>
    <t>P15-HH-No GWS</t>
  </si>
  <si>
    <t>P16-HH-No B2H</t>
  </si>
  <si>
    <t>Changes from P-MM</t>
  </si>
  <si>
    <t>Changes from P-LN</t>
  </si>
  <si>
    <t>Changes from P-HH</t>
  </si>
  <si>
    <t>P11-MM-Max NG</t>
  </si>
  <si>
    <t>P01-HH-Max NG</t>
  </si>
  <si>
    <t>Study Name - LN</t>
  </si>
  <si>
    <t>Study Name - MN</t>
  </si>
  <si>
    <t>P-SC</t>
  </si>
  <si>
    <t>P-MN</t>
  </si>
  <si>
    <t>P08-No D3-D2</t>
  </si>
  <si>
    <t>P20-JB3-4 CCUS</t>
  </si>
  <si>
    <t>P02-CETA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</si>
</sst>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3" formatCode="_(* #,##0.00_);_(* \(#,##0.00\);_(* &quot;-&quot;??_);_(@_)"/>
    <numFmt numFmtId="164" formatCode="0.0"/>
    <numFmt numFmtId="165" formatCode="&quot;$&quot;#,##0"/>
    <numFmt numFmtId="166" formatCode="0.0000%"/>
    <numFmt numFmtId="167" formatCode="0.00000%"/>
    <numFmt numFmtId="168" formatCode="_(\ #,##0_);_(\ \(#,##0\);_(\ &quot;-&quot;_);_(@_)"/>
    <numFmt numFmtId="169" formatCode="_(\ #,##0_);_(\ \(#,##0\);_(\ &quot;-&quot;??_);_(@_)"/>
    <numFmt numFmtId="170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Arial"/>
      <family val="2"/>
    </font>
    <font>
      <sz val="7"/>
      <name val="Calibri"/>
      <family val="2"/>
      <scheme val="minor"/>
    </font>
    <font>
      <b/>
      <sz val="7"/>
      <name val="Times New Roman"/>
      <family val="1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sz val="7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8"/>
      <color indexed="8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CFD5EA"/>
        <bgColor indexed="64"/>
      </patternFill>
    </fill>
    <fill>
      <patternFill patternType="solid">
        <fgColor rgb="FFE9EBF5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37" fontId="0" fillId="0" borderId="0" xfId="0" applyNumberFormat="1"/>
    <xf numFmtId="1" fontId="0" fillId="0" borderId="0" xfId="0" applyNumberFormat="1"/>
    <xf numFmtId="0" fontId="0" fillId="3" borderId="0" xfId="0" applyFill="1"/>
    <xf numFmtId="164" fontId="0" fillId="0" borderId="0" xfId="0" applyNumberFormat="1"/>
    <xf numFmtId="0" fontId="3" fillId="4" borderId="8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/>
    </xf>
    <xf numFmtId="0" fontId="0" fillId="5" borderId="9" xfId="0" applyFill="1" applyBorder="1"/>
    <xf numFmtId="165" fontId="0" fillId="0" borderId="0" xfId="0" applyNumberFormat="1"/>
    <xf numFmtId="37" fontId="3" fillId="0" borderId="10" xfId="0" applyNumberFormat="1" applyFont="1" applyBorder="1" applyAlignment="1">
      <alignment horizontal="center" vertical="center"/>
    </xf>
    <xf numFmtId="37" fontId="4" fillId="0" borderId="11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7" fontId="6" fillId="0" borderId="11" xfId="1" applyNumberFormat="1" applyFont="1" applyBorder="1" applyAlignment="1">
      <alignment horizontal="center" vertical="center"/>
    </xf>
    <xf numFmtId="166" fontId="4" fillId="0" borderId="11" xfId="0" applyNumberFormat="1" applyFont="1" applyBorder="1" applyAlignment="1">
      <alignment horizontal="center" vertical="center"/>
    </xf>
    <xf numFmtId="167" fontId="4" fillId="0" borderId="11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5" borderId="0" xfId="0" applyFill="1"/>
    <xf numFmtId="37" fontId="4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7" fontId="6" fillId="0" borderId="13" xfId="1" applyNumberFormat="1" applyFont="1" applyBorder="1" applyAlignment="1">
      <alignment horizontal="center" vertical="center"/>
    </xf>
    <xf numFmtId="37" fontId="9" fillId="0" borderId="13" xfId="0" applyNumberFormat="1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/>
    </xf>
    <xf numFmtId="37" fontId="8" fillId="0" borderId="14" xfId="0" applyNumberFormat="1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7" fontId="7" fillId="0" borderId="14" xfId="1" applyNumberFormat="1" applyFont="1" applyBorder="1" applyAlignment="1">
      <alignment horizontal="center" vertical="center"/>
    </xf>
    <xf numFmtId="166" fontId="8" fillId="0" borderId="14" xfId="0" applyNumberFormat="1" applyFont="1" applyBorder="1" applyAlignment="1">
      <alignment horizontal="center" vertical="center"/>
    </xf>
    <xf numFmtId="37" fontId="9" fillId="0" borderId="4" xfId="0" applyNumberFormat="1" applyFont="1" applyBorder="1" applyAlignment="1">
      <alignment horizontal="center" vertical="center"/>
    </xf>
    <xf numFmtId="37" fontId="10" fillId="0" borderId="4" xfId="1" applyNumberFormat="1" applyFont="1" applyBorder="1" applyAlignment="1">
      <alignment horizontal="center" vertical="center"/>
    </xf>
    <xf numFmtId="166" fontId="9" fillId="0" borderId="4" xfId="0" applyNumberFormat="1" applyFont="1" applyBorder="1" applyAlignment="1">
      <alignment horizontal="center" vertical="center"/>
    </xf>
    <xf numFmtId="167" fontId="9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1" fillId="6" borderId="15" xfId="0" applyFont="1" applyFill="1" applyBorder="1" applyAlignment="1">
      <alignment horizontal="left" vertical="center" wrapText="1" readingOrder="1"/>
    </xf>
    <xf numFmtId="0" fontId="12" fillId="7" borderId="16" xfId="0" applyFont="1" applyFill="1" applyBorder="1" applyAlignment="1">
      <alignment horizontal="left" vertical="center" wrapText="1" readingOrder="1"/>
    </xf>
    <xf numFmtId="3" fontId="12" fillId="7" borderId="16" xfId="0" applyNumberFormat="1" applyFont="1" applyFill="1" applyBorder="1" applyAlignment="1">
      <alignment horizontal="left" vertical="center" wrapText="1" readingOrder="1"/>
    </xf>
    <xf numFmtId="0" fontId="12" fillId="8" borderId="17" xfId="0" applyFont="1" applyFill="1" applyBorder="1" applyAlignment="1">
      <alignment horizontal="left" vertical="center" wrapText="1" readingOrder="1"/>
    </xf>
    <xf numFmtId="0" fontId="12" fillId="7" borderId="17" xfId="0" applyFont="1" applyFill="1" applyBorder="1" applyAlignment="1">
      <alignment horizontal="left" vertical="center" wrapText="1" readingOrder="1"/>
    </xf>
    <xf numFmtId="3" fontId="12" fillId="8" borderId="17" xfId="0" applyNumberFormat="1" applyFont="1" applyFill="1" applyBorder="1" applyAlignment="1">
      <alignment horizontal="left" vertical="center" wrapText="1" readingOrder="1"/>
    </xf>
    <xf numFmtId="3" fontId="12" fillId="7" borderId="17" xfId="0" applyNumberFormat="1" applyFont="1" applyFill="1" applyBorder="1" applyAlignment="1">
      <alignment horizontal="left" vertical="center" wrapText="1" readingOrder="1"/>
    </xf>
    <xf numFmtId="0" fontId="7" fillId="0" borderId="18" xfId="0" applyFont="1" applyBorder="1" applyAlignment="1">
      <alignment horizontal="center" vertical="center"/>
    </xf>
    <xf numFmtId="37" fontId="8" fillId="0" borderId="19" xfId="0" applyNumberFormat="1" applyFont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37" fontId="7" fillId="0" borderId="19" xfId="1" applyNumberFormat="1" applyFont="1" applyBorder="1" applyAlignment="1">
      <alignment horizontal="center" vertical="center"/>
    </xf>
    <xf numFmtId="166" fontId="8" fillId="0" borderId="19" xfId="0" applyNumberFormat="1" applyFont="1" applyBorder="1" applyAlignment="1">
      <alignment horizontal="center" vertical="center"/>
    </xf>
    <xf numFmtId="167" fontId="9" fillId="0" borderId="19" xfId="0" applyNumberFormat="1" applyFont="1" applyBorder="1" applyAlignment="1">
      <alignment horizontal="center" vertical="center"/>
    </xf>
    <xf numFmtId="37" fontId="9" fillId="0" borderId="19" xfId="0" applyNumberFormat="1" applyFont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8" fillId="4" borderId="20" xfId="0" applyFont="1" applyFill="1" applyBorder="1" applyAlignment="1">
      <alignment horizontal="center" wrapText="1"/>
    </xf>
    <xf numFmtId="0" fontId="8" fillId="4" borderId="21" xfId="0" applyFont="1" applyFill="1" applyBorder="1" applyAlignment="1">
      <alignment horizontal="center" wrapText="1"/>
    </xf>
    <xf numFmtId="0" fontId="7" fillId="0" borderId="22" xfId="0" applyFont="1" applyBorder="1" applyAlignment="1">
      <alignment horizontal="center" vertical="center"/>
    </xf>
    <xf numFmtId="167" fontId="9" fillId="0" borderId="14" xfId="0" applyNumberFormat="1" applyFont="1" applyBorder="1" applyAlignment="1">
      <alignment horizontal="center" vertical="center"/>
    </xf>
    <xf numFmtId="37" fontId="9" fillId="0" borderId="14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7" fontId="9" fillId="0" borderId="6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wrapText="1"/>
    </xf>
    <xf numFmtId="5" fontId="0" fillId="0" borderId="13" xfId="0" applyNumberFormat="1" applyBorder="1"/>
    <xf numFmtId="5" fontId="0" fillId="0" borderId="3" xfId="0" applyNumberFormat="1" applyBorder="1"/>
    <xf numFmtId="0" fontId="1" fillId="0" borderId="8" xfId="0" applyFont="1" applyBorder="1" applyAlignment="1">
      <alignment horizontal="center"/>
    </xf>
    <xf numFmtId="37" fontId="3" fillId="0" borderId="4" xfId="0" applyNumberFormat="1" applyFont="1" applyBorder="1" applyAlignment="1">
      <alignment horizontal="center" vertical="center"/>
    </xf>
    <xf numFmtId="37" fontId="0" fillId="0" borderId="0" xfId="0" applyNumberFormat="1" applyFill="1"/>
    <xf numFmtId="37" fontId="0" fillId="9" borderId="0" xfId="0" applyNumberFormat="1" applyFill="1"/>
    <xf numFmtId="0" fontId="2" fillId="2" borderId="13" xfId="0" applyFont="1" applyFill="1" applyBorder="1" applyAlignment="1">
      <alignment horizontal="center" wrapText="1"/>
    </xf>
    <xf numFmtId="0" fontId="13" fillId="0" borderId="23" xfId="0" applyFont="1" applyBorder="1" applyAlignment="1">
      <alignment horizontal="left" vertical="center" indent="1"/>
    </xf>
    <xf numFmtId="0" fontId="13" fillId="0" borderId="0" xfId="0" applyFont="1" applyFill="1" applyBorder="1" applyAlignment="1">
      <alignment horizontal="left" vertical="center" indent="1"/>
    </xf>
    <xf numFmtId="0" fontId="0" fillId="0" borderId="28" xfId="0" applyBorder="1"/>
    <xf numFmtId="0" fontId="13" fillId="0" borderId="0" xfId="0" applyFont="1" applyBorder="1" applyAlignment="1">
      <alignment horizontal="left" vertical="center" indent="1"/>
    </xf>
    <xf numFmtId="0" fontId="3" fillId="4" borderId="6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/>
    </xf>
    <xf numFmtId="167" fontId="13" fillId="0" borderId="0" xfId="2" applyNumberFormat="1" applyFont="1" applyBorder="1" applyAlignment="1">
      <alignment horizontal="center" vertical="center"/>
    </xf>
    <xf numFmtId="169" fontId="13" fillId="0" borderId="0" xfId="3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0" fontId="0" fillId="0" borderId="0" xfId="0" applyBorder="1"/>
    <xf numFmtId="170" fontId="0" fillId="0" borderId="0" xfId="0" applyNumberFormat="1"/>
    <xf numFmtId="0" fontId="15" fillId="0" borderId="24" xfId="0" applyFont="1" applyBorder="1" applyAlignment="1">
      <alignment horizontal="center" vertical="center"/>
    </xf>
    <xf numFmtId="165" fontId="15" fillId="0" borderId="24" xfId="0" applyNumberFormat="1" applyFont="1" applyBorder="1" applyAlignment="1">
      <alignment horizontal="center"/>
    </xf>
    <xf numFmtId="167" fontId="15" fillId="0" borderId="24" xfId="2" applyNumberFormat="1" applyFont="1" applyBorder="1" applyAlignment="1">
      <alignment horizontal="center" vertical="center"/>
    </xf>
    <xf numFmtId="168" fontId="15" fillId="0" borderId="25" xfId="3" applyNumberFormat="1" applyFont="1" applyBorder="1" applyAlignment="1">
      <alignment horizontal="center" vertical="center"/>
    </xf>
    <xf numFmtId="0" fontId="16" fillId="0" borderId="28" xfId="0" applyFont="1" applyBorder="1"/>
    <xf numFmtId="0" fontId="16" fillId="0" borderId="0" xfId="0" applyFont="1"/>
    <xf numFmtId="168" fontId="16" fillId="0" borderId="0" xfId="3" applyNumberFormat="1" applyFont="1"/>
    <xf numFmtId="165" fontId="15" fillId="0" borderId="26" xfId="0" applyNumberFormat="1" applyFont="1" applyBorder="1" applyAlignment="1">
      <alignment horizontal="center"/>
    </xf>
    <xf numFmtId="168" fontId="15" fillId="0" borderId="26" xfId="3" applyNumberFormat="1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165" fontId="15" fillId="0" borderId="27" xfId="0" applyNumberFormat="1" applyFont="1" applyBorder="1" applyAlignment="1">
      <alignment horizontal="center"/>
    </xf>
    <xf numFmtId="167" fontId="15" fillId="0" borderId="27" xfId="2" applyNumberFormat="1" applyFont="1" applyBorder="1" applyAlignment="1">
      <alignment horizontal="center" vertical="center"/>
    </xf>
    <xf numFmtId="168" fontId="16" fillId="0" borderId="28" xfId="3" applyNumberFormat="1" applyFont="1" applyBorder="1"/>
    <xf numFmtId="168" fontId="15" fillId="0" borderId="23" xfId="3" applyNumberFormat="1" applyFont="1" applyBorder="1" applyAlignment="1">
      <alignment horizontal="center" vertical="center"/>
    </xf>
    <xf numFmtId="169" fontId="15" fillId="0" borderId="25" xfId="3" applyNumberFormat="1" applyFont="1" applyBorder="1" applyAlignment="1">
      <alignment horizontal="center" vertical="center"/>
    </xf>
    <xf numFmtId="169" fontId="16" fillId="0" borderId="0" xfId="3" applyNumberFormat="1" applyFont="1"/>
    <xf numFmtId="169" fontId="15" fillId="0" borderId="26" xfId="3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6" fillId="0" borderId="27" xfId="0" applyFont="1" applyBorder="1"/>
    <xf numFmtId="169" fontId="16" fillId="0" borderId="29" xfId="3" applyNumberFormat="1" applyFont="1" applyBorder="1"/>
    <xf numFmtId="169" fontId="15" fillId="0" borderId="23" xfId="3" applyNumberFormat="1" applyFont="1" applyBorder="1" applyAlignment="1">
      <alignment horizontal="center" vertical="center"/>
    </xf>
    <xf numFmtId="37" fontId="15" fillId="0" borderId="25" xfId="3" applyNumberFormat="1" applyFont="1" applyBorder="1" applyAlignment="1">
      <alignment horizontal="center" vertical="center"/>
    </xf>
    <xf numFmtId="37" fontId="16" fillId="0" borderId="29" xfId="3" applyNumberFormat="1" applyFont="1" applyBorder="1"/>
    <xf numFmtId="37" fontId="15" fillId="0" borderId="23" xfId="3" applyNumberFormat="1" applyFont="1" applyBorder="1" applyAlignment="1">
      <alignment horizontal="center" vertical="center"/>
    </xf>
    <xf numFmtId="37" fontId="15" fillId="0" borderId="26" xfId="3" applyNumberFormat="1" applyFont="1" applyBorder="1" applyAlignment="1">
      <alignment horizontal="center" vertical="center"/>
    </xf>
    <xf numFmtId="37" fontId="16" fillId="0" borderId="28" xfId="3" applyNumberFormat="1" applyFont="1" applyBorder="1"/>
    <xf numFmtId="0" fontId="15" fillId="0" borderId="30" xfId="0" applyFont="1" applyBorder="1" applyAlignment="1">
      <alignment horizontal="center" vertical="center"/>
    </xf>
    <xf numFmtId="165" fontId="15" fillId="0" borderId="30" xfId="0" applyNumberFormat="1" applyFont="1" applyBorder="1" applyAlignment="1">
      <alignment horizontal="center"/>
    </xf>
    <xf numFmtId="167" fontId="15" fillId="0" borderId="30" xfId="2" applyNumberFormat="1" applyFont="1" applyBorder="1" applyAlignment="1">
      <alignment horizontal="center" vertical="center"/>
    </xf>
    <xf numFmtId="169" fontId="15" fillId="0" borderId="31" xfId="3" applyNumberFormat="1" applyFont="1" applyBorder="1" applyAlignment="1">
      <alignment horizontal="center" vertical="center"/>
    </xf>
    <xf numFmtId="165" fontId="15" fillId="0" borderId="29" xfId="0" applyNumberFormat="1" applyFont="1" applyBorder="1" applyAlignment="1">
      <alignment horizontal="center"/>
    </xf>
    <xf numFmtId="167" fontId="15" fillId="0" borderId="29" xfId="2" applyNumberFormat="1" applyFont="1" applyBorder="1" applyAlignment="1">
      <alignment horizontal="center" vertical="center"/>
    </xf>
    <xf numFmtId="169" fontId="15" fillId="0" borderId="29" xfId="3" applyNumberFormat="1" applyFont="1" applyBorder="1" applyAlignment="1">
      <alignment horizontal="center" vertical="center"/>
    </xf>
    <xf numFmtId="0" fontId="17" fillId="4" borderId="8" xfId="0" applyFont="1" applyFill="1" applyBorder="1" applyAlignment="1">
      <alignment horizontal="center" wrapText="1"/>
    </xf>
    <xf numFmtId="0" fontId="17" fillId="4" borderId="6" xfId="0" applyFont="1" applyFill="1" applyBorder="1" applyAlignment="1">
      <alignment horizontal="center" wrapText="1"/>
    </xf>
    <xf numFmtId="0" fontId="17" fillId="4" borderId="6" xfId="0" applyFont="1" applyFill="1" applyBorder="1" applyAlignment="1">
      <alignment horizontal="center"/>
    </xf>
    <xf numFmtId="37" fontId="17" fillId="0" borderId="10" xfId="0" applyNumberFormat="1" applyFont="1" applyBorder="1" applyAlignment="1">
      <alignment horizontal="center" vertical="center"/>
    </xf>
    <xf numFmtId="37" fontId="19" fillId="0" borderId="11" xfId="0" applyNumberFormat="1" applyFont="1" applyBorder="1" applyAlignment="1">
      <alignment horizontal="center" vertical="center"/>
    </xf>
    <xf numFmtId="165" fontId="19" fillId="0" borderId="11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37" fontId="20" fillId="0" borderId="11" xfId="1" applyNumberFormat="1" applyFont="1" applyBorder="1" applyAlignment="1">
      <alignment horizontal="center" vertical="center"/>
    </xf>
    <xf numFmtId="166" fontId="19" fillId="0" borderId="11" xfId="0" applyNumberFormat="1" applyFont="1" applyBorder="1" applyAlignment="1">
      <alignment horizontal="center" vertical="center"/>
    </xf>
    <xf numFmtId="167" fontId="19" fillId="0" borderId="11" xfId="0" applyNumberFormat="1" applyFont="1" applyBorder="1" applyAlignment="1">
      <alignment horizontal="center" vertical="center"/>
    </xf>
    <xf numFmtId="3" fontId="19" fillId="0" borderId="11" xfId="0" applyNumberFormat="1" applyFont="1" applyBorder="1" applyAlignment="1">
      <alignment horizontal="center" vertical="center"/>
    </xf>
    <xf numFmtId="37" fontId="19" fillId="0" borderId="4" xfId="0" applyNumberFormat="1" applyFont="1" applyBorder="1" applyAlignment="1">
      <alignment horizontal="center" vertical="center"/>
    </xf>
    <xf numFmtId="165" fontId="19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37" fontId="20" fillId="0" borderId="4" xfId="1" applyNumberFormat="1" applyFont="1" applyBorder="1" applyAlignment="1">
      <alignment horizontal="center" vertical="center"/>
    </xf>
    <xf numFmtId="166" fontId="19" fillId="0" borderId="4" xfId="0" applyNumberFormat="1" applyFont="1" applyBorder="1" applyAlignment="1">
      <alignment horizontal="center" vertical="center"/>
    </xf>
    <xf numFmtId="167" fontId="19" fillId="0" borderId="4" xfId="0" applyNumberFormat="1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37" fontId="19" fillId="0" borderId="6" xfId="0" applyNumberFormat="1" applyFont="1" applyBorder="1" applyAlignment="1">
      <alignment horizontal="center" vertical="center"/>
    </xf>
    <xf numFmtId="37" fontId="19" fillId="0" borderId="13" xfId="0" applyNumberFormat="1" applyFont="1" applyBorder="1" applyAlignment="1">
      <alignment horizontal="center" vertical="center"/>
    </xf>
    <xf numFmtId="0" fontId="21" fillId="0" borderId="1" xfId="0" applyFont="1" applyBorder="1"/>
    <xf numFmtId="0" fontId="21" fillId="0" borderId="2" xfId="0" applyFont="1" applyBorder="1"/>
    <xf numFmtId="0" fontId="22" fillId="0" borderId="2" xfId="0" applyFont="1" applyBorder="1"/>
    <xf numFmtId="0" fontId="21" fillId="0" borderId="3" xfId="0" applyFont="1" applyBorder="1"/>
    <xf numFmtId="0" fontId="23" fillId="4" borderId="20" xfId="0" applyFont="1" applyFill="1" applyBorder="1" applyAlignment="1">
      <alignment horizontal="center" wrapText="1"/>
    </xf>
    <xf numFmtId="0" fontId="23" fillId="4" borderId="1" xfId="0" applyFont="1" applyFill="1" applyBorder="1" applyAlignment="1">
      <alignment horizontal="center" wrapText="1"/>
    </xf>
    <xf numFmtId="5" fontId="24" fillId="0" borderId="13" xfId="0" applyNumberFormat="1" applyFont="1" applyBorder="1"/>
    <xf numFmtId="5" fontId="24" fillId="0" borderId="3" xfId="0" applyNumberFormat="1" applyFont="1" applyBorder="1"/>
    <xf numFmtId="37" fontId="24" fillId="0" borderId="4" xfId="0" applyNumberFormat="1" applyFont="1" applyBorder="1" applyAlignment="1">
      <alignment horizontal="center" vertical="center"/>
    </xf>
    <xf numFmtId="37" fontId="24" fillId="0" borderId="6" xfId="0" applyNumberFormat="1" applyFont="1" applyBorder="1" applyAlignment="1">
      <alignment horizontal="center" vertical="center"/>
    </xf>
    <xf numFmtId="37" fontId="24" fillId="0" borderId="13" xfId="0" applyNumberFormat="1" applyFont="1" applyBorder="1" applyAlignment="1">
      <alignment horizontal="center" vertical="center"/>
    </xf>
    <xf numFmtId="0" fontId="23" fillId="4" borderId="13" xfId="0" applyFont="1" applyFill="1" applyBorder="1" applyAlignment="1">
      <alignment horizontal="center" wrapText="1"/>
    </xf>
    <xf numFmtId="37" fontId="17" fillId="0" borderId="13" xfId="0" applyNumberFormat="1" applyFont="1" applyBorder="1" applyAlignment="1">
      <alignment horizontal="center" vertical="center"/>
    </xf>
    <xf numFmtId="5" fontId="19" fillId="0" borderId="13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37" fontId="20" fillId="0" borderId="13" xfId="1" applyNumberFormat="1" applyFont="1" applyBorder="1" applyAlignment="1">
      <alignment horizontal="center" vertical="center"/>
    </xf>
    <xf numFmtId="166" fontId="19" fillId="0" borderId="13" xfId="0" applyNumberFormat="1" applyFont="1" applyBorder="1" applyAlignment="1">
      <alignment horizontal="center" vertical="center"/>
    </xf>
    <xf numFmtId="167" fontId="19" fillId="0" borderId="13" xfId="0" applyNumberFormat="1" applyFont="1" applyBorder="1" applyAlignment="1">
      <alignment horizontal="center" vertical="center"/>
    </xf>
    <xf numFmtId="3" fontId="19" fillId="0" borderId="13" xfId="0" applyNumberFormat="1" applyFont="1" applyBorder="1" applyAlignment="1">
      <alignment horizontal="center" vertical="center"/>
    </xf>
    <xf numFmtId="37" fontId="17" fillId="0" borderId="13" xfId="0" applyNumberFormat="1" applyFont="1" applyFill="1" applyBorder="1" applyAlignment="1">
      <alignment horizontal="center" vertical="center"/>
    </xf>
    <xf numFmtId="37" fontId="3" fillId="0" borderId="0" xfId="0" applyNumberFormat="1" applyFont="1" applyFill="1" applyBorder="1" applyAlignment="1">
      <alignment horizontal="center" vertical="center"/>
    </xf>
    <xf numFmtId="37" fontId="4" fillId="0" borderId="0" xfId="0" applyNumberFormat="1" applyFont="1" applyBorder="1" applyAlignment="1">
      <alignment horizontal="center" vertical="center"/>
    </xf>
    <xf numFmtId="5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7" fontId="6" fillId="0" borderId="0" xfId="1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0" fillId="5" borderId="13" xfId="0" applyFill="1" applyBorder="1"/>
    <xf numFmtId="0" fontId="17" fillId="4" borderId="13" xfId="0" applyFont="1" applyFill="1" applyBorder="1" applyAlignment="1">
      <alignment horizontal="center" wrapText="1"/>
    </xf>
    <xf numFmtId="0" fontId="17" fillId="4" borderId="13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wrapText="1"/>
    </xf>
    <xf numFmtId="37" fontId="3" fillId="0" borderId="13" xfId="0" applyNumberFormat="1" applyFont="1" applyFill="1" applyBorder="1" applyAlignment="1">
      <alignment horizontal="center" vertical="center"/>
    </xf>
    <xf numFmtId="37" fontId="4" fillId="0" borderId="13" xfId="0" applyNumberFormat="1" applyFont="1" applyBorder="1" applyAlignment="1">
      <alignment horizontal="center" vertical="center"/>
    </xf>
    <xf numFmtId="5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6" fontId="4" fillId="0" borderId="13" xfId="0" applyNumberFormat="1" applyFont="1" applyBorder="1" applyAlignment="1">
      <alignment horizontal="center" vertical="center"/>
    </xf>
    <xf numFmtId="167" fontId="4" fillId="0" borderId="13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 wrapText="1"/>
    </xf>
    <xf numFmtId="0" fontId="17" fillId="4" borderId="7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17" fillId="4" borderId="13" xfId="0" applyFont="1" applyFill="1" applyBorder="1" applyAlignment="1">
      <alignment horizontal="center" wrapText="1"/>
    </xf>
    <xf numFmtId="0" fontId="17" fillId="4" borderId="13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</cellXfs>
  <cellStyles count="4">
    <cellStyle name="Comma" xfId="3" builtinId="3"/>
    <cellStyle name="Normal" xfId="0" builtinId="0"/>
    <cellStyle name="Normal 2" xfId="1" xr:uid="{BC09CB04-0A41-4FF2-80B0-68921516921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E2B71-BDFB-4966-A79D-BF0B7D7509BF}">
  <dimension ref="C1:Z80"/>
  <sheetViews>
    <sheetView tabSelected="1" workbookViewId="0">
      <selection activeCell="S36" sqref="S36"/>
    </sheetView>
  </sheetViews>
  <sheetFormatPr defaultRowHeight="15" outlineLevelCol="1" x14ac:dyDescent="0.25"/>
  <cols>
    <col min="3" max="12" width="9.28515625" customWidth="1" outlineLevel="1"/>
    <col min="13" max="13" width="10.5703125" customWidth="1"/>
    <col min="14" max="14" width="18" customWidth="1"/>
    <col min="15" max="15" width="13.7109375" customWidth="1"/>
  </cols>
  <sheetData>
    <row r="1" spans="13:18" ht="45.75" thickBot="1" x14ac:dyDescent="0.3">
      <c r="M1" s="47" t="s">
        <v>35</v>
      </c>
      <c r="N1" s="48"/>
      <c r="O1" s="48" t="s">
        <v>36</v>
      </c>
      <c r="P1" s="48"/>
      <c r="Q1" s="48"/>
      <c r="R1" s="48"/>
    </row>
    <row r="2" spans="13:18" ht="61.5" thickTop="1" thickBot="1" x14ac:dyDescent="0.3">
      <c r="N2" s="48" t="s">
        <v>37</v>
      </c>
      <c r="O2" s="48" t="s">
        <v>23</v>
      </c>
      <c r="P2" s="48"/>
      <c r="Q2" s="48"/>
      <c r="R2" s="48"/>
    </row>
    <row r="3" spans="13:18" ht="16.5" thickTop="1" thickBot="1" x14ac:dyDescent="0.3">
      <c r="N3" s="49" t="s">
        <v>38</v>
      </c>
      <c r="O3" s="50">
        <v>22001.151313154882</v>
      </c>
      <c r="P3" s="50"/>
      <c r="Q3" s="50"/>
      <c r="R3" s="50"/>
    </row>
    <row r="4" spans="13:18" ht="31.5" thickTop="1" thickBot="1" x14ac:dyDescent="0.3">
      <c r="N4" s="51" t="s">
        <v>39</v>
      </c>
      <c r="O4" s="50">
        <v>22021.787638586607</v>
      </c>
      <c r="P4" s="50"/>
      <c r="Q4" s="50"/>
      <c r="R4" s="50"/>
    </row>
    <row r="5" spans="13:18" ht="31.5" thickTop="1" thickBot="1" x14ac:dyDescent="0.3">
      <c r="N5" s="52" t="s">
        <v>40</v>
      </c>
      <c r="O5" s="50">
        <v>25821.667382516574</v>
      </c>
      <c r="P5" s="50"/>
      <c r="Q5" s="50"/>
      <c r="R5" s="50"/>
    </row>
    <row r="6" spans="13:18" ht="16.5" thickTop="1" thickBot="1" x14ac:dyDescent="0.3">
      <c r="N6" s="51" t="s">
        <v>41</v>
      </c>
      <c r="O6" s="50">
        <v>27492.431003117701</v>
      </c>
      <c r="P6" s="50"/>
      <c r="Q6" s="50"/>
      <c r="R6" s="50"/>
    </row>
    <row r="7" spans="13:18" ht="31.5" thickTop="1" thickBot="1" x14ac:dyDescent="0.3">
      <c r="N7" s="52" t="s">
        <v>42</v>
      </c>
      <c r="O7" s="50">
        <v>38399.281779709752</v>
      </c>
      <c r="P7" s="50"/>
      <c r="Q7" s="50"/>
      <c r="R7" s="50"/>
    </row>
    <row r="9" spans="13:18" ht="15.75" thickBot="1" x14ac:dyDescent="0.3"/>
    <row r="10" spans="13:18" ht="15.75" thickBot="1" x14ac:dyDescent="0.3">
      <c r="N10" s="48"/>
      <c r="O10" s="48" t="s">
        <v>36</v>
      </c>
      <c r="P10" s="48"/>
      <c r="Q10" s="48"/>
      <c r="R10" s="48"/>
    </row>
    <row r="11" spans="13:18" ht="61.5" thickTop="1" thickBot="1" x14ac:dyDescent="0.3">
      <c r="M11" s="47" t="s">
        <v>35</v>
      </c>
      <c r="N11" s="48" t="s">
        <v>37</v>
      </c>
      <c r="O11" s="48" t="s">
        <v>43</v>
      </c>
      <c r="P11" s="48"/>
      <c r="Q11" s="48"/>
      <c r="R11" s="48"/>
    </row>
    <row r="12" spans="13:18" ht="16.5" thickTop="1" thickBot="1" x14ac:dyDescent="0.3">
      <c r="N12" s="49" t="s">
        <v>38</v>
      </c>
      <c r="O12" s="50">
        <v>0</v>
      </c>
      <c r="P12" s="50"/>
      <c r="Q12" s="50"/>
      <c r="R12" s="50"/>
    </row>
    <row r="13" spans="13:18" ht="30.75" thickBot="1" x14ac:dyDescent="0.3">
      <c r="N13" s="51" t="s">
        <v>39</v>
      </c>
      <c r="O13" s="53">
        <v>0</v>
      </c>
      <c r="P13" s="53"/>
      <c r="Q13" s="53"/>
      <c r="R13" s="53"/>
    </row>
    <row r="14" spans="13:18" ht="30.75" thickBot="1" x14ac:dyDescent="0.3">
      <c r="N14" s="52" t="s">
        <v>40</v>
      </c>
      <c r="O14" s="54">
        <f>O5</f>
        <v>25821.667382516574</v>
      </c>
      <c r="P14" s="54"/>
      <c r="Q14" s="54"/>
      <c r="R14" s="54"/>
    </row>
    <row r="15" spans="13:18" ht="15.75" thickBot="1" x14ac:dyDescent="0.3">
      <c r="N15" s="51" t="s">
        <v>41</v>
      </c>
      <c r="O15" s="53">
        <v>0</v>
      </c>
      <c r="P15" s="53"/>
      <c r="Q15" s="53"/>
      <c r="R15" s="53"/>
    </row>
    <row r="16" spans="13:18" ht="30.75" thickBot="1" x14ac:dyDescent="0.3">
      <c r="N16" s="52" t="s">
        <v>42</v>
      </c>
      <c r="O16" s="54">
        <v>0</v>
      </c>
      <c r="P16" s="54"/>
      <c r="Q16" s="54"/>
      <c r="R16" s="54"/>
    </row>
    <row r="23" spans="14:26" x14ac:dyDescent="0.25">
      <c r="N23" s="1" t="s">
        <v>44</v>
      </c>
    </row>
    <row r="25" spans="14:26" x14ac:dyDescent="0.25">
      <c r="N25" s="186" t="s">
        <v>45</v>
      </c>
      <c r="O25" s="188" t="s">
        <v>11</v>
      </c>
      <c r="P25" s="189"/>
      <c r="Q25" s="190"/>
      <c r="R25" s="188" t="s">
        <v>12</v>
      </c>
      <c r="S25" s="189"/>
      <c r="T25" s="190"/>
      <c r="U25" s="188" t="s">
        <v>13</v>
      </c>
      <c r="V25" s="189"/>
      <c r="W25" s="190"/>
      <c r="X25" s="188" t="s">
        <v>14</v>
      </c>
      <c r="Y25" s="189"/>
      <c r="Z25" s="190"/>
    </row>
    <row r="26" spans="14:26" ht="68.25" customHeight="1" x14ac:dyDescent="0.25">
      <c r="N26" s="187"/>
      <c r="O26" s="35" t="s">
        <v>15</v>
      </c>
      <c r="P26" s="36" t="s">
        <v>16</v>
      </c>
      <c r="Q26" s="37" t="s">
        <v>17</v>
      </c>
      <c r="R26" s="35" t="s">
        <v>18</v>
      </c>
      <c r="S26" s="36" t="s">
        <v>16</v>
      </c>
      <c r="T26" s="37" t="s">
        <v>17</v>
      </c>
      <c r="U26" s="35" t="s">
        <v>19</v>
      </c>
      <c r="V26" s="36" t="s">
        <v>20</v>
      </c>
      <c r="W26" s="37" t="s">
        <v>17</v>
      </c>
      <c r="X26" s="35" t="s">
        <v>21</v>
      </c>
      <c r="Y26" s="36" t="s">
        <v>22</v>
      </c>
      <c r="Z26" s="37" t="s">
        <v>17</v>
      </c>
    </row>
    <row r="27" spans="14:26" ht="15.75" thickBot="1" x14ac:dyDescent="0.3">
      <c r="N27" s="55" t="s">
        <v>129</v>
      </c>
      <c r="O27" s="56">
        <v>22801.438369992891</v>
      </c>
      <c r="P27" s="57">
        <f>IF(O27:O27="","",O27-MIN(O27:O28))</f>
        <v>800.28705683800945</v>
      </c>
      <c r="Q27" s="58">
        <f>IF(O27="","",RANK(O27,O27:O28,2))</f>
        <v>2</v>
      </c>
      <c r="R27" s="59">
        <v>23001.806519406953</v>
      </c>
      <c r="S27" s="57">
        <f>IF(R27:R27="","",R27-MIN(R27:R28))</f>
        <v>749.45249629113459</v>
      </c>
      <c r="T27" s="58">
        <f>IF(R27="","",RANK(R27,R$27:R$28,2))</f>
        <v>2</v>
      </c>
      <c r="U27" s="60">
        <v>5.4047313501183671E-5</v>
      </c>
      <c r="V27" s="61">
        <f>IF(U27:U27="","",U27-MIN($U$27:$U$28))</f>
        <v>6.3260183494567943E-7</v>
      </c>
      <c r="W27" s="58">
        <f>IF(U27="","",RANK(U27,U$27:U$28,2))</f>
        <v>2</v>
      </c>
      <c r="X27" s="62">
        <v>436414.41579904838</v>
      </c>
      <c r="Y27" s="63">
        <f>IF(X27:X27="","",X27-MIN(X27:X28))</f>
        <v>0</v>
      </c>
      <c r="Z27" s="58">
        <f>IF(X27="","",RANK(X27,X$27:X$28,2))</f>
        <v>1</v>
      </c>
    </row>
    <row r="28" spans="14:26" ht="15.75" thickTop="1" x14ac:dyDescent="0.25">
      <c r="N28" s="43" t="s">
        <v>23</v>
      </c>
      <c r="O28" s="43">
        <v>22001.151313154882</v>
      </c>
      <c r="P28" s="64">
        <f>IF(O28:O28="","",O28-MIN(O27:O28))</f>
        <v>0</v>
      </c>
      <c r="Q28" s="65">
        <f>IF(O28="","",RANK(O28,O27:O28,2))</f>
        <v>1</v>
      </c>
      <c r="R28" s="44">
        <v>22252.354023115819</v>
      </c>
      <c r="S28" s="64">
        <f>IF(R28:R28="","",R28-MIN(R27:R28))</f>
        <v>0</v>
      </c>
      <c r="T28" s="65">
        <f>IF(R28="","",RANK(R28,R$27:R$28,2))</f>
        <v>1</v>
      </c>
      <c r="U28" s="45">
        <v>5.3414711666237992E-5</v>
      </c>
      <c r="V28" s="46">
        <f>IF(U28:U28="","",U28-MIN($U$27:$U$28))</f>
        <v>0</v>
      </c>
      <c r="W28" s="65">
        <f>IF(U28="","",RANK(U28,U$27:U$28,2))</f>
        <v>1</v>
      </c>
      <c r="X28" s="43">
        <v>472867.23814671655</v>
      </c>
      <c r="Y28" s="66">
        <f>IF(X28:X28="","",X28-MIN(X27:X28))</f>
        <v>36452.822347668174</v>
      </c>
      <c r="Z28" s="65">
        <f>IF(X28="","",RANK(X28,X$27:X$28,2))</f>
        <v>2</v>
      </c>
    </row>
    <row r="29" spans="14:26" x14ac:dyDescent="0.25">
      <c r="N29" s="67" t="s">
        <v>46</v>
      </c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35"/>
    </row>
    <row r="30" spans="14:26" ht="15.75" thickBot="1" x14ac:dyDescent="0.3">
      <c r="N30" s="55" t="s">
        <v>129</v>
      </c>
      <c r="O30" s="56">
        <v>22632.550242163077</v>
      </c>
      <c r="P30" s="57">
        <f>IF(O30:O30="","",O30-MIN(O$30:O$31))</f>
        <v>610.7626035764697</v>
      </c>
      <c r="Q30" s="58">
        <f>IF(O30="","",RANK(O30,O$30:O$31,2))</f>
        <v>2</v>
      </c>
      <c r="R30" s="59">
        <v>22821.083999487295</v>
      </c>
      <c r="S30" s="57">
        <f>IF(R30:R30="","",R30-MIN(R$30:R$31))</f>
        <v>564.73845806865575</v>
      </c>
      <c r="T30" s="58">
        <f>IF(R30="","",RANK(R30,R$30:R$31,2))</f>
        <v>2</v>
      </c>
      <c r="U30" s="60">
        <v>4.9376628799846891E-5</v>
      </c>
      <c r="V30" s="61">
        <f>IF(U30:U30="","",U30-MIN($U$30:$U$31))</f>
        <v>3.3516027708633764E-7</v>
      </c>
      <c r="W30" s="58">
        <f>IF(U30="","",RANK(U30,U$30:U$31,2))</f>
        <v>2</v>
      </c>
      <c r="X30" s="62">
        <v>510115.16338967672</v>
      </c>
      <c r="Y30" s="63">
        <f>IF(X30:X30="","",X30-MIN(X$30:X$31))</f>
        <v>0</v>
      </c>
      <c r="Z30" s="58">
        <f>IF(X30="","",RANK(X30,X$30:X$31,2))</f>
        <v>1</v>
      </c>
    </row>
    <row r="31" spans="14:26" ht="15.75" thickTop="1" x14ac:dyDescent="0.25">
      <c r="N31" s="43" t="s">
        <v>23</v>
      </c>
      <c r="O31" s="43">
        <v>22021.787638586607</v>
      </c>
      <c r="P31" s="64">
        <f>IF(O31:O31="","",O31-MIN(O$30:O$31))</f>
        <v>0</v>
      </c>
      <c r="Q31" s="65">
        <f>IF(O31="","",RANK(O31,O$30:O$31,2))</f>
        <v>1</v>
      </c>
      <c r="R31" s="44">
        <v>22256.345541418639</v>
      </c>
      <c r="S31" s="64">
        <f>IF(R31:R31="","",R31-MIN(R$30:R$31))</f>
        <v>0</v>
      </c>
      <c r="T31" s="65">
        <f>IF(R31="","",RANK(R31,R$30:R$31,2))</f>
        <v>1</v>
      </c>
      <c r="U31" s="45">
        <v>4.9041468522760553E-5</v>
      </c>
      <c r="V31" s="46">
        <f>IF(U31:U31="","",U31-MIN($U$30:$U$31))</f>
        <v>0</v>
      </c>
      <c r="W31" s="65">
        <f>IF(U31="","",RANK(U31,U$30:U$31,2))</f>
        <v>1</v>
      </c>
      <c r="X31" s="43">
        <v>540687.9821531761</v>
      </c>
      <c r="Y31" s="66">
        <f>IF(X31:X31="","",X31-MIN(X$30:X$31))</f>
        <v>30572.818763499381</v>
      </c>
      <c r="Z31" s="65">
        <f>IF(X31="","",RANK(X31,X$30:X$31,2))</f>
        <v>2</v>
      </c>
    </row>
    <row r="32" spans="14:26" ht="15.75" thickBot="1" x14ac:dyDescent="0.3">
      <c r="N32" s="67" t="s">
        <v>47</v>
      </c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35"/>
    </row>
    <row r="33" spans="14:26" ht="16.5" thickTop="1" thickBot="1" x14ac:dyDescent="0.3">
      <c r="N33" s="69" t="s">
        <v>129</v>
      </c>
      <c r="O33" s="38">
        <v>25991.261608286357</v>
      </c>
      <c r="P33" s="39">
        <f>IF(O33:O33="","",O33-MIN(O$33:O$34))</f>
        <v>169.5942257697825</v>
      </c>
      <c r="Q33" s="40">
        <f>IF(O33="","",RANK(O33,O$33:O$34,2))</f>
        <v>2</v>
      </c>
      <c r="R33" s="41">
        <v>26343.433336801983</v>
      </c>
      <c r="S33" s="39">
        <f>IF(R33:R33="","",R33-MIN(R$33:R$34))</f>
        <v>164.09816131665866</v>
      </c>
      <c r="T33" s="40">
        <f>IF(R33="","",RANK(R33,R$33:R$34,2))</f>
        <v>2</v>
      </c>
      <c r="U33" s="42">
        <v>4.9175612184520907E-5</v>
      </c>
      <c r="V33" s="70">
        <f>IF(U33:U33="","",U33-MIN(U$33:U$34))</f>
        <v>4.1067902712066872E-8</v>
      </c>
      <c r="W33" s="40">
        <f>IF(U33="","",RANK(U33,U$33:U$34,2))</f>
        <v>2</v>
      </c>
      <c r="X33" s="71">
        <v>398596.9047644253</v>
      </c>
      <c r="Y33" s="72">
        <f>IF(X33:X33="","",X33-MIN(X$33:X$34))</f>
        <v>0</v>
      </c>
      <c r="Z33" s="40">
        <f>IF(X33="","",RANK(X33,X$33:X$34,2))</f>
        <v>1</v>
      </c>
    </row>
    <row r="34" spans="14:26" ht="15.75" thickTop="1" x14ac:dyDescent="0.25">
      <c r="N34" s="43" t="s">
        <v>23</v>
      </c>
      <c r="O34" s="43">
        <v>25821.667382516574</v>
      </c>
      <c r="P34" s="64">
        <f>IF(O34:O34="","",O34-MIN(O$33:O$34))</f>
        <v>0</v>
      </c>
      <c r="Q34" s="65">
        <f>IF(O34="","",RANK(O34,O$33:O$34,2))</f>
        <v>1</v>
      </c>
      <c r="R34" s="44">
        <v>26179.335175485325</v>
      </c>
      <c r="S34" s="64">
        <f>IF(R34:R34="","",R34-MIN(R$33:R$34))</f>
        <v>0</v>
      </c>
      <c r="T34" s="65">
        <f>IF(R34="","",RANK(R34,R$33:R$34,2))</f>
        <v>1</v>
      </c>
      <c r="U34" s="45">
        <v>4.913454428180884E-5</v>
      </c>
      <c r="V34" s="46">
        <f>IF(U34:U34="","",U34-MIN(U$33:U$34))</f>
        <v>0</v>
      </c>
      <c r="W34" s="65">
        <f>IF(U34="","",RANK(U34,U$33:U$34,2))</f>
        <v>1</v>
      </c>
      <c r="X34" s="43">
        <v>398953.28768523643</v>
      </c>
      <c r="Y34" s="66">
        <f>IF(X34:X34="","",X34-MIN(X$33:X$34))</f>
        <v>356.38292081112741</v>
      </c>
      <c r="Z34" s="65">
        <f>IF(X34="","",RANK(X34,X$33:X$34,2))</f>
        <v>2</v>
      </c>
    </row>
    <row r="35" spans="14:26" x14ac:dyDescent="0.25">
      <c r="N35" s="67" t="s">
        <v>48</v>
      </c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35"/>
    </row>
    <row r="36" spans="14:26" ht="15.75" thickBot="1" x14ac:dyDescent="0.3">
      <c r="N36" s="55" t="s">
        <v>129</v>
      </c>
      <c r="O36" s="56">
        <v>28979.1839890835</v>
      </c>
      <c r="P36" s="57">
        <f>IF(O36:O36="","",O36-MIN(O36:O37))</f>
        <v>1486.7529859657989</v>
      </c>
      <c r="Q36" s="58">
        <f>IF(O36="","",RANK(O36,O36:O37,2))</f>
        <v>2</v>
      </c>
      <c r="R36" s="59">
        <v>29476.040439278811</v>
      </c>
      <c r="S36" s="57">
        <f>IF(R36:R36="","",R36-MIN(R36:R37))</f>
        <v>1482.8198365517346</v>
      </c>
      <c r="T36" s="58">
        <f>IF(R36="","",RANK(R36,R36:R37,2))</f>
        <v>2</v>
      </c>
      <c r="U36" s="60">
        <v>4.8809079658444019E-5</v>
      </c>
      <c r="V36" s="61">
        <f>IF(U36:U36="","",U36-MIN($U$36:$U$37))</f>
        <v>0</v>
      </c>
      <c r="W36" s="58">
        <f>IF(U36="","",RANK(U36,U36:U37,2))</f>
        <v>1</v>
      </c>
      <c r="X36" s="62">
        <v>368927.00064825936</v>
      </c>
      <c r="Y36" s="63">
        <f>IF(X36:X36="","",X36-MIN(X36:X37))</f>
        <v>85082.182968304842</v>
      </c>
      <c r="Z36" s="58">
        <f>IF(X36="","",RANK(X36,X36:X37,2))</f>
        <v>2</v>
      </c>
    </row>
    <row r="37" spans="14:26" ht="15.75" thickTop="1" x14ac:dyDescent="0.25">
      <c r="N37" s="43" t="s">
        <v>23</v>
      </c>
      <c r="O37" s="43">
        <v>27492.431003117701</v>
      </c>
      <c r="P37" s="64">
        <f>IF(O37:O37="","",O37-MIN(O36:O37))</f>
        <v>0</v>
      </c>
      <c r="Q37" s="65">
        <f>IF(O37="","",RANK(O37,O36:O37,2))</f>
        <v>1</v>
      </c>
      <c r="R37" s="44">
        <v>27993.220602727077</v>
      </c>
      <c r="S37" s="64">
        <f>IF(R37:R37="","",R37-MIN(R36:R37))</f>
        <v>0</v>
      </c>
      <c r="T37" s="65">
        <f>IF(R37="","",RANK(R37,R36:R37,2))</f>
        <v>1</v>
      </c>
      <c r="U37" s="45">
        <v>5.5584492507013811E-5</v>
      </c>
      <c r="V37" s="46">
        <f>IF(U37:U37="","",U37-MIN($U$36:$U$37))</f>
        <v>6.7754128485697927E-6</v>
      </c>
      <c r="W37" s="65">
        <f>IF(U37="","",RANK(U37,U36:U37,2))</f>
        <v>2</v>
      </c>
      <c r="X37" s="43">
        <v>283844.81767995452</v>
      </c>
      <c r="Y37" s="66">
        <f>IF(X37:X37="","",X37-MIN(X36:X37))</f>
        <v>0</v>
      </c>
      <c r="Z37" s="65">
        <f>IF(X37="","",RANK(X37,X36:X37,2))</f>
        <v>1</v>
      </c>
    </row>
    <row r="38" spans="14:26" x14ac:dyDescent="0.25">
      <c r="N38" s="67" t="s">
        <v>49</v>
      </c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35"/>
    </row>
    <row r="39" spans="14:26" ht="15.75" thickBot="1" x14ac:dyDescent="0.3">
      <c r="N39" s="55" t="s">
        <v>129</v>
      </c>
      <c r="O39" s="56">
        <v>39938.285553263755</v>
      </c>
      <c r="P39" s="57">
        <f>IF(O39:O39="","",O39-MIN(O39:O40))</f>
        <v>1539.0037735540027</v>
      </c>
      <c r="Q39" s="58">
        <f>IF(O39="","",RANK(O39,O39:O40,2))</f>
        <v>2</v>
      </c>
      <c r="R39" s="59">
        <v>40961.599420451254</v>
      </c>
      <c r="S39" s="57">
        <f>IF(R39:R39="","",R39-MIN(R39:R40))</f>
        <v>1643.4257706243152</v>
      </c>
      <c r="T39" s="58">
        <f>IF(R39="","",RANK(R39,R39:R40,2))</f>
        <v>2</v>
      </c>
      <c r="U39" s="60">
        <v>1.0334105838768809E-4</v>
      </c>
      <c r="V39" s="61">
        <f>IF(U39:U39="","",U39-MIN($U$39:$U$40))</f>
        <v>3.4908119387236166E-5</v>
      </c>
      <c r="W39" s="58">
        <f>IF(U39="","",RANK(U39,U39:U40,2))</f>
        <v>2</v>
      </c>
      <c r="X39" s="62">
        <v>213232.65286841581</v>
      </c>
      <c r="Y39" s="63">
        <f>IF(X39:X39="","",X39-MIN(X39:X40))</f>
        <v>29112.109011871566</v>
      </c>
      <c r="Z39" s="58">
        <f>IF(X39="","",RANK(X39,X39:X40,2))</f>
        <v>2</v>
      </c>
    </row>
    <row r="40" spans="14:26" ht="15.75" thickTop="1" x14ac:dyDescent="0.25">
      <c r="N40" s="43" t="s">
        <v>23</v>
      </c>
      <c r="O40" s="43">
        <v>38399.281779709752</v>
      </c>
      <c r="P40" s="64">
        <f>IF(O40:O40="","",O40-MIN(O39:O40))</f>
        <v>0</v>
      </c>
      <c r="Q40" s="65">
        <f>IF(O40="","",RANK(O40,O39:O40,2))</f>
        <v>1</v>
      </c>
      <c r="R40" s="44">
        <v>39318.173649826938</v>
      </c>
      <c r="S40" s="64">
        <f>IF(R40:R40="","",R40-MIN(R39:R40))</f>
        <v>0</v>
      </c>
      <c r="T40" s="65">
        <f>IF(R40="","",RANK(R40,R39:R40,2))</f>
        <v>1</v>
      </c>
      <c r="U40" s="45">
        <v>6.8432939000451923E-5</v>
      </c>
      <c r="V40" s="46">
        <f>IF(U40:U40="","",U40-MIN($U$39:$U$40))</f>
        <v>0</v>
      </c>
      <c r="W40" s="65">
        <f>IF(U40="","",RANK(U40,U39:U40,2))</f>
        <v>1</v>
      </c>
      <c r="X40" s="43">
        <v>184120.54385654425</v>
      </c>
      <c r="Y40" s="66">
        <f>IF(X40:X40="","",X40-MIN(X39:X40))</f>
        <v>0</v>
      </c>
      <c r="Z40" s="65">
        <f>IF(X40="","",RANK(X40,X39:X40,2))</f>
        <v>1</v>
      </c>
    </row>
    <row r="42" spans="14:26" x14ac:dyDescent="0.25">
      <c r="N42" s="1" t="s">
        <v>50</v>
      </c>
    </row>
    <row r="43" spans="14:26" x14ac:dyDescent="0.25">
      <c r="N43" s="191" t="s">
        <v>51</v>
      </c>
      <c r="O43" s="193" t="s">
        <v>11</v>
      </c>
      <c r="P43" s="194"/>
      <c r="Q43" s="195"/>
      <c r="R43" s="193" t="s">
        <v>12</v>
      </c>
      <c r="S43" s="194"/>
      <c r="T43" s="195"/>
      <c r="U43" s="193" t="s">
        <v>13</v>
      </c>
      <c r="V43" s="194"/>
      <c r="W43" s="195"/>
      <c r="X43" s="193" t="s">
        <v>14</v>
      </c>
      <c r="Y43" s="194"/>
      <c r="Z43" s="195"/>
    </row>
    <row r="44" spans="14:26" ht="69.599999999999994" customHeight="1" thickBot="1" x14ac:dyDescent="0.3">
      <c r="N44" s="192"/>
      <c r="O44" s="127" t="s">
        <v>15</v>
      </c>
      <c r="P44" s="128" t="s">
        <v>16</v>
      </c>
      <c r="Q44" s="129" t="s">
        <v>17</v>
      </c>
      <c r="R44" s="127" t="s">
        <v>18</v>
      </c>
      <c r="S44" s="128" t="s">
        <v>16</v>
      </c>
      <c r="T44" s="129" t="s">
        <v>17</v>
      </c>
      <c r="U44" s="127" t="s">
        <v>19</v>
      </c>
      <c r="V44" s="128" t="s">
        <v>20</v>
      </c>
      <c r="W44" s="129" t="s">
        <v>17</v>
      </c>
      <c r="X44" s="127" t="s">
        <v>21</v>
      </c>
      <c r="Y44" s="128" t="s">
        <v>22</v>
      </c>
      <c r="Z44" s="129" t="s">
        <v>17</v>
      </c>
    </row>
    <row r="45" spans="14:26" ht="15.75" thickBot="1" x14ac:dyDescent="0.3">
      <c r="N45" s="130" t="s">
        <v>52</v>
      </c>
      <c r="O45" s="131">
        <v>25991.261608286357</v>
      </c>
      <c r="P45" s="132">
        <f>IF(O45:O45="","",O45-MIN(O45:O48))</f>
        <v>0</v>
      </c>
      <c r="Q45" s="133">
        <f>IF(O45="","",RANK(O45,O$45:O$48,2))</f>
        <v>1</v>
      </c>
      <c r="R45" s="134">
        <v>26343.433336801983</v>
      </c>
      <c r="S45" s="132">
        <f>IF(R45:R45="","",R45-MIN(R45:R48))</f>
        <v>0</v>
      </c>
      <c r="T45" s="133">
        <f>IF(R45="","",RANK(R45,R$45:R$48,2))</f>
        <v>1</v>
      </c>
      <c r="U45" s="135">
        <v>4.9175612184520907E-5</v>
      </c>
      <c r="V45" s="136">
        <f>IF(U45:U45="","",U45-MIN(U$45:U$48))</f>
        <v>4.0597483312652301E-6</v>
      </c>
      <c r="W45" s="133">
        <f>IF(U45="","",RANK(U45,U$45:U$48,2))</f>
        <v>2</v>
      </c>
      <c r="X45" s="134">
        <v>398596.9047644253</v>
      </c>
      <c r="Y45" s="137">
        <f>IF(X45:X45="","",X45-MIN(X45:X48))</f>
        <v>215011.98122484586</v>
      </c>
      <c r="Z45" s="133">
        <f>IF(X45="","",RANK(X45,X$45:X$48,2))</f>
        <v>4</v>
      </c>
    </row>
    <row r="46" spans="14:26" x14ac:dyDescent="0.25">
      <c r="N46" s="138" t="s">
        <v>53</v>
      </c>
      <c r="O46" s="138">
        <v>26197.901078476159</v>
      </c>
      <c r="P46" s="139">
        <f>IF(O46:O46="","",O46-MIN(O$45:O$48))</f>
        <v>206.63947018980252</v>
      </c>
      <c r="Q46" s="140">
        <f t="shared" ref="Q46:Q48" si="0">IF(O46="","",RANK(O46,O$45:O$48,2))</f>
        <v>2</v>
      </c>
      <c r="R46" s="141">
        <v>26525.218832382408</v>
      </c>
      <c r="S46" s="139">
        <f>IF(R46:R46="","",R46-MIN(R$45:R$48))</f>
        <v>181.78549558042505</v>
      </c>
      <c r="T46" s="140">
        <f t="shared" ref="T46:T48" si="1">IF(R46="","",RANK(R46,R$45:R$48,2))</f>
        <v>2</v>
      </c>
      <c r="U46" s="142">
        <v>4.5115863853255676E-5</v>
      </c>
      <c r="V46" s="143">
        <f t="shared" ref="V46:V48" si="2">IF(U46:U46="","",U46-MIN(U$45:U$48))</f>
        <v>0</v>
      </c>
      <c r="W46" s="140">
        <f t="shared" ref="W46:W48" si="3">IF(U46="","",RANK(U46,U$45:U$48,2))</f>
        <v>1</v>
      </c>
      <c r="X46" s="141">
        <v>329676.12678941025</v>
      </c>
      <c r="Y46" s="144">
        <f>IF(X46:X46="","",X46-MIN(X$45:X$48))</f>
        <v>146091.20324983081</v>
      </c>
      <c r="Z46" s="140">
        <f t="shared" ref="Z46:Z48" si="4">IF(X46="","",RANK(X46,X$45:X$48,2))</f>
        <v>3</v>
      </c>
    </row>
    <row r="47" spans="14:26" x14ac:dyDescent="0.25">
      <c r="N47" s="145" t="s">
        <v>54</v>
      </c>
      <c r="O47" s="138">
        <v>42165.179354302847</v>
      </c>
      <c r="P47" s="139">
        <f t="shared" ref="P47:P48" si="5">IF(O47:O47="","",O47-MIN(O$45:O$48))</f>
        <v>16173.91774601649</v>
      </c>
      <c r="Q47" s="140">
        <f t="shared" si="0"/>
        <v>4</v>
      </c>
      <c r="R47" s="141">
        <v>43309.605062310657</v>
      </c>
      <c r="S47" s="139">
        <f t="shared" ref="S47:S48" si="6">IF(R47:R47="","",R47-MIN(R$45:R$48))</f>
        <v>16966.171725508673</v>
      </c>
      <c r="T47" s="140">
        <f t="shared" si="1"/>
        <v>4</v>
      </c>
      <c r="U47" s="142">
        <v>2.0571032456651579E-4</v>
      </c>
      <c r="V47" s="143">
        <f t="shared" si="2"/>
        <v>1.6059446071326012E-4</v>
      </c>
      <c r="W47" s="140">
        <f t="shared" si="3"/>
        <v>3</v>
      </c>
      <c r="X47" s="141">
        <v>189192.77003756945</v>
      </c>
      <c r="Y47" s="144">
        <f t="shared" ref="Y47:Y48" si="7">IF(X47:X47="","",X47-MIN(X$45:X$48))</f>
        <v>5607.8464979900164</v>
      </c>
      <c r="Z47" s="140">
        <f t="shared" si="4"/>
        <v>2</v>
      </c>
    </row>
    <row r="48" spans="14:26" x14ac:dyDescent="0.25">
      <c r="N48" s="146" t="s">
        <v>29</v>
      </c>
      <c r="O48" s="138">
        <v>39915.517464866425</v>
      </c>
      <c r="P48" s="139">
        <f t="shared" si="5"/>
        <v>13924.255856580068</v>
      </c>
      <c r="Q48" s="140">
        <f t="shared" si="0"/>
        <v>3</v>
      </c>
      <c r="R48" s="141">
        <v>40904.100599632053</v>
      </c>
      <c r="S48" s="139">
        <f t="shared" si="6"/>
        <v>14560.667262830069</v>
      </c>
      <c r="T48" s="140">
        <f t="shared" si="1"/>
        <v>3</v>
      </c>
      <c r="U48" s="142">
        <v>3.6185163492182893E-4</v>
      </c>
      <c r="V48" s="143">
        <f t="shared" si="2"/>
        <v>3.1673577106857326E-4</v>
      </c>
      <c r="W48" s="140">
        <f t="shared" si="3"/>
        <v>4</v>
      </c>
      <c r="X48" s="141">
        <v>183584.92353957944</v>
      </c>
      <c r="Y48" s="144">
        <f t="shared" si="7"/>
        <v>0</v>
      </c>
      <c r="Z48" s="140">
        <f t="shared" si="4"/>
        <v>1</v>
      </c>
    </row>
    <row r="50" spans="14:19" x14ac:dyDescent="0.25">
      <c r="R50" s="9"/>
    </row>
    <row r="52" spans="14:19" x14ac:dyDescent="0.25">
      <c r="N52" s="1" t="s">
        <v>25</v>
      </c>
    </row>
    <row r="53" spans="14:19" x14ac:dyDescent="0.25">
      <c r="N53" t="s">
        <v>55</v>
      </c>
    </row>
    <row r="55" spans="14:19" x14ac:dyDescent="0.25">
      <c r="N55" s="147"/>
      <c r="O55" s="148"/>
      <c r="P55" s="149" t="s">
        <v>11</v>
      </c>
      <c r="Q55" s="148"/>
      <c r="R55" s="148"/>
      <c r="S55" s="150"/>
    </row>
    <row r="56" spans="14:19" ht="17.45" customHeight="1" x14ac:dyDescent="0.25">
      <c r="N56" s="151" t="s">
        <v>24</v>
      </c>
      <c r="O56" s="152" t="s">
        <v>56</v>
      </c>
      <c r="P56" s="152" t="s">
        <v>57</v>
      </c>
      <c r="Q56" s="152" t="s">
        <v>58</v>
      </c>
      <c r="R56" s="152" t="s">
        <v>59</v>
      </c>
      <c r="S56" s="158" t="s">
        <v>60</v>
      </c>
    </row>
    <row r="57" spans="14:19" x14ac:dyDescent="0.25">
      <c r="N57" s="151" t="s">
        <v>61</v>
      </c>
      <c r="O57" s="153">
        <v>0</v>
      </c>
      <c r="P57" s="153">
        <v>0</v>
      </c>
      <c r="Q57" s="153">
        <v>0</v>
      </c>
      <c r="R57" s="153">
        <v>0</v>
      </c>
      <c r="S57" s="154">
        <v>0</v>
      </c>
    </row>
    <row r="58" spans="14:19" x14ac:dyDescent="0.25">
      <c r="N58" s="155" t="s">
        <v>26</v>
      </c>
      <c r="O58" s="153">
        <v>534.30742241785265</v>
      </c>
      <c r="P58" s="153">
        <v>495.13838219458557</v>
      </c>
      <c r="Q58" s="153">
        <v>477.14170188781281</v>
      </c>
      <c r="R58" s="153">
        <v>418.34209428553004</v>
      </c>
      <c r="S58" s="154">
        <v>352.55906571619562</v>
      </c>
    </row>
    <row r="59" spans="14:19" x14ac:dyDescent="0.25">
      <c r="N59" s="156" t="s">
        <v>27</v>
      </c>
      <c r="O59" s="153">
        <v>30.167884641254204</v>
      </c>
      <c r="P59" s="153">
        <v>154.13025531960375</v>
      </c>
      <c r="Q59" s="153">
        <v>387.56668510726377</v>
      </c>
      <c r="R59" s="153">
        <v>742.07543433347382</v>
      </c>
      <c r="S59" s="154">
        <v>1450.296911407102</v>
      </c>
    </row>
    <row r="60" spans="14:19" x14ac:dyDescent="0.25">
      <c r="N60" s="157" t="s">
        <v>28</v>
      </c>
      <c r="O60" s="153">
        <v>-755.42590680778812</v>
      </c>
      <c r="P60" s="153">
        <v>-392.80161502819828</v>
      </c>
      <c r="Q60" s="153">
        <v>127.77684426796623</v>
      </c>
      <c r="R60" s="153">
        <v>931.89098360465505</v>
      </c>
      <c r="S60" s="154">
        <v>2567.971861436381</v>
      </c>
    </row>
    <row r="61" spans="14:19" x14ac:dyDescent="0.25">
      <c r="N61" s="157" t="s">
        <v>30</v>
      </c>
      <c r="O61" s="153">
        <v>-373.79429371338483</v>
      </c>
      <c r="P61" s="153">
        <v>206.22539066689205</v>
      </c>
      <c r="Q61" s="153">
        <v>1035.522740555065</v>
      </c>
      <c r="R61" s="153">
        <v>2371.2738728111835</v>
      </c>
      <c r="S61" s="154">
        <v>6103.2793815732875</v>
      </c>
    </row>
    <row r="62" spans="14:19" x14ac:dyDescent="0.25">
      <c r="N62" s="157" t="s">
        <v>31</v>
      </c>
      <c r="O62" s="153">
        <v>-81.696942199974728</v>
      </c>
      <c r="P62" s="153">
        <v>-16.906043223891174</v>
      </c>
      <c r="Q62" s="153">
        <v>132.89822459956122</v>
      </c>
      <c r="R62" s="153">
        <v>333.04971795664096</v>
      </c>
      <c r="S62" s="154">
        <v>500.70992877730168</v>
      </c>
    </row>
    <row r="63" spans="14:19" x14ac:dyDescent="0.25">
      <c r="N63" s="157" t="s">
        <v>32</v>
      </c>
      <c r="O63" s="153">
        <v>-88.962951635880017</v>
      </c>
      <c r="P63" s="153">
        <v>-48.95706691480882</v>
      </c>
      <c r="Q63" s="153">
        <v>53.797665798552771</v>
      </c>
      <c r="R63" s="153">
        <v>189.00722218225565</v>
      </c>
      <c r="S63" s="154">
        <v>378.29558780568186</v>
      </c>
    </row>
    <row r="64" spans="14:19" x14ac:dyDescent="0.25">
      <c r="N64" s="157" t="s">
        <v>33</v>
      </c>
      <c r="O64" s="153">
        <v>268.56847945664049</v>
      </c>
      <c r="P64" s="153">
        <v>320.34518611395106</v>
      </c>
      <c r="Q64" s="153">
        <v>270.91030816550119</v>
      </c>
      <c r="R64" s="153">
        <v>152.65796319243964</v>
      </c>
      <c r="S64" s="154">
        <v>123.72804142328096</v>
      </c>
    </row>
    <row r="65" spans="14:19" x14ac:dyDescent="0.25">
      <c r="N65" s="157" t="s">
        <v>34</v>
      </c>
      <c r="O65" s="153">
        <v>379.89648341969587</v>
      </c>
      <c r="P65" s="153">
        <v>452.24929132802572</v>
      </c>
      <c r="Q65" s="153">
        <v>94.980940715260658</v>
      </c>
      <c r="R65" s="153">
        <v>-175.0048855903915</v>
      </c>
      <c r="S65" s="154">
        <v>-262.28962258542742</v>
      </c>
    </row>
    <row r="67" spans="14:19" x14ac:dyDescent="0.25">
      <c r="N67" s="1" t="s">
        <v>25</v>
      </c>
    </row>
    <row r="68" spans="14:19" x14ac:dyDescent="0.25">
      <c r="N68" t="s">
        <v>55</v>
      </c>
    </row>
    <row r="70" spans="14:19" x14ac:dyDescent="0.25">
      <c r="N70" s="3"/>
      <c r="O70" s="4"/>
      <c r="P70" s="77" t="s">
        <v>18</v>
      </c>
      <c r="Q70" s="4"/>
      <c r="R70" s="4"/>
      <c r="S70" s="6"/>
    </row>
    <row r="71" spans="14:19" x14ac:dyDescent="0.25">
      <c r="N71" s="67" t="s">
        <v>24</v>
      </c>
      <c r="O71" s="74" t="s">
        <v>56</v>
      </c>
      <c r="P71" s="74" t="s">
        <v>57</v>
      </c>
      <c r="Q71" s="74" t="s">
        <v>58</v>
      </c>
      <c r="R71" s="74" t="s">
        <v>59</v>
      </c>
      <c r="S71" s="74" t="s">
        <v>60</v>
      </c>
    </row>
    <row r="72" spans="14:19" x14ac:dyDescent="0.25">
      <c r="N72" s="67" t="s">
        <v>61</v>
      </c>
      <c r="O72" s="75">
        <v>0</v>
      </c>
      <c r="P72" s="75">
        <v>0</v>
      </c>
      <c r="Q72" s="75">
        <v>0</v>
      </c>
      <c r="R72" s="75">
        <v>0</v>
      </c>
      <c r="S72" s="76">
        <v>0</v>
      </c>
    </row>
    <row r="73" spans="14:19" x14ac:dyDescent="0.25">
      <c r="N73" s="43" t="s">
        <v>26</v>
      </c>
      <c r="O73" s="75">
        <v>529.05015679285134</v>
      </c>
      <c r="P73" s="75">
        <v>485.69502220923459</v>
      </c>
      <c r="Q73" s="75">
        <v>468.83989768859465</v>
      </c>
      <c r="R73" s="75">
        <v>404.08587358240402</v>
      </c>
      <c r="S73" s="76">
        <v>334.57799638025608</v>
      </c>
    </row>
    <row r="74" spans="14:19" x14ac:dyDescent="0.25">
      <c r="N74" s="73" t="s">
        <v>27</v>
      </c>
      <c r="O74" s="75">
        <v>81.072174192035163</v>
      </c>
      <c r="P74" s="75">
        <v>212.67628559304285</v>
      </c>
      <c r="Q74" s="75">
        <v>453.33740043929356</v>
      </c>
      <c r="R74" s="75">
        <v>822.26730933347426</v>
      </c>
      <c r="S74" s="76">
        <v>1557.1252951961651</v>
      </c>
    </row>
    <row r="75" spans="14:19" x14ac:dyDescent="0.25">
      <c r="N75" s="34" t="s">
        <v>28</v>
      </c>
      <c r="O75" s="75">
        <v>-670.0787363976342</v>
      </c>
      <c r="P75" s="75">
        <v>-288.6648913953868</v>
      </c>
      <c r="Q75" s="75">
        <v>259.56066018593629</v>
      </c>
      <c r="R75" s="75">
        <v>1099.5714914171549</v>
      </c>
      <c r="S75" s="76">
        <v>2818.7173985457557</v>
      </c>
    </row>
    <row r="76" spans="14:19" x14ac:dyDescent="0.25">
      <c r="N76" s="34" t="s">
        <v>30</v>
      </c>
      <c r="O76" s="75">
        <v>-216.1586931274469</v>
      </c>
      <c r="P76" s="75">
        <v>398.31494877236037</v>
      </c>
      <c r="Q76" s="75">
        <v>1265.2056409456891</v>
      </c>
      <c r="R76" s="75">
        <v>2665.2715730064956</v>
      </c>
      <c r="S76" s="76">
        <v>6534.9487761045384</v>
      </c>
    </row>
    <row r="77" spans="14:19" x14ac:dyDescent="0.25">
      <c r="N77" s="34" t="s">
        <v>31</v>
      </c>
      <c r="O77" s="75">
        <v>-69.764135803492536</v>
      </c>
      <c r="P77" s="75">
        <v>-0.36669813111802796</v>
      </c>
      <c r="Q77" s="75">
        <v>157.83021068354356</v>
      </c>
      <c r="R77" s="75">
        <v>364.25140252695201</v>
      </c>
      <c r="S77" s="76">
        <v>537.28908893354674</v>
      </c>
    </row>
    <row r="78" spans="14:19" x14ac:dyDescent="0.25">
      <c r="N78" s="34" t="s">
        <v>32</v>
      </c>
      <c r="O78" s="75">
        <v>-83.282490210098331</v>
      </c>
      <c r="P78" s="75">
        <v>-44.750128438245156</v>
      </c>
      <c r="Q78" s="75">
        <v>65.559516384488234</v>
      </c>
      <c r="R78" s="75">
        <v>203.72083058069256</v>
      </c>
      <c r="S78" s="76">
        <v>402.07019229786965</v>
      </c>
    </row>
    <row r="79" spans="14:19" x14ac:dyDescent="0.25">
      <c r="N79" s="34" t="s">
        <v>33</v>
      </c>
      <c r="O79" s="75">
        <v>231.79388717148322</v>
      </c>
      <c r="P79" s="75">
        <v>284.77519099676283</v>
      </c>
      <c r="Q79" s="75">
        <v>235.25225884909378</v>
      </c>
      <c r="R79" s="75">
        <v>108.74374932525097</v>
      </c>
      <c r="S79" s="76">
        <v>78.610341227969911</v>
      </c>
    </row>
    <row r="80" spans="14:19" x14ac:dyDescent="0.25">
      <c r="N80" s="34" t="s">
        <v>34</v>
      </c>
      <c r="O80" s="75">
        <v>358.67582179860256</v>
      </c>
      <c r="P80" s="75">
        <v>434.94318537099389</v>
      </c>
      <c r="Q80" s="75">
        <v>60.35203934807214</v>
      </c>
      <c r="R80" s="75">
        <v>-223.47882602008031</v>
      </c>
      <c r="S80" s="76">
        <v>-316.58695168699342</v>
      </c>
    </row>
  </sheetData>
  <mergeCells count="10">
    <mergeCell ref="N43:N44"/>
    <mergeCell ref="O43:Q43"/>
    <mergeCell ref="R43:T43"/>
    <mergeCell ref="U43:W43"/>
    <mergeCell ref="X43:Z43"/>
    <mergeCell ref="N25:N26"/>
    <mergeCell ref="O25:Q25"/>
    <mergeCell ref="R25:T25"/>
    <mergeCell ref="U25:W25"/>
    <mergeCell ref="X25:Z25"/>
  </mergeCells>
  <conditionalFormatting sqref="Q33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3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3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3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3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3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3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3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4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4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4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4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3:Q34">
    <cfRule type="colorScale" priority="83">
      <colorScale>
        <cfvo type="min"/>
        <cfvo type="max"/>
        <color rgb="FFFCFCFF"/>
        <color rgb="FF63BE7B"/>
      </colorScale>
    </cfRule>
  </conditionalFormatting>
  <conditionalFormatting sqref="T33:T34 W33:W34 Z33:Z34">
    <cfRule type="colorScale" priority="82">
      <colorScale>
        <cfvo type="min"/>
        <cfvo type="max"/>
        <color rgb="FFFCFCFF"/>
        <color rgb="FF63BE7B"/>
      </colorScale>
    </cfRule>
  </conditionalFormatting>
  <conditionalFormatting sqref="Q30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0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0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0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0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0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0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1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1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1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:Q31">
    <cfRule type="colorScale" priority="69">
      <colorScale>
        <cfvo type="min"/>
        <cfvo type="max"/>
        <color rgb="FFFCFCFF"/>
        <color rgb="FF63BE7B"/>
      </colorScale>
    </cfRule>
  </conditionalFormatting>
  <conditionalFormatting sqref="T30:T31 W30:W31 Z30:Z31">
    <cfRule type="colorScale" priority="68">
      <colorScale>
        <cfvo type="min"/>
        <cfvo type="max"/>
        <color rgb="FFFCFCFF"/>
        <color rgb="FF63BE7B"/>
      </colorScale>
    </cfRule>
  </conditionalFormatting>
  <conditionalFormatting sqref="Q27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7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8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7:Q28">
    <cfRule type="colorScale" priority="64">
      <colorScale>
        <cfvo type="min"/>
        <cfvo type="max"/>
        <color rgb="FFFCFCFF"/>
        <color rgb="FF63BE7B"/>
      </colorScale>
    </cfRule>
  </conditionalFormatting>
  <conditionalFormatting sqref="W27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7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8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7:W28">
    <cfRule type="colorScale" priority="60">
      <colorScale>
        <cfvo type="min"/>
        <cfvo type="max"/>
        <color rgb="FFFCFCFF"/>
        <color rgb="FF63BE7B"/>
      </colorScale>
    </cfRule>
  </conditionalFormatting>
  <conditionalFormatting sqref="Z27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27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28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27:Z28">
    <cfRule type="colorScale" priority="56">
      <colorScale>
        <cfvo type="min"/>
        <cfvo type="max"/>
        <color rgb="FFFCFCFF"/>
        <color rgb="FF63BE7B"/>
      </colorScale>
    </cfRule>
  </conditionalFormatting>
  <conditionalFormatting sqref="T27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7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8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7:T28">
    <cfRule type="colorScale" priority="52">
      <colorScale>
        <cfvo type="min"/>
        <cfvo type="max"/>
        <color rgb="FFFCFCFF"/>
        <color rgb="FF63BE7B"/>
      </colorScale>
    </cfRule>
  </conditionalFormatting>
  <conditionalFormatting sqref="Q36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6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7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6:Q37">
    <cfRule type="colorScale" priority="48">
      <colorScale>
        <cfvo type="min"/>
        <cfvo type="max"/>
        <color rgb="FFFCFCFF"/>
        <color rgb="FF63BE7B"/>
      </colorScale>
    </cfRule>
  </conditionalFormatting>
  <conditionalFormatting sqref="Q39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0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9:Q40">
    <cfRule type="colorScale" priority="44">
      <colorScale>
        <cfvo type="min"/>
        <cfvo type="max"/>
        <color rgb="FFFCFCFF"/>
        <color rgb="FF63BE7B"/>
      </colorScale>
    </cfRule>
  </conditionalFormatting>
  <conditionalFormatting sqref="T39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9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40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9:T40">
    <cfRule type="colorScale" priority="40">
      <colorScale>
        <cfvo type="min"/>
        <cfvo type="max"/>
        <color rgb="FFFCFCFF"/>
        <color rgb="FF63BE7B"/>
      </colorScale>
    </cfRule>
  </conditionalFormatting>
  <conditionalFormatting sqref="W39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9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0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9:W40">
    <cfRule type="colorScale" priority="36">
      <colorScale>
        <cfvo type="min"/>
        <cfvo type="max"/>
        <color rgb="FFFCFCFF"/>
        <color rgb="FF63BE7B"/>
      </colorScale>
    </cfRule>
  </conditionalFormatting>
  <conditionalFormatting sqref="Z39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9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0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9:Z40">
    <cfRule type="colorScale" priority="32">
      <colorScale>
        <cfvo type="min"/>
        <cfvo type="max"/>
        <color rgb="FFFCFCFF"/>
        <color rgb="FF63BE7B"/>
      </colorScale>
    </cfRule>
  </conditionalFormatting>
  <conditionalFormatting sqref="Z36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6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7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6:Z37">
    <cfRule type="colorScale" priority="28">
      <colorScale>
        <cfvo type="min"/>
        <cfvo type="max"/>
        <color rgb="FFFCFCFF"/>
        <color rgb="FF63BE7B"/>
      </colorScale>
    </cfRule>
  </conditionalFormatting>
  <conditionalFormatting sqref="W36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6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7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6:W37">
    <cfRule type="colorScale" priority="24">
      <colorScale>
        <cfvo type="min"/>
        <cfvo type="max"/>
        <color rgb="FFFCFCFF"/>
        <color rgb="FF63BE7B"/>
      </colorScale>
    </cfRule>
  </conditionalFormatting>
  <conditionalFormatting sqref="T36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6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7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6:T37">
    <cfRule type="colorScale" priority="20">
      <colorScale>
        <cfvo type="min"/>
        <cfvo type="max"/>
        <color rgb="FFFCFCFF"/>
        <color rgb="FF63BE7B"/>
      </colorScale>
    </cfRule>
  </conditionalFormatting>
  <conditionalFormatting sqref="Q45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6:Q48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6:Q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45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45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46:T48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46:T48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5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6:W48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6:W48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5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5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6:Z4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6:Z48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Q48 T45:T48 W45:W48 Z45:Z4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Q48 T45:T48 W44:W48 Z45:Z4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5:Q4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4EFD4-FE9E-4724-927D-E45D76C9829A}">
  <dimension ref="A2:Z34"/>
  <sheetViews>
    <sheetView zoomScale="110" zoomScaleNormal="110" workbookViewId="0">
      <pane ySplit="6" topLeftCell="A19" activePane="bottomLeft" state="frozen"/>
      <selection pane="bottomLeft" activeCell="K22" sqref="K22"/>
    </sheetView>
  </sheetViews>
  <sheetFormatPr defaultRowHeight="15" x14ac:dyDescent="0.25"/>
  <cols>
    <col min="1" max="1" width="20.28515625" bestFit="1" customWidth="1"/>
    <col min="2" max="2" width="25.7109375" customWidth="1"/>
    <col min="3" max="3" width="10.5703125" customWidth="1"/>
    <col min="4" max="4" width="11.5703125" customWidth="1"/>
    <col min="5" max="5" width="12" bestFit="1" customWidth="1"/>
    <col min="6" max="6" width="17" customWidth="1"/>
    <col min="7" max="7" width="17.7109375" customWidth="1"/>
    <col min="14" max="14" width="20.140625" customWidth="1"/>
    <col min="17" max="17" width="6.7109375" customWidth="1"/>
    <col min="18" max="18" width="10.28515625" bestFit="1" customWidth="1"/>
    <col min="20" max="20" width="6.7109375" customWidth="1"/>
    <col min="23" max="23" width="6.7109375" customWidth="1"/>
    <col min="26" max="26" width="6.7109375" customWidth="1"/>
  </cols>
  <sheetData>
    <row r="2" spans="1:26" x14ac:dyDescent="0.25">
      <c r="Q2" t="s">
        <v>0</v>
      </c>
      <c r="R2" s="2">
        <v>81008.635691949996</v>
      </c>
    </row>
    <row r="3" spans="1:26" x14ac:dyDescent="0.25">
      <c r="B3" s="3"/>
      <c r="C3" s="4"/>
      <c r="D3" s="4"/>
      <c r="E3" s="5" t="s">
        <v>1</v>
      </c>
      <c r="F3" s="4"/>
      <c r="G3" s="6"/>
      <c r="R3" s="2"/>
    </row>
    <row r="4" spans="1:26" ht="64.5" x14ac:dyDescent="0.25">
      <c r="B4" s="7" t="s">
        <v>4</v>
      </c>
      <c r="C4" s="7" t="s">
        <v>2</v>
      </c>
      <c r="D4" s="7" t="s">
        <v>3</v>
      </c>
      <c r="E4" s="7" t="s">
        <v>5</v>
      </c>
      <c r="F4" s="7" t="s">
        <v>6</v>
      </c>
      <c r="G4" s="7" t="s">
        <v>7</v>
      </c>
      <c r="I4" s="8" t="s">
        <v>8</v>
      </c>
      <c r="J4" s="8" t="s">
        <v>9</v>
      </c>
    </row>
    <row r="5" spans="1:26" x14ac:dyDescent="0.25">
      <c r="A5" s="10"/>
      <c r="B5" s="11"/>
      <c r="C5" s="9"/>
      <c r="D5" s="9"/>
      <c r="E5" s="2"/>
      <c r="F5" s="9"/>
      <c r="G5" s="12"/>
      <c r="N5" s="196" t="s">
        <v>10</v>
      </c>
      <c r="O5" s="197" t="s">
        <v>11</v>
      </c>
      <c r="P5" s="197"/>
      <c r="Q5" s="197"/>
      <c r="R5" s="197" t="s">
        <v>12</v>
      </c>
      <c r="S5" s="197"/>
      <c r="T5" s="197"/>
      <c r="U5" s="197" t="s">
        <v>13</v>
      </c>
      <c r="V5" s="197"/>
      <c r="W5" s="197"/>
      <c r="X5" s="197" t="s">
        <v>14</v>
      </c>
      <c r="Y5" s="197"/>
      <c r="Z5" s="197"/>
    </row>
    <row r="6" spans="1:26" ht="63.75" customHeight="1" x14ac:dyDescent="0.25">
      <c r="A6" s="10"/>
      <c r="B6" s="11"/>
      <c r="C6" s="9"/>
      <c r="D6" s="9"/>
      <c r="E6" s="2"/>
      <c r="F6" s="9"/>
      <c r="G6" s="12"/>
      <c r="M6" s="9"/>
      <c r="N6" s="196"/>
      <c r="O6" s="176" t="s">
        <v>15</v>
      </c>
      <c r="P6" s="176" t="s">
        <v>16</v>
      </c>
      <c r="Q6" s="177" t="s">
        <v>17</v>
      </c>
      <c r="R6" s="176" t="s">
        <v>18</v>
      </c>
      <c r="S6" s="176" t="s">
        <v>16</v>
      </c>
      <c r="T6" s="177" t="s">
        <v>17</v>
      </c>
      <c r="U6" s="176" t="s">
        <v>19</v>
      </c>
      <c r="V6" s="176" t="s">
        <v>20</v>
      </c>
      <c r="W6" s="177" t="s">
        <v>17</v>
      </c>
      <c r="X6" s="176" t="s">
        <v>90</v>
      </c>
      <c r="Y6" s="176" t="s">
        <v>22</v>
      </c>
      <c r="Z6" s="177" t="s">
        <v>17</v>
      </c>
    </row>
    <row r="7" spans="1:26" x14ac:dyDescent="0.25">
      <c r="A7" s="10"/>
      <c r="B7" s="175" t="s">
        <v>105</v>
      </c>
      <c r="C7" s="9">
        <v>37437.815348283555</v>
      </c>
      <c r="D7" s="79">
        <v>37305.395658262132</v>
      </c>
      <c r="E7" s="2">
        <v>330442.32695232116</v>
      </c>
      <c r="F7" s="16">
        <v>3704.9189307690622</v>
      </c>
      <c r="G7" s="12">
        <v>1.6147590515969992</v>
      </c>
      <c r="M7" s="9">
        <f>R9-O9</f>
        <v>-144.81843500065588</v>
      </c>
      <c r="N7" s="159" t="str">
        <f>B7</f>
        <v>P-MM</v>
      </c>
      <c r="O7" s="146">
        <f>C7</f>
        <v>37437.815348283555</v>
      </c>
      <c r="P7" s="160">
        <f>IF(O7:O7="","",O7-O$7)</f>
        <v>0</v>
      </c>
      <c r="Q7" s="161">
        <f t="shared" ref="Q7:Q27" si="0">IF(O7="","",RANK(O7,O$7:O$27,2))</f>
        <v>3</v>
      </c>
      <c r="R7" s="162">
        <f>D7</f>
        <v>37305.395658262132</v>
      </c>
      <c r="S7" s="160">
        <f>IF(R7:R7="","",R7-R$7)</f>
        <v>0</v>
      </c>
      <c r="T7" s="161">
        <f t="shared" ref="T7:T27" si="1">IF(R7="","",RANK(R7,R$7:R$27,2))</f>
        <v>3</v>
      </c>
      <c r="U7" s="163">
        <f>G7/$R$2</f>
        <v>1.9933171788467254E-5</v>
      </c>
      <c r="V7" s="164">
        <f>IF(U7:U7="","",U7-U$7)</f>
        <v>0</v>
      </c>
      <c r="W7" s="161">
        <f t="shared" ref="W7:W26" si="2">IF(U7="","",RANK(U7,U$7:U$27,2))</f>
        <v>12</v>
      </c>
      <c r="X7" s="146">
        <f>E7</f>
        <v>330442.32695232116</v>
      </c>
      <c r="Y7" s="165">
        <f>IF(X7:X7="","",X7-X$7)</f>
        <v>0</v>
      </c>
      <c r="Z7" s="161">
        <f t="shared" ref="Z7:Z27" si="3">IF(X7="","",RANK(X7,X$7:X$27,2))</f>
        <v>11</v>
      </c>
    </row>
    <row r="8" spans="1:26" ht="15.75" thickBot="1" x14ac:dyDescent="0.3">
      <c r="A8" s="10"/>
      <c r="B8" s="82" t="s">
        <v>63</v>
      </c>
      <c r="C8" s="9">
        <v>38030.885514291687</v>
      </c>
      <c r="D8" s="79">
        <v>37903.001975689527</v>
      </c>
      <c r="E8" s="2">
        <v>323314.39705004101</v>
      </c>
      <c r="F8" s="16">
        <v>3649.0658321589945</v>
      </c>
      <c r="G8" s="12">
        <v>0.96667555279399942</v>
      </c>
      <c r="M8" s="9">
        <f>R8-O8</f>
        <v>-127.88353860216012</v>
      </c>
      <c r="N8" s="159" t="str">
        <f t="shared" ref="N8:N26" si="4">B8</f>
        <v>P01-JB3-4 GC</v>
      </c>
      <c r="O8" s="146">
        <f t="shared" ref="O8:O26" si="5">C8</f>
        <v>38030.885514291687</v>
      </c>
      <c r="P8" s="160">
        <f t="shared" ref="P8:P31" si="6">IF(O8:O8="","",O8-O$7)</f>
        <v>593.07016600813222</v>
      </c>
      <c r="Q8" s="161">
        <f t="shared" si="0"/>
        <v>8</v>
      </c>
      <c r="R8" s="162">
        <f t="shared" ref="R8:R26" si="7">D8</f>
        <v>37903.001975689527</v>
      </c>
      <c r="S8" s="160">
        <f t="shared" ref="S8:S31" si="8">IF(R8:R8="","",R8-R$7)</f>
        <v>597.60631742739497</v>
      </c>
      <c r="T8" s="161">
        <f t="shared" si="1"/>
        <v>8</v>
      </c>
      <c r="U8" s="163">
        <f t="shared" ref="U8:U26" si="9">G8/$R$2</f>
        <v>1.1932993865863365E-5</v>
      </c>
      <c r="V8" s="164">
        <f t="shared" ref="V8:V31" si="10">IF(U8:U8="","",U8-U$7)</f>
        <v>-8.000177922603889E-6</v>
      </c>
      <c r="W8" s="161">
        <f t="shared" si="2"/>
        <v>1</v>
      </c>
      <c r="X8" s="146">
        <f t="shared" ref="X8:X26" si="11">E8</f>
        <v>323314.39705004101</v>
      </c>
      <c r="Y8" s="165">
        <f t="shared" ref="Y8:Y31" si="12">IF(X8:X8="","",X8-X$7)</f>
        <v>-7127.929902280157</v>
      </c>
      <c r="Z8" s="161">
        <f t="shared" si="3"/>
        <v>4</v>
      </c>
    </row>
    <row r="9" spans="1:26" ht="15.75" thickBot="1" x14ac:dyDescent="0.3">
      <c r="A9" s="10"/>
      <c r="B9" s="82" t="s">
        <v>64</v>
      </c>
      <c r="C9" s="9">
        <v>38502.62244021448</v>
      </c>
      <c r="D9" s="79">
        <v>38357.804005213824</v>
      </c>
      <c r="E9" s="2">
        <v>342026.2110903337</v>
      </c>
      <c r="F9" s="16">
        <v>3874.7686812616198</v>
      </c>
      <c r="G9" s="12">
        <v>0.99966603262825016</v>
      </c>
      <c r="M9" s="9">
        <f t="shared" ref="M9" si="13">R10-O10</f>
        <v>-142.88468391642527</v>
      </c>
      <c r="N9" s="159" t="str">
        <f t="shared" si="4"/>
        <v>P02-JB3-4 EOL</v>
      </c>
      <c r="O9" s="146">
        <f t="shared" si="5"/>
        <v>38502.62244021448</v>
      </c>
      <c r="P9" s="160">
        <f t="shared" si="6"/>
        <v>1064.8070919309248</v>
      </c>
      <c r="Q9" s="161">
        <f t="shared" si="0"/>
        <v>11</v>
      </c>
      <c r="R9" s="162">
        <f t="shared" si="7"/>
        <v>38357.804005213824</v>
      </c>
      <c r="S9" s="160">
        <f t="shared" si="8"/>
        <v>1052.4083469516918</v>
      </c>
      <c r="T9" s="161">
        <f t="shared" si="1"/>
        <v>10</v>
      </c>
      <c r="U9" s="163">
        <f t="shared" si="9"/>
        <v>1.2340240322397987E-5</v>
      </c>
      <c r="V9" s="164">
        <f t="shared" si="10"/>
        <v>-7.5929314660692672E-6</v>
      </c>
      <c r="W9" s="161">
        <f t="shared" si="2"/>
        <v>3</v>
      </c>
      <c r="X9" s="146">
        <f t="shared" si="11"/>
        <v>342026.2110903337</v>
      </c>
      <c r="Y9" s="165">
        <f t="shared" si="12"/>
        <v>11583.884138012538</v>
      </c>
      <c r="Z9" s="161">
        <f t="shared" si="3"/>
        <v>14</v>
      </c>
    </row>
    <row r="10" spans="1:26" ht="15.75" thickBot="1" x14ac:dyDescent="0.3">
      <c r="A10" s="10"/>
      <c r="B10" s="82" t="s">
        <v>65</v>
      </c>
      <c r="C10" s="9">
        <v>37705.191754440842</v>
      </c>
      <c r="D10" s="79">
        <v>37562.307070524417</v>
      </c>
      <c r="E10" s="2">
        <v>346846.82661109505</v>
      </c>
      <c r="F10" s="16">
        <v>3931.5951285030283</v>
      </c>
      <c r="G10" s="12">
        <v>1.5525462760945001</v>
      </c>
      <c r="M10" s="9">
        <f>R7-O7</f>
        <v>-132.41969002142287</v>
      </c>
      <c r="N10" s="159" t="str">
        <f t="shared" si="4"/>
        <v>P03-Hunter3-SCR</v>
      </c>
      <c r="O10" s="146">
        <f t="shared" si="5"/>
        <v>37705.191754440842</v>
      </c>
      <c r="P10" s="160">
        <f t="shared" si="6"/>
        <v>267.37640615728742</v>
      </c>
      <c r="Q10" s="161">
        <f t="shared" si="0"/>
        <v>6</v>
      </c>
      <c r="R10" s="162">
        <f t="shared" si="7"/>
        <v>37562.307070524417</v>
      </c>
      <c r="S10" s="160">
        <f t="shared" si="8"/>
        <v>256.91141226228501</v>
      </c>
      <c r="T10" s="161">
        <f t="shared" si="1"/>
        <v>6</v>
      </c>
      <c r="U10" s="163">
        <f t="shared" si="9"/>
        <v>1.9165194708356013E-5</v>
      </c>
      <c r="V10" s="164">
        <f t="shared" si="10"/>
        <v>-7.6797708011124165E-7</v>
      </c>
      <c r="W10" s="161">
        <f t="shared" si="2"/>
        <v>5</v>
      </c>
      <c r="X10" s="146">
        <f t="shared" si="11"/>
        <v>346846.82661109505</v>
      </c>
      <c r="Y10" s="165">
        <f t="shared" si="12"/>
        <v>16404.499658773886</v>
      </c>
      <c r="Z10" s="161">
        <f t="shared" si="3"/>
        <v>15</v>
      </c>
    </row>
    <row r="11" spans="1:26" ht="15.75" thickBot="1" x14ac:dyDescent="0.3">
      <c r="B11" s="82" t="s">
        <v>66</v>
      </c>
      <c r="C11" s="9">
        <v>37598.051372061978</v>
      </c>
      <c r="D11" s="79">
        <v>37465.270888295796</v>
      </c>
      <c r="E11" s="2">
        <v>328688.41751645692</v>
      </c>
      <c r="F11" s="16">
        <v>3698.6279622984302</v>
      </c>
      <c r="G11" s="12">
        <v>0.97572371506949995</v>
      </c>
      <c r="N11" s="159" t="str">
        <f t="shared" si="4"/>
        <v>P04-Huntington RET28</v>
      </c>
      <c r="O11" s="146">
        <f t="shared" si="5"/>
        <v>37598.051372061978</v>
      </c>
      <c r="P11" s="160">
        <f t="shared" si="6"/>
        <v>160.23602377842326</v>
      </c>
      <c r="Q11" s="161">
        <f t="shared" si="0"/>
        <v>5</v>
      </c>
      <c r="R11" s="162">
        <f t="shared" si="7"/>
        <v>37465.270888295796</v>
      </c>
      <c r="S11" s="160">
        <f t="shared" si="8"/>
        <v>159.87523003366368</v>
      </c>
      <c r="T11" s="161">
        <f t="shared" si="1"/>
        <v>4</v>
      </c>
      <c r="U11" s="163">
        <f t="shared" si="9"/>
        <v>1.2044687664903604E-5</v>
      </c>
      <c r="V11" s="164">
        <f t="shared" si="10"/>
        <v>-7.8884841235636505E-6</v>
      </c>
      <c r="W11" s="161">
        <f t="shared" si="2"/>
        <v>2</v>
      </c>
      <c r="X11" s="146">
        <f t="shared" si="11"/>
        <v>328688.41751645692</v>
      </c>
      <c r="Y11" s="165">
        <f t="shared" si="12"/>
        <v>-1753.9094358642469</v>
      </c>
      <c r="Z11" s="161">
        <f t="shared" si="3"/>
        <v>9</v>
      </c>
    </row>
    <row r="12" spans="1:26" ht="15.75" thickBot="1" x14ac:dyDescent="0.3">
      <c r="B12" s="82" t="s">
        <v>67</v>
      </c>
      <c r="C12" s="9">
        <v>39086.258137359218</v>
      </c>
      <c r="D12" s="79">
        <v>39208.039447694951</v>
      </c>
      <c r="E12" s="2">
        <v>355234.16311694111</v>
      </c>
      <c r="F12" s="16">
        <v>4119.6516618194873</v>
      </c>
      <c r="G12" s="12">
        <v>1.19925402739675</v>
      </c>
      <c r="M12" s="9"/>
      <c r="N12" s="159" t="str">
        <f t="shared" si="4"/>
        <v>P05-No NUC</v>
      </c>
      <c r="O12" s="146">
        <f t="shared" si="5"/>
        <v>39086.258137359218</v>
      </c>
      <c r="P12" s="160">
        <f t="shared" si="6"/>
        <v>1648.4427890756633</v>
      </c>
      <c r="Q12" s="161">
        <f t="shared" si="0"/>
        <v>17</v>
      </c>
      <c r="R12" s="162">
        <f t="shared" si="7"/>
        <v>39208.039447694951</v>
      </c>
      <c r="S12" s="160">
        <f t="shared" si="8"/>
        <v>1902.6437894328192</v>
      </c>
      <c r="T12" s="161">
        <f t="shared" si="1"/>
        <v>18</v>
      </c>
      <c r="U12" s="163">
        <f t="shared" si="9"/>
        <v>1.4804026967657258E-5</v>
      </c>
      <c r="V12" s="164">
        <f t="shared" si="10"/>
        <v>-5.1291448208099965E-6</v>
      </c>
      <c r="W12" s="161">
        <f t="shared" si="2"/>
        <v>4</v>
      </c>
      <c r="X12" s="146">
        <f t="shared" si="11"/>
        <v>355234.16311694111</v>
      </c>
      <c r="Y12" s="165">
        <f t="shared" si="12"/>
        <v>24791.836164619948</v>
      </c>
      <c r="Z12" s="161">
        <f t="shared" si="3"/>
        <v>17</v>
      </c>
    </row>
    <row r="13" spans="1:26" ht="15.75" thickBot="1" x14ac:dyDescent="0.3">
      <c r="B13" s="82" t="s">
        <v>68</v>
      </c>
      <c r="C13" s="9">
        <v>38770.62843010269</v>
      </c>
      <c r="D13" s="79">
        <v>38875.639010135092</v>
      </c>
      <c r="E13" s="2">
        <v>353675.78676309006</v>
      </c>
      <c r="F13" s="16">
        <v>4083.0148062107296</v>
      </c>
      <c r="G13" s="12">
        <v>1.5659023653502497</v>
      </c>
      <c r="N13" s="159" t="str">
        <f t="shared" si="4"/>
        <v>P06-No Forward Tech</v>
      </c>
      <c r="O13" s="146">
        <f t="shared" si="5"/>
        <v>38770.62843010269</v>
      </c>
      <c r="P13" s="160">
        <f t="shared" si="6"/>
        <v>1332.8130818191348</v>
      </c>
      <c r="Q13" s="161">
        <f t="shared" si="0"/>
        <v>13</v>
      </c>
      <c r="R13" s="162">
        <f t="shared" si="7"/>
        <v>38875.639010135092</v>
      </c>
      <c r="S13" s="160">
        <f t="shared" si="8"/>
        <v>1570.2433518729595</v>
      </c>
      <c r="T13" s="161">
        <f t="shared" si="1"/>
        <v>13</v>
      </c>
      <c r="U13" s="163">
        <f t="shared" si="9"/>
        <v>1.933006712154587E-5</v>
      </c>
      <c r="V13" s="164">
        <f t="shared" si="10"/>
        <v>-6.0310466692138463E-7</v>
      </c>
      <c r="W13" s="161">
        <f t="shared" si="2"/>
        <v>6</v>
      </c>
      <c r="X13" s="146">
        <f t="shared" si="11"/>
        <v>353675.78676309006</v>
      </c>
      <c r="Y13" s="165">
        <f t="shared" si="12"/>
        <v>23233.459810768894</v>
      </c>
      <c r="Z13" s="161">
        <f t="shared" si="3"/>
        <v>16</v>
      </c>
    </row>
    <row r="14" spans="1:26" ht="15.75" thickBot="1" x14ac:dyDescent="0.3">
      <c r="B14" s="82" t="s">
        <v>69</v>
      </c>
      <c r="C14" s="9">
        <v>37419.210543881185</v>
      </c>
      <c r="D14" s="79">
        <v>37235.255065513527</v>
      </c>
      <c r="E14" s="2">
        <v>331884.68846323725</v>
      </c>
      <c r="F14" s="16">
        <v>3695.5212880464251</v>
      </c>
      <c r="G14" s="12">
        <v>1.581053606673249</v>
      </c>
      <c r="N14" s="159" t="str">
        <f t="shared" si="4"/>
        <v>P07-D3-D2 32</v>
      </c>
      <c r="O14" s="146">
        <f t="shared" si="5"/>
        <v>37419.210543881185</v>
      </c>
      <c r="P14" s="160">
        <f t="shared" si="6"/>
        <v>-18.604804402370064</v>
      </c>
      <c r="Q14" s="161">
        <f t="shared" si="0"/>
        <v>2</v>
      </c>
      <c r="R14" s="162">
        <f t="shared" si="7"/>
        <v>37235.255065513527</v>
      </c>
      <c r="S14" s="160">
        <f t="shared" si="8"/>
        <v>-70.140592748604831</v>
      </c>
      <c r="T14" s="161">
        <f t="shared" si="1"/>
        <v>2</v>
      </c>
      <c r="U14" s="163">
        <f t="shared" si="9"/>
        <v>1.9517099543380679E-5</v>
      </c>
      <c r="V14" s="164">
        <f t="shared" si="10"/>
        <v>-4.1607224508657538E-7</v>
      </c>
      <c r="W14" s="161">
        <f t="shared" si="2"/>
        <v>7</v>
      </c>
      <c r="X14" s="146">
        <f t="shared" si="11"/>
        <v>331884.68846323725</v>
      </c>
      <c r="Y14" s="165">
        <f t="shared" si="12"/>
        <v>1442.3615109160892</v>
      </c>
      <c r="Z14" s="161">
        <f t="shared" si="3"/>
        <v>13</v>
      </c>
    </row>
    <row r="15" spans="1:26" ht="15.75" thickBot="1" x14ac:dyDescent="0.3">
      <c r="A15" s="10"/>
      <c r="B15" s="82" t="s">
        <v>127</v>
      </c>
      <c r="C15" s="9">
        <v>39211.760323923467</v>
      </c>
      <c r="D15" s="79">
        <v>39228.497536890092</v>
      </c>
      <c r="E15" s="2">
        <v>361637.4368192259</v>
      </c>
      <c r="F15" s="16">
        <v>4209.2750683674121</v>
      </c>
      <c r="G15" s="12">
        <v>1.6317851369812502</v>
      </c>
      <c r="N15" s="159" t="str">
        <f t="shared" si="4"/>
        <v>P08-No D3-D2</v>
      </c>
      <c r="O15" s="146">
        <f t="shared" si="5"/>
        <v>39211.760323923467</v>
      </c>
      <c r="P15" s="160">
        <f t="shared" si="6"/>
        <v>1773.9449756399117</v>
      </c>
      <c r="Q15" s="161">
        <f t="shared" si="0"/>
        <v>19</v>
      </c>
      <c r="R15" s="162">
        <f t="shared" si="7"/>
        <v>39228.497536890092</v>
      </c>
      <c r="S15" s="160">
        <f t="shared" si="8"/>
        <v>1923.1018786279601</v>
      </c>
      <c r="T15" s="161">
        <f t="shared" si="1"/>
        <v>19</v>
      </c>
      <c r="U15" s="163">
        <f t="shared" si="9"/>
        <v>2.0143347965844144E-5</v>
      </c>
      <c r="V15" s="164">
        <f t="shared" si="10"/>
        <v>2.1017617737688942E-7</v>
      </c>
      <c r="W15" s="161">
        <f t="shared" si="2"/>
        <v>16</v>
      </c>
      <c r="X15" s="146">
        <f t="shared" si="11"/>
        <v>361637.4368192259</v>
      </c>
      <c r="Y15" s="165">
        <f t="shared" si="12"/>
        <v>31195.109866904735</v>
      </c>
      <c r="Z15" s="161">
        <f t="shared" si="3"/>
        <v>18</v>
      </c>
    </row>
    <row r="16" spans="1:26" ht="15.75" thickBot="1" x14ac:dyDescent="0.3">
      <c r="B16" s="82" t="s">
        <v>70</v>
      </c>
      <c r="C16" s="9">
        <v>36807.79071250766</v>
      </c>
      <c r="D16" s="79">
        <v>36632.020236259421</v>
      </c>
      <c r="E16" s="2">
        <v>362623.44485195732</v>
      </c>
      <c r="F16" s="16">
        <v>3796.7223228274825</v>
      </c>
      <c r="G16" s="12">
        <v>1.58394437590175</v>
      </c>
      <c r="N16" s="159" t="str">
        <f t="shared" si="4"/>
        <v>P09-No WY OTR</v>
      </c>
      <c r="O16" s="146">
        <f t="shared" si="5"/>
        <v>36807.79071250766</v>
      </c>
      <c r="P16" s="160">
        <f t="shared" si="6"/>
        <v>-630.02463577589515</v>
      </c>
      <c r="Q16" s="161">
        <f t="shared" si="0"/>
        <v>1</v>
      </c>
      <c r="R16" s="162">
        <f t="shared" si="7"/>
        <v>36632.020236259421</v>
      </c>
      <c r="S16" s="160">
        <f t="shared" si="8"/>
        <v>-673.37542200271128</v>
      </c>
      <c r="T16" s="161">
        <f t="shared" si="1"/>
        <v>1</v>
      </c>
      <c r="U16" s="163">
        <f t="shared" si="9"/>
        <v>1.9552784247903955E-5</v>
      </c>
      <c r="V16" s="164">
        <f t="shared" si="10"/>
        <v>-3.8038754056329968E-7</v>
      </c>
      <c r="W16" s="161">
        <f t="shared" si="2"/>
        <v>8</v>
      </c>
      <c r="X16" s="146">
        <f t="shared" si="11"/>
        <v>362623.44485195732</v>
      </c>
      <c r="Y16" s="165">
        <f t="shared" si="12"/>
        <v>32181.117899636156</v>
      </c>
      <c r="Z16" s="161">
        <f t="shared" si="3"/>
        <v>19</v>
      </c>
    </row>
    <row r="17" spans="2:26" ht="15.75" thickBot="1" x14ac:dyDescent="0.3">
      <c r="B17" s="82" t="s">
        <v>71</v>
      </c>
      <c r="C17" s="9">
        <v>38770.356040032188</v>
      </c>
      <c r="D17" s="79">
        <v>39018.391882286633</v>
      </c>
      <c r="E17" s="2">
        <v>327328.16015748953</v>
      </c>
      <c r="F17" s="16">
        <v>3206.8505494162673</v>
      </c>
      <c r="G17" s="12">
        <v>1.6503768869775002</v>
      </c>
      <c r="N17" s="159" t="str">
        <f t="shared" si="4"/>
        <v>P10-Offshore Wind</v>
      </c>
      <c r="O17" s="146">
        <f t="shared" si="5"/>
        <v>38770.356040032188</v>
      </c>
      <c r="P17" s="160">
        <f t="shared" si="6"/>
        <v>1332.5406917486325</v>
      </c>
      <c r="Q17" s="161">
        <f t="shared" si="0"/>
        <v>12</v>
      </c>
      <c r="R17" s="162">
        <f t="shared" si="7"/>
        <v>39018.391882286633</v>
      </c>
      <c r="S17" s="160">
        <f t="shared" si="8"/>
        <v>1712.9962240245004</v>
      </c>
      <c r="T17" s="161">
        <f t="shared" si="1"/>
        <v>15</v>
      </c>
      <c r="U17" s="163">
        <f t="shared" si="9"/>
        <v>2.0372851275428919E-5</v>
      </c>
      <c r="V17" s="164">
        <f t="shared" si="10"/>
        <v>4.3967948696166501E-7</v>
      </c>
      <c r="W17" s="161">
        <f t="shared" si="2"/>
        <v>18</v>
      </c>
      <c r="X17" s="146">
        <f t="shared" si="11"/>
        <v>327328.16015748953</v>
      </c>
      <c r="Y17" s="165">
        <f t="shared" si="12"/>
        <v>-3114.1667948316317</v>
      </c>
      <c r="Z17" s="161">
        <f t="shared" si="3"/>
        <v>8</v>
      </c>
    </row>
    <row r="18" spans="2:26" ht="15.75" thickBot="1" x14ac:dyDescent="0.3">
      <c r="B18" s="82" t="s">
        <v>72</v>
      </c>
      <c r="C18" s="9">
        <v>38341.69199298606</v>
      </c>
      <c r="D18" s="79">
        <v>38466.100029918496</v>
      </c>
      <c r="E18" s="2">
        <v>369404.46368670184</v>
      </c>
      <c r="F18" s="16">
        <v>4298.4683194480585</v>
      </c>
      <c r="G18" s="12">
        <v>2.3844128548824992</v>
      </c>
      <c r="N18" s="159" t="str">
        <f t="shared" si="4"/>
        <v>P11-Max NG</v>
      </c>
      <c r="O18" s="146">
        <f t="shared" si="5"/>
        <v>38341.69199298606</v>
      </c>
      <c r="P18" s="160">
        <f t="shared" si="6"/>
        <v>903.87664470250456</v>
      </c>
      <c r="Q18" s="161">
        <f t="shared" si="0"/>
        <v>10</v>
      </c>
      <c r="R18" s="162">
        <f t="shared" si="7"/>
        <v>38466.100029918496</v>
      </c>
      <c r="S18" s="160">
        <f t="shared" si="8"/>
        <v>1160.7043716563639</v>
      </c>
      <c r="T18" s="161">
        <f t="shared" si="1"/>
        <v>11</v>
      </c>
      <c r="U18" s="163">
        <f t="shared" si="9"/>
        <v>2.9434057671945751E-5</v>
      </c>
      <c r="V18" s="164">
        <f t="shared" si="10"/>
        <v>9.5008858834784962E-6</v>
      </c>
      <c r="W18" s="161">
        <f t="shared" si="2"/>
        <v>21</v>
      </c>
      <c r="X18" s="146">
        <f t="shared" si="11"/>
        <v>369404.46368670184</v>
      </c>
      <c r="Y18" s="165">
        <f t="shared" si="12"/>
        <v>38962.136734380678</v>
      </c>
      <c r="Z18" s="161">
        <f t="shared" si="3"/>
        <v>20</v>
      </c>
    </row>
    <row r="19" spans="2:26" ht="15.75" thickBot="1" x14ac:dyDescent="0.3">
      <c r="B19" s="82" t="s">
        <v>73</v>
      </c>
      <c r="C19" s="9">
        <v>41263.163550316029</v>
      </c>
      <c r="D19" s="79">
        <v>41209.264842107434</v>
      </c>
      <c r="E19" s="2">
        <v>268785.72780280386</v>
      </c>
      <c r="F19" s="16">
        <v>2923.6393562486728</v>
      </c>
      <c r="G19" s="12">
        <v>1.6343250392545001</v>
      </c>
      <c r="N19" s="159" t="str">
        <f t="shared" si="4"/>
        <v>P12-RET Coal 30 NG 40</v>
      </c>
      <c r="O19" s="146">
        <f t="shared" si="5"/>
        <v>41263.163550316029</v>
      </c>
      <c r="P19" s="160">
        <f t="shared" si="6"/>
        <v>3825.3482020324736</v>
      </c>
      <c r="Q19" s="161">
        <f t="shared" si="0"/>
        <v>21</v>
      </c>
      <c r="R19" s="162">
        <f t="shared" si="7"/>
        <v>41209.264842107434</v>
      </c>
      <c r="S19" s="160">
        <f t="shared" si="8"/>
        <v>3903.8691838453014</v>
      </c>
      <c r="T19" s="161">
        <f t="shared" si="1"/>
        <v>21</v>
      </c>
      <c r="U19" s="163">
        <f t="shared" si="9"/>
        <v>2.0174701441329256E-5</v>
      </c>
      <c r="V19" s="164">
        <f t="shared" si="10"/>
        <v>2.4152965286200142E-7</v>
      </c>
      <c r="W19" s="161">
        <f t="shared" si="2"/>
        <v>17</v>
      </c>
      <c r="X19" s="146">
        <f t="shared" si="11"/>
        <v>268785.72780280386</v>
      </c>
      <c r="Y19" s="165">
        <f t="shared" si="12"/>
        <v>-61656.599149517308</v>
      </c>
      <c r="Z19" s="161">
        <f t="shared" si="3"/>
        <v>1</v>
      </c>
    </row>
    <row r="20" spans="2:26" ht="15.75" thickBot="1" x14ac:dyDescent="0.3">
      <c r="B20" s="82" t="s">
        <v>74</v>
      </c>
      <c r="C20" s="9">
        <v>40612.935590203007</v>
      </c>
      <c r="D20" s="79">
        <v>40448.837913221192</v>
      </c>
      <c r="E20" s="2">
        <v>321444.12886701472</v>
      </c>
      <c r="F20" s="16">
        <v>3575.1161470147376</v>
      </c>
      <c r="G20" s="12">
        <v>1.6056846052682505</v>
      </c>
      <c r="N20" s="159" t="str">
        <f t="shared" si="4"/>
        <v>P13-All EE</v>
      </c>
      <c r="O20" s="146">
        <f t="shared" si="5"/>
        <v>40612.935590203007</v>
      </c>
      <c r="P20" s="160">
        <f t="shared" si="6"/>
        <v>3175.1202419194524</v>
      </c>
      <c r="Q20" s="161">
        <f t="shared" si="0"/>
        <v>20</v>
      </c>
      <c r="R20" s="162">
        <f t="shared" si="7"/>
        <v>40448.837913221192</v>
      </c>
      <c r="S20" s="160">
        <f t="shared" si="8"/>
        <v>3143.4422549590599</v>
      </c>
      <c r="T20" s="161">
        <f t="shared" si="1"/>
        <v>20</v>
      </c>
      <c r="U20" s="163">
        <f t="shared" si="9"/>
        <v>1.9821153529534269E-5</v>
      </c>
      <c r="V20" s="164">
        <f t="shared" si="10"/>
        <v>-1.1201825893298551E-7</v>
      </c>
      <c r="W20" s="161">
        <f t="shared" si="2"/>
        <v>10</v>
      </c>
      <c r="X20" s="146">
        <f t="shared" si="11"/>
        <v>321444.12886701472</v>
      </c>
      <c r="Y20" s="165">
        <f t="shared" si="12"/>
        <v>-8998.1980853064451</v>
      </c>
      <c r="Z20" s="161">
        <f t="shared" si="3"/>
        <v>3</v>
      </c>
    </row>
    <row r="21" spans="2:26" ht="15.75" thickBot="1" x14ac:dyDescent="0.3">
      <c r="B21" s="82" t="s">
        <v>75</v>
      </c>
      <c r="C21" s="9">
        <v>37998.110361339401</v>
      </c>
      <c r="D21" s="79">
        <v>37865.485340618099</v>
      </c>
      <c r="E21" s="2">
        <v>330334.67666002118</v>
      </c>
      <c r="F21" s="16">
        <v>3710.0214708738963</v>
      </c>
      <c r="G21" s="12">
        <v>1.6144093707079992</v>
      </c>
      <c r="N21" s="159" t="str">
        <f t="shared" si="4"/>
        <v>P14-All GW</v>
      </c>
      <c r="O21" s="146">
        <f t="shared" si="5"/>
        <v>37998.110361339401</v>
      </c>
      <c r="P21" s="160">
        <f t="shared" si="6"/>
        <v>560.29501305584563</v>
      </c>
      <c r="Q21" s="161">
        <f t="shared" si="0"/>
        <v>7</v>
      </c>
      <c r="R21" s="162">
        <f t="shared" si="7"/>
        <v>37865.485340618099</v>
      </c>
      <c r="S21" s="160">
        <f t="shared" si="8"/>
        <v>560.08968235596694</v>
      </c>
      <c r="T21" s="161">
        <f t="shared" si="1"/>
        <v>7</v>
      </c>
      <c r="U21" s="163">
        <f t="shared" si="9"/>
        <v>1.9928855200661362E-5</v>
      </c>
      <c r="V21" s="164">
        <f t="shared" si="10"/>
        <v>-4.3165878058928041E-9</v>
      </c>
      <c r="W21" s="161">
        <f t="shared" si="2"/>
        <v>11</v>
      </c>
      <c r="X21" s="146">
        <f t="shared" si="11"/>
        <v>330334.67666002118</v>
      </c>
      <c r="Y21" s="165">
        <f t="shared" si="12"/>
        <v>-107.6502922999789</v>
      </c>
      <c r="Z21" s="161">
        <f t="shared" si="3"/>
        <v>10</v>
      </c>
    </row>
    <row r="22" spans="2:26" ht="15.75" thickBot="1" x14ac:dyDescent="0.3">
      <c r="B22" s="82" t="s">
        <v>76</v>
      </c>
      <c r="C22" s="9">
        <v>38974.796007497192</v>
      </c>
      <c r="D22" s="79">
        <v>39127.560395180655</v>
      </c>
      <c r="E22" s="2">
        <v>383309.53785023774</v>
      </c>
      <c r="F22" s="16">
        <v>4574.2777403205719</v>
      </c>
      <c r="G22" s="12">
        <v>1.9032789492200002</v>
      </c>
      <c r="N22" s="159" t="str">
        <f>B22</f>
        <v>P15-No GWS</v>
      </c>
      <c r="O22" s="146">
        <f t="shared" si="5"/>
        <v>38974.796007497192</v>
      </c>
      <c r="P22" s="160">
        <f t="shared" si="6"/>
        <v>1536.9806592136374</v>
      </c>
      <c r="Q22" s="161">
        <f t="shared" si="0"/>
        <v>15</v>
      </c>
      <c r="R22" s="162">
        <f t="shared" si="7"/>
        <v>39127.560395180655</v>
      </c>
      <c r="S22" s="160">
        <f t="shared" si="8"/>
        <v>1822.164736918523</v>
      </c>
      <c r="T22" s="161">
        <f t="shared" si="1"/>
        <v>17</v>
      </c>
      <c r="U22" s="163">
        <f t="shared" si="9"/>
        <v>2.3494766119226634E-5</v>
      </c>
      <c r="V22" s="164">
        <f t="shared" si="10"/>
        <v>3.5615943307593797E-6</v>
      </c>
      <c r="W22" s="161">
        <f t="shared" si="2"/>
        <v>19</v>
      </c>
      <c r="X22" s="146">
        <f t="shared" si="11"/>
        <v>383309.53785023774</v>
      </c>
      <c r="Y22" s="165">
        <f t="shared" si="12"/>
        <v>52867.210897916579</v>
      </c>
      <c r="Z22" s="161">
        <f t="shared" si="3"/>
        <v>21</v>
      </c>
    </row>
    <row r="23" spans="2:26" ht="15.75" thickBot="1" x14ac:dyDescent="0.3">
      <c r="B23" s="82" t="s">
        <v>77</v>
      </c>
      <c r="C23" s="9">
        <v>39156.275765440965</v>
      </c>
      <c r="D23" s="79">
        <v>39021.642052736272</v>
      </c>
      <c r="E23" s="2">
        <v>323894.2849117312</v>
      </c>
      <c r="F23" s="16">
        <v>3631.9768959598705</v>
      </c>
      <c r="G23" s="12">
        <v>1.6008054662152493</v>
      </c>
      <c r="N23" s="159" t="str">
        <f t="shared" si="4"/>
        <v>P16-No B2H</v>
      </c>
      <c r="O23" s="146">
        <f t="shared" si="5"/>
        <v>39156.275765440965</v>
      </c>
      <c r="P23" s="160">
        <f t="shared" si="6"/>
        <v>1718.4604171574101</v>
      </c>
      <c r="Q23" s="161">
        <f t="shared" si="0"/>
        <v>18</v>
      </c>
      <c r="R23" s="162">
        <f t="shared" si="7"/>
        <v>39021.642052736272</v>
      </c>
      <c r="S23" s="160">
        <f t="shared" si="8"/>
        <v>1716.2463944741394</v>
      </c>
      <c r="T23" s="161">
        <f t="shared" si="1"/>
        <v>16</v>
      </c>
      <c r="U23" s="163">
        <f t="shared" si="9"/>
        <v>1.9760923666244693E-5</v>
      </c>
      <c r="V23" s="164">
        <f t="shared" si="10"/>
        <v>-1.7224812222256096E-7</v>
      </c>
      <c r="W23" s="161">
        <f t="shared" si="2"/>
        <v>9</v>
      </c>
      <c r="X23" s="146">
        <f t="shared" si="11"/>
        <v>323894.2849117312</v>
      </c>
      <c r="Y23" s="165">
        <f t="shared" si="12"/>
        <v>-6548.042040589964</v>
      </c>
      <c r="Z23" s="161">
        <f t="shared" si="3"/>
        <v>5</v>
      </c>
    </row>
    <row r="24" spans="2:26" ht="15.75" thickBot="1" x14ac:dyDescent="0.3">
      <c r="B24" s="82" t="s">
        <v>78</v>
      </c>
      <c r="C24" s="9">
        <v>37511.135659304207</v>
      </c>
      <c r="D24" s="79">
        <v>37511.135659304207</v>
      </c>
      <c r="E24" s="2">
        <v>326892.58002326021</v>
      </c>
      <c r="F24" s="16">
        <v>3688.0964788093165</v>
      </c>
      <c r="G24" s="12">
        <v>1.6177752672134997</v>
      </c>
      <c r="N24" s="159" t="str">
        <f t="shared" si="4"/>
        <v>P17-Col3-4 RET25</v>
      </c>
      <c r="O24" s="146">
        <f t="shared" si="5"/>
        <v>37511.135659304207</v>
      </c>
      <c r="P24" s="160">
        <f t="shared" si="6"/>
        <v>73.320311020652298</v>
      </c>
      <c r="Q24" s="161">
        <f t="shared" si="0"/>
        <v>4</v>
      </c>
      <c r="R24" s="162">
        <f t="shared" si="7"/>
        <v>37511.135659304207</v>
      </c>
      <c r="S24" s="160">
        <f t="shared" si="8"/>
        <v>205.74000104207516</v>
      </c>
      <c r="T24" s="161">
        <f t="shared" si="1"/>
        <v>5</v>
      </c>
      <c r="U24" s="163">
        <f t="shared" si="9"/>
        <v>1.9970405048733114E-5</v>
      </c>
      <c r="V24" s="164">
        <f t="shared" si="10"/>
        <v>3.723326026585928E-8</v>
      </c>
      <c r="W24" s="161">
        <f t="shared" si="2"/>
        <v>13</v>
      </c>
      <c r="X24" s="146">
        <f t="shared" si="11"/>
        <v>326892.58002326021</v>
      </c>
      <c r="Y24" s="165">
        <f t="shared" si="12"/>
        <v>-3549.7469290609588</v>
      </c>
      <c r="Z24" s="161">
        <f t="shared" si="3"/>
        <v>7</v>
      </c>
    </row>
    <row r="25" spans="2:26" ht="15.75" thickBot="1" x14ac:dyDescent="0.3">
      <c r="B25" s="82" t="s">
        <v>79</v>
      </c>
      <c r="C25" s="9">
        <v>39004.068057150282</v>
      </c>
      <c r="D25" s="79">
        <v>39004.068057150282</v>
      </c>
      <c r="E25" s="2">
        <v>307849.15827036329</v>
      </c>
      <c r="F25" s="16">
        <v>3384.6732105460578</v>
      </c>
      <c r="G25" s="12">
        <v>1.6190622337484992</v>
      </c>
      <c r="N25" s="159" t="str">
        <f t="shared" si="4"/>
        <v>P18-Cluster East</v>
      </c>
      <c r="O25" s="146">
        <f t="shared" si="5"/>
        <v>39004.068057150282</v>
      </c>
      <c r="P25" s="160">
        <f t="shared" si="6"/>
        <v>1566.2527088667266</v>
      </c>
      <c r="Q25" s="161">
        <f t="shared" si="0"/>
        <v>16</v>
      </c>
      <c r="R25" s="162">
        <f t="shared" si="7"/>
        <v>39004.068057150282</v>
      </c>
      <c r="S25" s="160">
        <f t="shared" si="8"/>
        <v>1698.6723988881495</v>
      </c>
      <c r="T25" s="161">
        <f t="shared" si="1"/>
        <v>14</v>
      </c>
      <c r="U25" s="163">
        <f t="shared" si="9"/>
        <v>1.9986291830728719E-5</v>
      </c>
      <c r="V25" s="164">
        <f t="shared" si="10"/>
        <v>5.3120042261464706E-8</v>
      </c>
      <c r="W25" s="161">
        <f t="shared" si="2"/>
        <v>14</v>
      </c>
      <c r="X25" s="146">
        <f t="shared" si="11"/>
        <v>307849.15827036329</v>
      </c>
      <c r="Y25" s="165">
        <f t="shared" si="12"/>
        <v>-22593.168681957875</v>
      </c>
      <c r="Z25" s="161">
        <f t="shared" si="3"/>
        <v>2</v>
      </c>
    </row>
    <row r="26" spans="2:26" ht="15.75" thickBot="1" x14ac:dyDescent="0.3">
      <c r="B26" s="82" t="s">
        <v>80</v>
      </c>
      <c r="C26" s="9">
        <v>38074.900659600993</v>
      </c>
      <c r="D26" s="79">
        <v>38074.900659600993</v>
      </c>
      <c r="E26" s="2">
        <v>324729.67347081046</v>
      </c>
      <c r="F26" s="16">
        <v>3607.4716661766183</v>
      </c>
      <c r="G26" s="12">
        <v>1.6196034672152493</v>
      </c>
      <c r="N26" s="159" t="str">
        <f t="shared" si="4"/>
        <v>P19-Cluster West</v>
      </c>
      <c r="O26" s="146">
        <f t="shared" si="5"/>
        <v>38074.900659600993</v>
      </c>
      <c r="P26" s="160">
        <f t="shared" si="6"/>
        <v>637.08531131743803</v>
      </c>
      <c r="Q26" s="161">
        <f t="shared" si="0"/>
        <v>9</v>
      </c>
      <c r="R26" s="162">
        <f t="shared" si="7"/>
        <v>38074.900659600993</v>
      </c>
      <c r="S26" s="160">
        <f t="shared" si="8"/>
        <v>769.50500133886089</v>
      </c>
      <c r="T26" s="161">
        <f t="shared" si="1"/>
        <v>9</v>
      </c>
      <c r="U26" s="163">
        <f t="shared" si="9"/>
        <v>1.999297301307585E-5</v>
      </c>
      <c r="V26" s="164">
        <f t="shared" si="10"/>
        <v>5.9801224608595753E-8</v>
      </c>
      <c r="W26" s="161">
        <f t="shared" si="2"/>
        <v>15</v>
      </c>
      <c r="X26" s="146">
        <f t="shared" si="11"/>
        <v>324729.67347081046</v>
      </c>
      <c r="Y26" s="165">
        <f t="shared" si="12"/>
        <v>-5712.6534815107007</v>
      </c>
      <c r="Z26" s="161">
        <f t="shared" si="3"/>
        <v>6</v>
      </c>
    </row>
    <row r="27" spans="2:26" ht="15.75" thickBot="1" x14ac:dyDescent="0.3">
      <c r="B27" s="82" t="s">
        <v>128</v>
      </c>
      <c r="C27" s="9">
        <f>J27+C$7</f>
        <v>38780.815348283555</v>
      </c>
      <c r="D27" s="9">
        <f>C27+'MM CCUS'!J8</f>
        <v>38780.815348283555</v>
      </c>
      <c r="E27" s="9">
        <f>'MM CCUS'!E7</f>
        <v>330442.32695232116</v>
      </c>
      <c r="F27" s="16">
        <f>'MM CCUS'!F7</f>
        <v>3704.9189307690622</v>
      </c>
      <c r="G27" s="9">
        <v>1.9756579185165009</v>
      </c>
      <c r="J27">
        <v>1343</v>
      </c>
      <c r="N27" s="166" t="str">
        <f>B27</f>
        <v>P20-JB3-4 CCUS</v>
      </c>
      <c r="O27" s="146">
        <f>C27</f>
        <v>38780.815348283555</v>
      </c>
      <c r="P27" s="160">
        <f>IF(O27:O27="","",O27-O$7)</f>
        <v>1343</v>
      </c>
      <c r="Q27" s="161">
        <f t="shared" si="0"/>
        <v>14</v>
      </c>
      <c r="R27" s="162">
        <f>D27</f>
        <v>38780.815348283555</v>
      </c>
      <c r="S27" s="160">
        <f>IF(R27:R27="","",R27-R$7)</f>
        <v>1475.4196900214229</v>
      </c>
      <c r="T27" s="161">
        <f t="shared" si="1"/>
        <v>12</v>
      </c>
      <c r="U27" s="163">
        <f>G27/$R$2</f>
        <v>2.4388238385217322E-5</v>
      </c>
      <c r="V27" s="164">
        <f>IF(U27:U27="","",U27-U$7)</f>
        <v>4.4550665967500675E-6</v>
      </c>
      <c r="W27" s="161">
        <f>IF(U27="","",RANK(U27,U$7:U$29,2))</f>
        <v>20</v>
      </c>
      <c r="X27" s="146">
        <f>E27</f>
        <v>330442.32695232116</v>
      </c>
      <c r="Y27" s="165">
        <f>IF(X27:X27="","",X27-X$7)</f>
        <v>0</v>
      </c>
      <c r="Z27" s="161">
        <f t="shared" si="3"/>
        <v>11</v>
      </c>
    </row>
    <row r="30" spans="2:26" x14ac:dyDescent="0.25">
      <c r="B30" s="85"/>
      <c r="C30" s="9"/>
      <c r="D30" s="9"/>
      <c r="E30" s="9"/>
      <c r="F30" s="9"/>
      <c r="G30" s="9"/>
      <c r="N30" s="167"/>
      <c r="O30" s="168"/>
      <c r="P30" s="169"/>
      <c r="Q30" s="170"/>
      <c r="R30" s="171"/>
      <c r="S30" s="169"/>
      <c r="T30" s="170"/>
      <c r="U30" s="172"/>
      <c r="V30" s="173"/>
      <c r="W30" s="170"/>
      <c r="X30" s="168"/>
      <c r="Y30" s="174"/>
      <c r="Z30" s="170"/>
    </row>
    <row r="31" spans="2:26" x14ac:dyDescent="0.25">
      <c r="B31" s="83" t="s">
        <v>81</v>
      </c>
      <c r="C31" s="9">
        <v>41141.75531014397</v>
      </c>
      <c r="D31" s="79">
        <v>40846.131238376271</v>
      </c>
      <c r="E31" s="2">
        <v>311102.6795295261</v>
      </c>
      <c r="F31" s="16">
        <v>3348.974384620471</v>
      </c>
      <c r="G31" s="12">
        <v>1.6222129869777497</v>
      </c>
      <c r="N31" s="179" t="str">
        <f t="shared" ref="N31" si="14">B31</f>
        <v>New Load Sensitivity</v>
      </c>
      <c r="O31" s="180">
        <f t="shared" ref="O31" si="15">C31</f>
        <v>41141.75531014397</v>
      </c>
      <c r="P31" s="181">
        <f t="shared" si="6"/>
        <v>3703.9399618604148</v>
      </c>
      <c r="Q31" s="182"/>
      <c r="R31" s="33">
        <f t="shared" ref="R31" si="16">D31</f>
        <v>40846.131238376271</v>
      </c>
      <c r="S31" s="181">
        <f t="shared" si="8"/>
        <v>3540.7355801141384</v>
      </c>
      <c r="T31" s="182"/>
      <c r="U31" s="183">
        <f t="shared" ref="U31" si="17">G31/$R$2</f>
        <v>2.0025185872115021E-5</v>
      </c>
      <c r="V31" s="184">
        <f t="shared" si="10"/>
        <v>9.2014083647766411E-8</v>
      </c>
      <c r="W31" s="182"/>
      <c r="X31" s="180">
        <f t="shared" ref="X31" si="18">E31</f>
        <v>311102.6795295261</v>
      </c>
      <c r="Y31" s="185">
        <f t="shared" si="12"/>
        <v>-19339.647422795068</v>
      </c>
      <c r="Z31" s="182"/>
    </row>
    <row r="34" spans="25:25" x14ac:dyDescent="0.25">
      <c r="Y34" s="93">
        <f>Y29/X7</f>
        <v>0</v>
      </c>
    </row>
  </sheetData>
  <mergeCells count="5">
    <mergeCell ref="N5:N6"/>
    <mergeCell ref="O5:Q5"/>
    <mergeCell ref="R5:T5"/>
    <mergeCell ref="U5:W5"/>
    <mergeCell ref="X5:Z5"/>
  </mergeCells>
  <conditionalFormatting sqref="Q31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1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1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1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1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1 T31 Z31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1 T31 W31 Z31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1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1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1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1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1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31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1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:Q27 Q30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7:T27 T30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7:W26 W30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7:Z27 Z30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27 Q30">
    <cfRule type="colorScale" priority="1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7:W26 Z30 W30 T30 T7:T27 Z7:Z27"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7:W26 Z30 W30 T30 Q30 Q7:Q27 T7:T27 Z6:Z27">
    <cfRule type="colorScale" priority="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7:W26 Z30 W30 T30 Q30 Q7:Q27 T7:T27 Z7:Z27">
    <cfRule type="colorScale" priority="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7:T27 T30">
    <cfRule type="colorScale" priority="2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7:W26 W30">
    <cfRule type="colorScale" priority="2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7:Z27 Z30">
    <cfRule type="colorScale" priority="2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7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7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9BAEB-72F9-4C17-8C00-35A11DEE82FC}">
  <dimension ref="A2:Z19"/>
  <sheetViews>
    <sheetView topLeftCell="G1" workbookViewId="0">
      <selection activeCell="M18" sqref="M18"/>
    </sheetView>
  </sheetViews>
  <sheetFormatPr defaultRowHeight="15" x14ac:dyDescent="0.25"/>
  <cols>
    <col min="2" max="2" width="29" customWidth="1"/>
    <col min="5" max="5" width="10.7109375" bestFit="1" customWidth="1"/>
    <col min="14" max="14" width="13.42578125" customWidth="1"/>
    <col min="15" max="16" width="10.7109375" customWidth="1"/>
    <col min="17" max="17" width="6.7109375" customWidth="1"/>
    <col min="18" max="19" width="10.7109375" customWidth="1"/>
    <col min="20" max="20" width="6.7109375" customWidth="1"/>
    <col min="21" max="22" width="10.7109375" customWidth="1"/>
    <col min="23" max="23" width="6.7109375" customWidth="1"/>
    <col min="24" max="25" width="10.7109375" customWidth="1"/>
    <col min="26" max="26" width="6.7109375" customWidth="1"/>
  </cols>
  <sheetData>
    <row r="2" spans="1:26" x14ac:dyDescent="0.25">
      <c r="Q2" t="s">
        <v>0</v>
      </c>
      <c r="R2" s="2">
        <v>81008.635691949996</v>
      </c>
    </row>
    <row r="3" spans="1:26" x14ac:dyDescent="0.25">
      <c r="B3" s="3"/>
      <c r="C3" s="4"/>
      <c r="D3" s="4"/>
      <c r="E3" s="5" t="s">
        <v>1</v>
      </c>
      <c r="F3" s="4"/>
      <c r="G3" s="6"/>
      <c r="R3" s="2"/>
    </row>
    <row r="4" spans="1:26" ht="115.5" x14ac:dyDescent="0.25">
      <c r="B4" s="7" t="s">
        <v>123</v>
      </c>
      <c r="C4" s="7" t="s">
        <v>2</v>
      </c>
      <c r="D4" s="7" t="s">
        <v>3</v>
      </c>
      <c r="E4" s="7" t="s">
        <v>5</v>
      </c>
      <c r="F4" s="7" t="s">
        <v>6</v>
      </c>
      <c r="G4" s="7" t="s">
        <v>7</v>
      </c>
      <c r="I4" s="8" t="s">
        <v>8</v>
      </c>
      <c r="J4" s="8" t="s">
        <v>9</v>
      </c>
    </row>
    <row r="5" spans="1:26" x14ac:dyDescent="0.25">
      <c r="A5" s="10"/>
      <c r="B5" s="11"/>
      <c r="C5" s="9"/>
      <c r="D5" s="9"/>
      <c r="E5" s="2"/>
      <c r="F5" s="9"/>
      <c r="G5" s="12"/>
      <c r="N5" s="196" t="s">
        <v>45</v>
      </c>
      <c r="O5" s="197" t="s">
        <v>11</v>
      </c>
      <c r="P5" s="197"/>
      <c r="Q5" s="197"/>
      <c r="R5" s="197" t="s">
        <v>12</v>
      </c>
      <c r="S5" s="197"/>
      <c r="T5" s="197"/>
      <c r="U5" s="197" t="s">
        <v>13</v>
      </c>
      <c r="V5" s="197"/>
      <c r="W5" s="197"/>
      <c r="X5" s="197" t="s">
        <v>14</v>
      </c>
      <c r="Y5" s="197"/>
      <c r="Z5" s="197"/>
    </row>
    <row r="6" spans="1:26" ht="72" customHeight="1" x14ac:dyDescent="0.25">
      <c r="A6" s="10"/>
      <c r="B6" s="11"/>
      <c r="C6" s="9"/>
      <c r="D6" s="9"/>
      <c r="E6" s="2"/>
      <c r="F6" s="9"/>
      <c r="G6" s="12"/>
      <c r="M6" s="9"/>
      <c r="N6" s="196"/>
      <c r="O6" s="176" t="s">
        <v>15</v>
      </c>
      <c r="P6" s="176" t="s">
        <v>16</v>
      </c>
      <c r="Q6" s="177" t="s">
        <v>17</v>
      </c>
      <c r="R6" s="176" t="s">
        <v>18</v>
      </c>
      <c r="S6" s="176" t="s">
        <v>16</v>
      </c>
      <c r="T6" s="177" t="s">
        <v>17</v>
      </c>
      <c r="U6" s="176" t="s">
        <v>19</v>
      </c>
      <c r="V6" s="176" t="s">
        <v>20</v>
      </c>
      <c r="W6" s="177" t="s">
        <v>17</v>
      </c>
      <c r="X6" s="176" t="s">
        <v>21</v>
      </c>
      <c r="Y6" s="176" t="s">
        <v>22</v>
      </c>
      <c r="Z6" s="177" t="s">
        <v>17</v>
      </c>
    </row>
    <row r="7" spans="1:26" x14ac:dyDescent="0.25">
      <c r="A7" s="10"/>
      <c r="B7" s="15" t="s">
        <v>105</v>
      </c>
      <c r="C7" s="9">
        <v>36181.41525017628</v>
      </c>
      <c r="D7" s="9">
        <v>36154.623852484568</v>
      </c>
      <c r="E7" s="2">
        <v>306945.34347518272</v>
      </c>
      <c r="F7" s="16">
        <v>233.09497044852574</v>
      </c>
      <c r="G7" s="12">
        <v>1.6166546286262502</v>
      </c>
      <c r="M7" s="9"/>
      <c r="N7" s="159" t="str">
        <f>B7</f>
        <v>P-MM</v>
      </c>
      <c r="O7" s="146">
        <f>C7</f>
        <v>36181.41525017628</v>
      </c>
      <c r="P7" s="160">
        <f>IF(O7:O7="","",O7-O$7)</f>
        <v>0</v>
      </c>
      <c r="Q7" s="161">
        <f t="shared" ref="Q7:Q12" si="0">IF(O7="","",RANK(O7,O$7:O$27,2))</f>
        <v>2</v>
      </c>
      <c r="R7" s="162">
        <f>D7</f>
        <v>36154.623852484568</v>
      </c>
      <c r="S7" s="160">
        <f>IF(R7:R7="","",R7-R$7)</f>
        <v>0</v>
      </c>
      <c r="T7" s="161">
        <f t="shared" ref="T7:T12" si="1">IF(R7="","",RANK(R7,R$7:R$27,2))</f>
        <v>2</v>
      </c>
      <c r="U7" s="163">
        <f>G7/$R$2</f>
        <v>1.9956571479291074E-5</v>
      </c>
      <c r="V7" s="164">
        <f>IF(U7:U7="","",U7-U$7)</f>
        <v>0</v>
      </c>
      <c r="W7" s="161">
        <f t="shared" ref="W7:W12" si="2">IF(U7="","",RANK(U7,U$7:U$27,2))</f>
        <v>5</v>
      </c>
      <c r="X7" s="146">
        <f>E7</f>
        <v>306945.34347518272</v>
      </c>
      <c r="Y7" s="165">
        <f>IF(X7:X7="","",X7-X$7)</f>
        <v>0</v>
      </c>
      <c r="Z7" s="161">
        <f t="shared" ref="Z7:Z12" si="3">IF(X7="","",RANK(X7,X$7:X$27,2))</f>
        <v>3</v>
      </c>
    </row>
    <row r="8" spans="1:26" ht="15.75" thickBot="1" x14ac:dyDescent="0.3">
      <c r="A8" s="10"/>
      <c r="B8" s="82" t="s">
        <v>106</v>
      </c>
      <c r="C8" s="9">
        <v>34649.718169497624</v>
      </c>
      <c r="D8" s="9">
        <v>34609.581994504428</v>
      </c>
      <c r="E8" s="2">
        <v>296748.1109661989</v>
      </c>
      <c r="F8" s="16">
        <v>414.23717128866662</v>
      </c>
      <c r="G8" s="12">
        <v>1.5057764425242497</v>
      </c>
      <c r="M8" s="9"/>
      <c r="N8" s="159" t="str">
        <f t="shared" ref="N8:O11" si="4">B8</f>
        <v>P-LN</v>
      </c>
      <c r="O8" s="146">
        <f t="shared" si="4"/>
        <v>34649.718169497624</v>
      </c>
      <c r="P8" s="160">
        <f t="shared" ref="P8:P11" si="5">IF(O8:O8="","",O8-O$7)</f>
        <v>-1531.6970806786558</v>
      </c>
      <c r="Q8" s="161">
        <f t="shared" si="0"/>
        <v>1</v>
      </c>
      <c r="R8" s="162">
        <f t="shared" ref="R8:R11" si="6">D8</f>
        <v>34609.581994504428</v>
      </c>
      <c r="S8" s="160">
        <f t="shared" ref="S8:S11" si="7">IF(R8:R8="","",R8-R$7)</f>
        <v>-1545.0418579801408</v>
      </c>
      <c r="T8" s="161">
        <f t="shared" si="1"/>
        <v>1</v>
      </c>
      <c r="U8" s="163">
        <f t="shared" ref="U8:U11" si="8">G8/$R$2</f>
        <v>1.8587850908269054E-5</v>
      </c>
      <c r="V8" s="164">
        <f t="shared" ref="V8:V11" si="9">IF(U8:U8="","",U8-U$7)</f>
        <v>-1.3687205710220206E-6</v>
      </c>
      <c r="W8" s="161">
        <f t="shared" si="2"/>
        <v>4</v>
      </c>
      <c r="X8" s="146">
        <f t="shared" ref="X8:X11" si="10">E8</f>
        <v>296748.1109661989</v>
      </c>
      <c r="Y8" s="165">
        <f t="shared" ref="Y8:Y11" si="11">IF(X8:X8="","",X8-X$7)</f>
        <v>-10197.232508983812</v>
      </c>
      <c r="Z8" s="161">
        <f t="shared" si="3"/>
        <v>1</v>
      </c>
    </row>
    <row r="9" spans="1:26" ht="15.75" thickBot="1" x14ac:dyDescent="0.3">
      <c r="A9" s="10"/>
      <c r="B9" s="82" t="s">
        <v>64</v>
      </c>
      <c r="C9" s="9">
        <v>37003.748027082911</v>
      </c>
      <c r="D9" s="9">
        <v>36965.889049918347</v>
      </c>
      <c r="E9" s="2">
        <v>318019.36449999776</v>
      </c>
      <c r="F9" s="16">
        <v>131.66087709949383</v>
      </c>
      <c r="G9" s="12">
        <v>0.75620156860724974</v>
      </c>
      <c r="M9" s="9"/>
      <c r="N9" s="159" t="str">
        <f t="shared" si="4"/>
        <v>P02-JB3-4 EOL</v>
      </c>
      <c r="O9" s="146">
        <f t="shared" si="4"/>
        <v>37003.748027082911</v>
      </c>
      <c r="P9" s="160">
        <f t="shared" si="5"/>
        <v>822.3327769066309</v>
      </c>
      <c r="Q9" s="161">
        <f t="shared" si="0"/>
        <v>5</v>
      </c>
      <c r="R9" s="162">
        <f t="shared" si="6"/>
        <v>36965.889049918347</v>
      </c>
      <c r="S9" s="160">
        <f t="shared" si="7"/>
        <v>811.26519743377867</v>
      </c>
      <c r="T9" s="161">
        <f t="shared" si="1"/>
        <v>4</v>
      </c>
      <c r="U9" s="163">
        <f t="shared" si="8"/>
        <v>9.3348266162985774E-6</v>
      </c>
      <c r="V9" s="164">
        <f t="shared" si="9"/>
        <v>-1.0621744862992497E-5</v>
      </c>
      <c r="W9" s="161">
        <f t="shared" si="2"/>
        <v>1</v>
      </c>
      <c r="X9" s="146">
        <f t="shared" si="10"/>
        <v>318019.36449999776</v>
      </c>
      <c r="Y9" s="165">
        <f t="shared" si="11"/>
        <v>11074.02102481504</v>
      </c>
      <c r="Z9" s="161">
        <f t="shared" si="3"/>
        <v>4</v>
      </c>
    </row>
    <row r="10" spans="1:26" ht="15.75" thickBot="1" x14ac:dyDescent="0.3">
      <c r="B10" s="82" t="s">
        <v>72</v>
      </c>
      <c r="C10" s="9">
        <v>36502.985219096081</v>
      </c>
      <c r="D10" s="9">
        <v>36730.965813505856</v>
      </c>
      <c r="E10" s="2">
        <v>342480.0179575425</v>
      </c>
      <c r="F10" s="16">
        <v>170.88479210150828</v>
      </c>
      <c r="G10" s="12">
        <v>2.2461326930457504</v>
      </c>
      <c r="M10" s="9"/>
      <c r="N10" s="159" t="str">
        <f t="shared" si="4"/>
        <v>P11-Max NG</v>
      </c>
      <c r="O10" s="146">
        <f t="shared" si="4"/>
        <v>36502.985219096081</v>
      </c>
      <c r="P10" s="160">
        <f t="shared" si="5"/>
        <v>321.56996891980089</v>
      </c>
      <c r="Q10" s="161">
        <f t="shared" si="0"/>
        <v>3</v>
      </c>
      <c r="R10" s="162">
        <f t="shared" si="6"/>
        <v>36730.965813505856</v>
      </c>
      <c r="S10" s="160">
        <f t="shared" si="7"/>
        <v>576.34196102128772</v>
      </c>
      <c r="T10" s="161">
        <f t="shared" si="1"/>
        <v>3</v>
      </c>
      <c r="U10" s="163">
        <f t="shared" si="8"/>
        <v>2.7727077167267409E-5</v>
      </c>
      <c r="V10" s="164">
        <f t="shared" si="9"/>
        <v>7.7705056879763346E-6</v>
      </c>
      <c r="W10" s="161">
        <f t="shared" si="2"/>
        <v>6</v>
      </c>
      <c r="X10" s="146">
        <f t="shared" si="10"/>
        <v>342480.0179575425</v>
      </c>
      <c r="Y10" s="165">
        <f t="shared" si="11"/>
        <v>35534.674482359784</v>
      </c>
      <c r="Z10" s="161">
        <f t="shared" si="3"/>
        <v>5</v>
      </c>
    </row>
    <row r="11" spans="1:26" ht="15.75" thickBot="1" x14ac:dyDescent="0.3">
      <c r="B11" s="82" t="s">
        <v>77</v>
      </c>
      <c r="C11" s="9">
        <v>37101.679889098377</v>
      </c>
      <c r="D11" s="9">
        <v>37069.87844663774</v>
      </c>
      <c r="E11" s="2">
        <v>301688.73237748508</v>
      </c>
      <c r="F11" s="16">
        <v>276.49805481583707</v>
      </c>
      <c r="G11" s="12">
        <v>1.3817022133202501</v>
      </c>
      <c r="N11" s="159" t="str">
        <f t="shared" si="4"/>
        <v>P16-No B2H</v>
      </c>
      <c r="O11" s="146">
        <f t="shared" si="4"/>
        <v>37101.679889098377</v>
      </c>
      <c r="P11" s="160">
        <f t="shared" si="5"/>
        <v>920.26463892209722</v>
      </c>
      <c r="Q11" s="161">
        <f t="shared" si="0"/>
        <v>6</v>
      </c>
      <c r="R11" s="162">
        <f t="shared" si="6"/>
        <v>37069.87844663774</v>
      </c>
      <c r="S11" s="160">
        <f t="shared" si="7"/>
        <v>915.25459415317164</v>
      </c>
      <c r="T11" s="161">
        <f t="shared" si="1"/>
        <v>5</v>
      </c>
      <c r="U11" s="163">
        <f t="shared" si="8"/>
        <v>1.7056233591865723E-5</v>
      </c>
      <c r="V11" s="164">
        <f t="shared" si="9"/>
        <v>-2.900337887425351E-6</v>
      </c>
      <c r="W11" s="161">
        <f t="shared" si="2"/>
        <v>2</v>
      </c>
      <c r="X11" s="146">
        <f t="shared" si="10"/>
        <v>301688.73237748508</v>
      </c>
      <c r="Y11" s="165">
        <f t="shared" si="11"/>
        <v>-5256.6110976976342</v>
      </c>
      <c r="Z11" s="161">
        <f t="shared" si="3"/>
        <v>2</v>
      </c>
    </row>
    <row r="12" spans="1:26" ht="15.75" thickBot="1" x14ac:dyDescent="0.3">
      <c r="B12" s="82" t="s">
        <v>76</v>
      </c>
      <c r="C12" s="9">
        <v>36848.232440468601</v>
      </c>
      <c r="D12" s="9">
        <v>37088.223508372692</v>
      </c>
      <c r="E12" s="2">
        <v>355714.34272107226</v>
      </c>
      <c r="F12" s="16">
        <v>489.64319706969928</v>
      </c>
      <c r="G12" s="12">
        <v>1.5019991931122498</v>
      </c>
      <c r="N12" s="159" t="str">
        <f t="shared" ref="N12" si="12">B12</f>
        <v>P15-No GWS</v>
      </c>
      <c r="O12" s="146">
        <f t="shared" ref="O12" si="13">C12</f>
        <v>36848.232440468601</v>
      </c>
      <c r="P12" s="160">
        <f t="shared" ref="P12" si="14">IF(O12:O12="","",O12-O$7)</f>
        <v>666.81719029232045</v>
      </c>
      <c r="Q12" s="161">
        <f t="shared" si="0"/>
        <v>4</v>
      </c>
      <c r="R12" s="162">
        <f t="shared" ref="R12" si="15">D12</f>
        <v>37088.223508372692</v>
      </c>
      <c r="S12" s="160">
        <f t="shared" ref="S12" si="16">IF(R12:R12="","",R12-R$7)</f>
        <v>933.59965588812338</v>
      </c>
      <c r="T12" s="161">
        <f t="shared" si="1"/>
        <v>6</v>
      </c>
      <c r="U12" s="163">
        <f t="shared" ref="U12" si="17">G12/$R$2</f>
        <v>1.8541223170624349E-5</v>
      </c>
      <c r="V12" s="164">
        <f t="shared" ref="V12" si="18">IF(U12:U12="","",U12-U$7)</f>
        <v>-1.4153483086667252E-6</v>
      </c>
      <c r="W12" s="161">
        <f t="shared" si="2"/>
        <v>3</v>
      </c>
      <c r="X12" s="146">
        <f t="shared" ref="X12" si="19">E12</f>
        <v>355714.34272107226</v>
      </c>
      <c r="Y12" s="165">
        <f t="shared" ref="Y12" si="20">IF(X12:X12="","",X12-X$7)</f>
        <v>48768.999245889543</v>
      </c>
      <c r="Z12" s="161">
        <f t="shared" si="3"/>
        <v>6</v>
      </c>
    </row>
    <row r="13" spans="1:26" x14ac:dyDescent="0.25">
      <c r="C13" s="9"/>
      <c r="D13" s="9"/>
      <c r="E13" s="2"/>
      <c r="F13" s="16"/>
      <c r="G13" s="12"/>
    </row>
    <row r="14" spans="1:26" x14ac:dyDescent="0.25">
      <c r="C14" s="9"/>
      <c r="D14" s="9"/>
      <c r="E14" s="2"/>
      <c r="F14" s="16"/>
      <c r="G14" s="12"/>
    </row>
    <row r="15" spans="1:26" x14ac:dyDescent="0.25">
      <c r="C15" s="9"/>
      <c r="D15" s="9"/>
      <c r="E15" s="2"/>
      <c r="F15" s="16"/>
      <c r="G15" s="12"/>
    </row>
    <row r="16" spans="1:26" x14ac:dyDescent="0.25">
      <c r="C16" s="9"/>
      <c r="D16" s="9"/>
      <c r="E16" s="2"/>
      <c r="F16" s="16"/>
      <c r="G16" s="12"/>
    </row>
    <row r="17" spans="3:7" x14ac:dyDescent="0.25">
      <c r="C17" s="9"/>
      <c r="D17" s="9"/>
      <c r="E17" s="2"/>
      <c r="F17" s="16"/>
      <c r="G17" s="12"/>
    </row>
    <row r="18" spans="3:7" x14ac:dyDescent="0.25">
      <c r="C18" s="9"/>
      <c r="D18" s="9"/>
      <c r="E18" s="2"/>
      <c r="F18" s="16"/>
      <c r="G18" s="12"/>
    </row>
    <row r="19" spans="3:7" x14ac:dyDescent="0.25">
      <c r="C19" s="9"/>
      <c r="D19" s="9"/>
      <c r="E19" s="2"/>
      <c r="F19" s="16"/>
      <c r="G19" s="12"/>
    </row>
  </sheetData>
  <mergeCells count="5">
    <mergeCell ref="N5:N6"/>
    <mergeCell ref="O5:Q5"/>
    <mergeCell ref="R5:T5"/>
    <mergeCell ref="U5:W5"/>
    <mergeCell ref="X5:Z5"/>
  </mergeCells>
  <conditionalFormatting sqref="Q7:Q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7:T1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7:W1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7:Z1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1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7:T12 W7:W12 Z7:Z1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:Q12 T7:T12 W7:W12 Z6:Z1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12 T7:T12 W7:W12 Z7:Z1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7:T1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7:W1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7:Z1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A0E77-720A-464D-B674-DEFBD33D49E1}">
  <dimension ref="A2:Z8"/>
  <sheetViews>
    <sheetView topLeftCell="G1" workbookViewId="0">
      <selection activeCell="K18" sqref="K18"/>
    </sheetView>
  </sheetViews>
  <sheetFormatPr defaultRowHeight="15" x14ac:dyDescent="0.25"/>
  <cols>
    <col min="2" max="2" width="30.28515625" customWidth="1"/>
    <col min="5" max="5" width="10.7109375" bestFit="1" customWidth="1"/>
    <col min="14" max="16" width="10.7109375" customWidth="1"/>
    <col min="17" max="17" width="6.7109375" customWidth="1"/>
    <col min="18" max="19" width="10.7109375" customWidth="1"/>
    <col min="20" max="20" width="6.7109375" customWidth="1"/>
    <col min="21" max="22" width="10.7109375" customWidth="1"/>
    <col min="23" max="23" width="6.7109375" customWidth="1"/>
    <col min="24" max="25" width="10.7109375" customWidth="1"/>
    <col min="26" max="26" width="6.7109375" customWidth="1"/>
  </cols>
  <sheetData>
    <row r="2" spans="1:26" x14ac:dyDescent="0.25">
      <c r="Q2" t="s">
        <v>0</v>
      </c>
      <c r="R2" s="2">
        <v>81008.635691949996</v>
      </c>
    </row>
    <row r="3" spans="1:26" x14ac:dyDescent="0.25">
      <c r="B3" s="3"/>
      <c r="C3" s="4"/>
      <c r="D3" s="4"/>
      <c r="E3" s="5" t="s">
        <v>1</v>
      </c>
      <c r="F3" s="4"/>
      <c r="G3" s="6"/>
      <c r="R3" s="2"/>
    </row>
    <row r="4" spans="1:26" ht="115.5" x14ac:dyDescent="0.25">
      <c r="B4" s="7" t="s">
        <v>124</v>
      </c>
      <c r="C4" s="7" t="s">
        <v>2</v>
      </c>
      <c r="D4" s="7" t="s">
        <v>3</v>
      </c>
      <c r="E4" s="7" t="s">
        <v>5</v>
      </c>
      <c r="F4" s="7" t="s">
        <v>6</v>
      </c>
      <c r="G4" s="7" t="s">
        <v>7</v>
      </c>
      <c r="I4" s="8" t="s">
        <v>8</v>
      </c>
      <c r="J4" s="8" t="s">
        <v>9</v>
      </c>
    </row>
    <row r="5" spans="1:26" x14ac:dyDescent="0.25">
      <c r="A5" s="10"/>
      <c r="B5" s="11"/>
      <c r="C5" s="9"/>
      <c r="D5" s="9"/>
      <c r="E5" s="2"/>
      <c r="F5" s="9"/>
      <c r="G5" s="12"/>
      <c r="N5" s="196" t="s">
        <v>46</v>
      </c>
      <c r="O5" s="197" t="s">
        <v>11</v>
      </c>
      <c r="P5" s="197"/>
      <c r="Q5" s="197"/>
      <c r="R5" s="197" t="s">
        <v>12</v>
      </c>
      <c r="S5" s="197"/>
      <c r="T5" s="197"/>
      <c r="U5" s="197" t="s">
        <v>13</v>
      </c>
      <c r="V5" s="197"/>
      <c r="W5" s="197"/>
      <c r="X5" s="197" t="s">
        <v>14</v>
      </c>
      <c r="Y5" s="197"/>
      <c r="Z5" s="197"/>
    </row>
    <row r="6" spans="1:26" ht="63.75" customHeight="1" x14ac:dyDescent="0.25">
      <c r="A6" s="10"/>
      <c r="B6" s="11"/>
      <c r="C6" s="9"/>
      <c r="D6" s="9"/>
      <c r="E6" s="2"/>
      <c r="F6" s="9"/>
      <c r="G6" s="12"/>
      <c r="M6" s="9"/>
      <c r="N6" s="196"/>
      <c r="O6" s="176" t="s">
        <v>15</v>
      </c>
      <c r="P6" s="176" t="s">
        <v>16</v>
      </c>
      <c r="Q6" s="177" t="s">
        <v>17</v>
      </c>
      <c r="R6" s="176" t="s">
        <v>18</v>
      </c>
      <c r="S6" s="176" t="s">
        <v>16</v>
      </c>
      <c r="T6" s="177" t="s">
        <v>17</v>
      </c>
      <c r="U6" s="176" t="s">
        <v>19</v>
      </c>
      <c r="V6" s="176" t="s">
        <v>20</v>
      </c>
      <c r="W6" s="177" t="s">
        <v>17</v>
      </c>
      <c r="X6" s="176" t="s">
        <v>21</v>
      </c>
      <c r="Y6" s="176" t="s">
        <v>22</v>
      </c>
      <c r="Z6" s="177" t="s">
        <v>17</v>
      </c>
    </row>
    <row r="7" spans="1:26" x14ac:dyDescent="0.25">
      <c r="A7" s="10"/>
      <c r="B7" s="15" t="s">
        <v>105</v>
      </c>
      <c r="C7" s="9">
        <v>36257.099240117976</v>
      </c>
      <c r="D7" s="9">
        <v>36252.033380144298</v>
      </c>
      <c r="E7" s="2">
        <v>313969.94893353479</v>
      </c>
      <c r="F7" s="16">
        <v>273.75601278349592</v>
      </c>
      <c r="G7" s="12">
        <v>1.6286149575744997</v>
      </c>
      <c r="M7" s="9"/>
      <c r="N7" s="159" t="str">
        <f>B7</f>
        <v>P-MM</v>
      </c>
      <c r="O7" s="146">
        <f>C7</f>
        <v>36257.099240117976</v>
      </c>
      <c r="P7" s="160">
        <f>IF(O7:O7="","",O7-O$7)</f>
        <v>0</v>
      </c>
      <c r="Q7" s="161">
        <f>IF(O7="","",RANK(O7,O$7:O$24,2))</f>
        <v>2</v>
      </c>
      <c r="R7" s="162">
        <f>D7</f>
        <v>36252.033380144298</v>
      </c>
      <c r="S7" s="160">
        <f>IF(R7:R7="","",R7-R$7)</f>
        <v>0</v>
      </c>
      <c r="T7" s="161">
        <f>IF(R7="","",RANK(R7,R$7:R$24,2))</f>
        <v>2</v>
      </c>
      <c r="U7" s="163">
        <f>G7/$R$2</f>
        <v>2.0104214120672306E-5</v>
      </c>
      <c r="V7" s="164">
        <f>IF(U7:U7="","",U7-U$7)</f>
        <v>0</v>
      </c>
      <c r="W7" s="161">
        <f>IF(U7="","",RANK(U7,U$7:U$24,2))</f>
        <v>2</v>
      </c>
      <c r="X7" s="146">
        <f>E7</f>
        <v>313969.94893353479</v>
      </c>
      <c r="Y7" s="165">
        <f>IF(X7:X7="","",X7-X$7)</f>
        <v>0</v>
      </c>
      <c r="Z7" s="161">
        <f>IF(X7="","",RANK(X7,X$7:X$24,2))</f>
        <v>2</v>
      </c>
    </row>
    <row r="8" spans="1:26" ht="15.75" thickBot="1" x14ac:dyDescent="0.3">
      <c r="A8" s="10"/>
      <c r="B8" s="82" t="s">
        <v>126</v>
      </c>
      <c r="C8" s="9">
        <v>35867.58776924917</v>
      </c>
      <c r="D8" s="9">
        <v>35726.023140998979</v>
      </c>
      <c r="E8" s="2">
        <v>304969.90691020543</v>
      </c>
      <c r="F8" s="9">
        <v>542.81782382775179</v>
      </c>
      <c r="G8" s="12">
        <v>1.5950969246610001</v>
      </c>
      <c r="M8" s="9"/>
      <c r="N8" s="159" t="str">
        <f t="shared" ref="N8:O8" si="0">B8</f>
        <v>P-MN</v>
      </c>
      <c r="O8" s="146">
        <f t="shared" si="0"/>
        <v>35867.58776924917</v>
      </c>
      <c r="P8" s="160">
        <f t="shared" ref="P8" si="1">IF(O8:O8="","",O8-O$7)</f>
        <v>-389.51147086880519</v>
      </c>
      <c r="Q8" s="161">
        <f>IF(O8="","",RANK(O8,O$7:O$24,2))</f>
        <v>1</v>
      </c>
      <c r="R8" s="162">
        <f t="shared" ref="R8" si="2">D8</f>
        <v>35726.023140998979</v>
      </c>
      <c r="S8" s="160">
        <f t="shared" ref="S8" si="3">IF(R8:R8="","",R8-R$7)</f>
        <v>-526.01023914531834</v>
      </c>
      <c r="T8" s="161">
        <f>IF(R8="","",RANK(R8,R$7:R$24,2))</f>
        <v>1</v>
      </c>
      <c r="U8" s="163">
        <f>G8/$R$2</f>
        <v>1.9690455357458987E-5</v>
      </c>
      <c r="V8" s="164">
        <f t="shared" ref="V8" si="4">IF(U8:U8="","",U8-U$7)</f>
        <v>-4.1375876321331909E-7</v>
      </c>
      <c r="W8" s="161">
        <f>IF(U8="","",RANK(U8,U$7:U$24,2))</f>
        <v>1</v>
      </c>
      <c r="X8" s="146">
        <f t="shared" ref="X8" si="5">E8</f>
        <v>304969.90691020543</v>
      </c>
      <c r="Y8" s="146">
        <f t="shared" ref="Y8" si="6">IF(X8:X8="","",X8-X$7)</f>
        <v>-9000.0420233293553</v>
      </c>
      <c r="Z8" s="161">
        <f>IF(X8="","",RANK(X8,X$7:X$24,2))</f>
        <v>1</v>
      </c>
    </row>
  </sheetData>
  <mergeCells count="5">
    <mergeCell ref="N5:N6"/>
    <mergeCell ref="O5:Q5"/>
    <mergeCell ref="R5:T5"/>
    <mergeCell ref="U5:W5"/>
    <mergeCell ref="X5:Z5"/>
  </mergeCells>
  <conditionalFormatting sqref="Q7:Q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7:T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7:W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7:Z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7:T8 W7:W8 Z7:Z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:Q8 T7:T8 W7:W8 Z6:Z8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8 T7:T8 W7:W8 Z7:Z8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7:T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7:W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7:Z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9326E-6FEC-4985-880B-48F330464B2D}">
  <dimension ref="A1:Y24"/>
  <sheetViews>
    <sheetView workbookViewId="0">
      <selection activeCell="M3" sqref="M3:Y10"/>
    </sheetView>
  </sheetViews>
  <sheetFormatPr defaultRowHeight="15" x14ac:dyDescent="0.25"/>
  <cols>
    <col min="1" max="1" width="20.28515625" bestFit="1" customWidth="1"/>
    <col min="13" max="13" width="12.7109375" customWidth="1"/>
    <col min="14" max="15" width="10.7109375" customWidth="1"/>
    <col min="16" max="16" width="6.7109375" customWidth="1"/>
    <col min="17" max="18" width="10.7109375" customWidth="1"/>
    <col min="19" max="19" width="6.7109375" customWidth="1"/>
    <col min="20" max="21" width="10.7109375" customWidth="1"/>
    <col min="22" max="22" width="6.7109375" customWidth="1"/>
    <col min="23" max="24" width="10.7109375" customWidth="1"/>
    <col min="25" max="25" width="6.7109375" customWidth="1"/>
  </cols>
  <sheetData>
    <row r="1" spans="1:25" x14ac:dyDescent="0.25">
      <c r="A1" s="3"/>
      <c r="B1" s="4"/>
      <c r="C1" s="4"/>
      <c r="D1" s="5" t="s">
        <v>1</v>
      </c>
      <c r="E1" s="4"/>
      <c r="F1" s="6"/>
      <c r="Q1" s="2"/>
    </row>
    <row r="2" spans="1:25" ht="115.5" x14ac:dyDescent="0.25">
      <c r="A2" s="7" t="s">
        <v>82</v>
      </c>
      <c r="B2" s="7" t="s">
        <v>2</v>
      </c>
      <c r="C2" s="7" t="s">
        <v>3</v>
      </c>
      <c r="D2" s="7" t="s">
        <v>5</v>
      </c>
      <c r="E2" s="7" t="s">
        <v>6</v>
      </c>
      <c r="F2" s="7" t="s">
        <v>7</v>
      </c>
      <c r="H2" s="8" t="s">
        <v>8</v>
      </c>
      <c r="I2" s="8" t="s">
        <v>9</v>
      </c>
      <c r="Q2" t="s">
        <v>0</v>
      </c>
      <c r="R2">
        <v>81008.635691949996</v>
      </c>
    </row>
    <row r="3" spans="1:25" x14ac:dyDescent="0.25">
      <c r="A3" s="11"/>
      <c r="B3" s="9"/>
      <c r="C3" s="9"/>
      <c r="D3" s="2"/>
      <c r="E3" s="9"/>
      <c r="F3" s="12"/>
      <c r="M3" s="196" t="s">
        <v>91</v>
      </c>
      <c r="N3" s="197" t="s">
        <v>11</v>
      </c>
      <c r="O3" s="197"/>
      <c r="P3" s="197"/>
      <c r="Q3" s="197" t="s">
        <v>12</v>
      </c>
      <c r="R3" s="197"/>
      <c r="S3" s="197"/>
      <c r="T3" s="197" t="s">
        <v>13</v>
      </c>
      <c r="U3" s="197"/>
      <c r="V3" s="197"/>
      <c r="W3" s="197" t="s">
        <v>14</v>
      </c>
      <c r="X3" s="197"/>
      <c r="Y3" s="197"/>
    </row>
    <row r="4" spans="1:25" ht="57" customHeight="1" x14ac:dyDescent="0.25">
      <c r="A4" s="11"/>
      <c r="B4" s="9"/>
      <c r="C4" s="9"/>
      <c r="D4" s="2"/>
      <c r="E4" s="9"/>
      <c r="F4" s="12"/>
      <c r="L4" s="9"/>
      <c r="M4" s="196"/>
      <c r="N4" s="176" t="s">
        <v>15</v>
      </c>
      <c r="O4" s="176" t="s">
        <v>16</v>
      </c>
      <c r="P4" s="177" t="s">
        <v>17</v>
      </c>
      <c r="Q4" s="176" t="s">
        <v>18</v>
      </c>
      <c r="R4" s="176" t="s">
        <v>16</v>
      </c>
      <c r="S4" s="177" t="s">
        <v>17</v>
      </c>
      <c r="T4" s="176" t="s">
        <v>19</v>
      </c>
      <c r="U4" s="176" t="s">
        <v>20</v>
      </c>
      <c r="V4" s="177" t="s">
        <v>17</v>
      </c>
      <c r="W4" s="176" t="s">
        <v>90</v>
      </c>
      <c r="X4" s="176" t="s">
        <v>22</v>
      </c>
      <c r="Y4" s="177" t="s">
        <v>17</v>
      </c>
    </row>
    <row r="5" spans="1:25" x14ac:dyDescent="0.25">
      <c r="A5" s="15" t="s">
        <v>105</v>
      </c>
      <c r="B5" s="9">
        <v>45540.46940847818</v>
      </c>
      <c r="C5" s="9">
        <v>45540.46940847818</v>
      </c>
      <c r="D5" s="2">
        <v>328142.05346078047</v>
      </c>
      <c r="E5" s="16">
        <v>9988.6937919854754</v>
      </c>
      <c r="F5" s="12">
        <v>1.5934191362347498</v>
      </c>
      <c r="L5" s="9"/>
      <c r="M5" s="159" t="str">
        <f>A5</f>
        <v>P-MM</v>
      </c>
      <c r="N5" s="146">
        <f>B5</f>
        <v>45540.46940847818</v>
      </c>
      <c r="O5" s="160">
        <f>IF(N5:N5="","",N5-N$7)</f>
        <v>-1286.0050078326458</v>
      </c>
      <c r="P5" s="161">
        <f>IF(N5="","",RANK(N5,N$5:N$10,2))</f>
        <v>2</v>
      </c>
      <c r="Q5" s="162">
        <f>C5</f>
        <v>45540.46940847818</v>
      </c>
      <c r="R5" s="160">
        <f>IF(Q5:Q5="","",Q5-Q$7)</f>
        <v>-1286.0050078326458</v>
      </c>
      <c r="S5" s="161">
        <f>IF(Q5="","",RANK(Q5,Q$5:Q$10,2))</f>
        <v>2</v>
      </c>
      <c r="T5" s="163">
        <f>F5/$R$2</f>
        <v>1.9669744128194116E-5</v>
      </c>
      <c r="U5" s="164">
        <f>IF(T5:T5="","",T5-T$7)</f>
        <v>1.0472712768116092E-5</v>
      </c>
      <c r="V5" s="161">
        <f>IF(T5="","",RANK(T5,T$5:T$10,2))</f>
        <v>4</v>
      </c>
      <c r="W5" s="146">
        <f>D5</f>
        <v>328142.05346078047</v>
      </c>
      <c r="X5" s="165">
        <f>IF(W5:W5="","",W5-W$7)</f>
        <v>-19554.618935302948</v>
      </c>
      <c r="Y5" s="161">
        <f>IF(W5="","",RANK(W5,W$5:W$10,2))</f>
        <v>3</v>
      </c>
    </row>
    <row r="6" spans="1:25" ht="15.75" thickBot="1" x14ac:dyDescent="0.3">
      <c r="A6" s="82" t="s">
        <v>72</v>
      </c>
      <c r="B6" s="9">
        <v>48092.173217997602</v>
      </c>
      <c r="C6" s="9">
        <v>48092.173217997602</v>
      </c>
      <c r="D6" s="2">
        <v>355494.43982383405</v>
      </c>
      <c r="E6" s="16">
        <v>11021.784992298699</v>
      </c>
      <c r="F6" s="12">
        <v>2.0300820250234999</v>
      </c>
      <c r="L6" s="9"/>
      <c r="M6" s="159" t="str">
        <f t="shared" ref="M6:N10" si="0">A6</f>
        <v>P11-Max NG</v>
      </c>
      <c r="N6" s="146">
        <f t="shared" si="0"/>
        <v>48092.173217997602</v>
      </c>
      <c r="O6" s="160">
        <f t="shared" ref="O6:O10" si="1">IF(N6:N6="","",N6-N$7)</f>
        <v>1265.6988016867763</v>
      </c>
      <c r="P6" s="161">
        <f t="shared" ref="P6:P10" si="2">IF(N6="","",RANK(N6,N$5:N$10,2))</f>
        <v>5</v>
      </c>
      <c r="Q6" s="162">
        <f t="shared" ref="Q6:Q10" si="3">C6</f>
        <v>48092.173217997602</v>
      </c>
      <c r="R6" s="160">
        <f t="shared" ref="R6:R10" si="4">IF(Q6:Q6="","",Q6-Q$7)</f>
        <v>1265.6988016867763</v>
      </c>
      <c r="S6" s="161">
        <f t="shared" ref="S6:S10" si="5">IF(Q6="","",RANK(Q6,Q$5:Q$10,2))</f>
        <v>5</v>
      </c>
      <c r="T6" s="163">
        <f t="shared" ref="T6:T10" si="6">F6/$R$2</f>
        <v>2.5060069308453166E-5</v>
      </c>
      <c r="U6" s="164">
        <f t="shared" ref="U6:U10" si="7">IF(T6:T6="","",T6-T$7)</f>
        <v>1.5863037948375142E-5</v>
      </c>
      <c r="V6" s="161">
        <f t="shared" ref="V6:V10" si="8">IF(T6="","",RANK(T6,T$5:T$10,2))</f>
        <v>6</v>
      </c>
      <c r="W6" s="146">
        <f t="shared" ref="W6:W10" si="9">D6</f>
        <v>355494.43982383405</v>
      </c>
      <c r="X6" s="165">
        <f t="shared" ref="X6:X10" si="10">IF(W6:W6="","",W6-W$7)</f>
        <v>7797.7674277506303</v>
      </c>
      <c r="Y6" s="161">
        <f t="shared" ref="Y6:Y10" si="11">IF(W6="","",RANK(W6,W$5:W$10,2))</f>
        <v>5</v>
      </c>
    </row>
    <row r="7" spans="1:25" ht="15.75" thickBot="1" x14ac:dyDescent="0.3">
      <c r="A7" s="82" t="s">
        <v>64</v>
      </c>
      <c r="B7" s="9">
        <v>46826.474416310826</v>
      </c>
      <c r="C7" s="9">
        <v>46826.474416310826</v>
      </c>
      <c r="D7" s="2">
        <v>347696.67239608342</v>
      </c>
      <c r="E7" s="16">
        <v>10711.509293845793</v>
      </c>
      <c r="F7" s="12">
        <v>0.74503896289600002</v>
      </c>
      <c r="L7" s="9"/>
      <c r="M7" s="159" t="str">
        <f t="shared" si="0"/>
        <v>P02-JB3-4 EOL</v>
      </c>
      <c r="N7" s="146">
        <f t="shared" si="0"/>
        <v>46826.474416310826</v>
      </c>
      <c r="O7" s="160">
        <f t="shared" si="1"/>
        <v>0</v>
      </c>
      <c r="P7" s="161">
        <f t="shared" si="2"/>
        <v>4</v>
      </c>
      <c r="Q7" s="162">
        <f t="shared" si="3"/>
        <v>46826.474416310826</v>
      </c>
      <c r="R7" s="160">
        <f t="shared" si="4"/>
        <v>0</v>
      </c>
      <c r="S7" s="161">
        <f t="shared" si="5"/>
        <v>4</v>
      </c>
      <c r="T7" s="163">
        <f t="shared" si="6"/>
        <v>9.1970313600780241E-6</v>
      </c>
      <c r="U7" s="164">
        <f t="shared" si="7"/>
        <v>0</v>
      </c>
      <c r="V7" s="161">
        <f t="shared" si="8"/>
        <v>1</v>
      </c>
      <c r="W7" s="146">
        <f t="shared" si="9"/>
        <v>347696.67239608342</v>
      </c>
      <c r="X7" s="165">
        <f t="shared" si="10"/>
        <v>0</v>
      </c>
      <c r="Y7" s="161">
        <f t="shared" si="11"/>
        <v>4</v>
      </c>
    </row>
    <row r="8" spans="1:25" ht="15.75" thickBot="1" x14ac:dyDescent="0.3">
      <c r="A8" s="82" t="s">
        <v>76</v>
      </c>
      <c r="B8" s="9">
        <v>49775.600220398468</v>
      </c>
      <c r="C8" s="9">
        <v>49775.600220398468</v>
      </c>
      <c r="D8" s="2">
        <v>358984.28929253039</v>
      </c>
      <c r="E8" s="16">
        <v>11430.714724099804</v>
      </c>
      <c r="F8" s="12">
        <v>1.4828474211909997</v>
      </c>
      <c r="L8" s="9"/>
      <c r="M8" s="159" t="str">
        <f t="shared" si="0"/>
        <v>P15-No GWS</v>
      </c>
      <c r="N8" s="146">
        <f t="shared" si="0"/>
        <v>49775.600220398468</v>
      </c>
      <c r="O8" s="160">
        <f t="shared" si="1"/>
        <v>2949.1258040876419</v>
      </c>
      <c r="P8" s="161">
        <f t="shared" si="2"/>
        <v>6</v>
      </c>
      <c r="Q8" s="162">
        <f t="shared" si="3"/>
        <v>49775.600220398468</v>
      </c>
      <c r="R8" s="160">
        <f t="shared" si="4"/>
        <v>2949.1258040876419</v>
      </c>
      <c r="S8" s="161">
        <f t="shared" si="5"/>
        <v>6</v>
      </c>
      <c r="T8" s="163">
        <f t="shared" si="6"/>
        <v>1.8304806747144779E-5</v>
      </c>
      <c r="U8" s="164">
        <f t="shared" si="7"/>
        <v>9.1077753870667547E-6</v>
      </c>
      <c r="V8" s="161">
        <f t="shared" si="8"/>
        <v>3</v>
      </c>
      <c r="W8" s="146">
        <f t="shared" si="9"/>
        <v>358984.28929253039</v>
      </c>
      <c r="X8" s="165">
        <f t="shared" si="10"/>
        <v>11287.616896446969</v>
      </c>
      <c r="Y8" s="161">
        <f t="shared" si="11"/>
        <v>6</v>
      </c>
    </row>
    <row r="9" spans="1:25" ht="15.75" thickBot="1" x14ac:dyDescent="0.3">
      <c r="A9" s="82" t="s">
        <v>77</v>
      </c>
      <c r="B9" s="9">
        <v>46267.023056887381</v>
      </c>
      <c r="C9" s="9">
        <v>46267.023056887381</v>
      </c>
      <c r="D9" s="2">
        <v>324185.53904752643</v>
      </c>
      <c r="E9" s="16">
        <v>9770.3610192844098</v>
      </c>
      <c r="F9" s="12">
        <v>1.3565506229522497</v>
      </c>
      <c r="L9" s="9"/>
      <c r="M9" s="159" t="str">
        <f t="shared" si="0"/>
        <v>P16-No B2H</v>
      </c>
      <c r="N9" s="146">
        <f t="shared" si="0"/>
        <v>46267.023056887381</v>
      </c>
      <c r="O9" s="160">
        <f t="shared" si="1"/>
        <v>-559.45135942344496</v>
      </c>
      <c r="P9" s="161">
        <f t="shared" si="2"/>
        <v>3</v>
      </c>
      <c r="Q9" s="162">
        <f t="shared" si="3"/>
        <v>46267.023056887381</v>
      </c>
      <c r="R9" s="160">
        <f t="shared" si="4"/>
        <v>-559.45135942344496</v>
      </c>
      <c r="S9" s="161">
        <f t="shared" si="5"/>
        <v>3</v>
      </c>
      <c r="T9" s="163">
        <f t="shared" si="6"/>
        <v>1.6745753231924299E-5</v>
      </c>
      <c r="U9" s="164">
        <f t="shared" si="7"/>
        <v>7.5487218718462745E-6</v>
      </c>
      <c r="V9" s="161">
        <f t="shared" si="8"/>
        <v>2</v>
      </c>
      <c r="W9" s="146">
        <f t="shared" si="9"/>
        <v>324185.53904752643</v>
      </c>
      <c r="X9" s="165">
        <f t="shared" si="10"/>
        <v>-23511.133348556992</v>
      </c>
      <c r="Y9" s="161">
        <f t="shared" si="11"/>
        <v>2</v>
      </c>
    </row>
    <row r="10" spans="1:25" ht="15.75" thickBot="1" x14ac:dyDescent="0.3">
      <c r="A10" s="82" t="s">
        <v>107</v>
      </c>
      <c r="B10" s="9">
        <v>43781.54175530668</v>
      </c>
      <c r="C10" s="9">
        <v>43781.54175530668</v>
      </c>
      <c r="D10" s="2">
        <v>305284.53508278535</v>
      </c>
      <c r="E10" s="16">
        <v>3807.0332606847683</v>
      </c>
      <c r="F10" s="12">
        <v>1.59557743421775</v>
      </c>
      <c r="L10" s="9"/>
      <c r="M10" s="159" t="str">
        <f t="shared" si="0"/>
        <v>P-HH</v>
      </c>
      <c r="N10" s="146">
        <f t="shared" si="0"/>
        <v>43781.54175530668</v>
      </c>
      <c r="O10" s="160">
        <f t="shared" si="1"/>
        <v>-3044.9326610041462</v>
      </c>
      <c r="P10" s="161">
        <f t="shared" si="2"/>
        <v>1</v>
      </c>
      <c r="Q10" s="162">
        <f t="shared" si="3"/>
        <v>43781.54175530668</v>
      </c>
      <c r="R10" s="160">
        <f t="shared" si="4"/>
        <v>-3044.9326610041462</v>
      </c>
      <c r="S10" s="161">
        <f t="shared" si="5"/>
        <v>1</v>
      </c>
      <c r="T10" s="163">
        <f t="shared" si="6"/>
        <v>1.9696386941822129E-5</v>
      </c>
      <c r="U10" s="164">
        <f t="shared" si="7"/>
        <v>1.0499355581744105E-5</v>
      </c>
      <c r="V10" s="161">
        <f t="shared" si="8"/>
        <v>5</v>
      </c>
      <c r="W10" s="146">
        <f t="shared" si="9"/>
        <v>305284.53508278535</v>
      </c>
      <c r="X10" s="165">
        <f t="shared" si="10"/>
        <v>-42412.137313298066</v>
      </c>
      <c r="Y10" s="161">
        <f t="shared" si="11"/>
        <v>1</v>
      </c>
    </row>
    <row r="19" spans="4:4" x14ac:dyDescent="0.25">
      <c r="D19" t="s">
        <v>84</v>
      </c>
    </row>
    <row r="20" spans="4:4" x14ac:dyDescent="0.25">
      <c r="D20" t="s">
        <v>85</v>
      </c>
    </row>
    <row r="21" spans="4:4" x14ac:dyDescent="0.25">
      <c r="D21" t="s">
        <v>86</v>
      </c>
    </row>
    <row r="22" spans="4:4" x14ac:dyDescent="0.25">
      <c r="D22" t="s">
        <v>87</v>
      </c>
    </row>
    <row r="23" spans="4:4" x14ac:dyDescent="0.25">
      <c r="D23" t="s">
        <v>88</v>
      </c>
    </row>
    <row r="24" spans="4:4" x14ac:dyDescent="0.25">
      <c r="D24" t="s">
        <v>89</v>
      </c>
    </row>
  </sheetData>
  <mergeCells count="5">
    <mergeCell ref="M3:M4"/>
    <mergeCell ref="N3:P3"/>
    <mergeCell ref="Q3:S3"/>
    <mergeCell ref="T3:V3"/>
    <mergeCell ref="W3:Y3"/>
  </mergeCells>
  <conditionalFormatting sqref="P5:P10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:S10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:V10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:Y10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5:P10"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5:S10 V5:V10 Y5:Y10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:P10 S5:S10 V5:V10 Y4:Y10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5:P10 S5:S10 V5:V10 Y5:Y10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:S10"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5:V10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:Y10"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6C760-6C17-49D1-831F-CAACD7A5E4B7}">
  <dimension ref="A1:Z21"/>
  <sheetViews>
    <sheetView workbookViewId="0"/>
  </sheetViews>
  <sheetFormatPr defaultRowHeight="15" x14ac:dyDescent="0.25"/>
  <cols>
    <col min="2" max="2" width="24.42578125" bestFit="1" customWidth="1"/>
    <col min="14" max="14" width="22.7109375" customWidth="1"/>
    <col min="17" max="17" width="6.7109375" customWidth="1"/>
    <col min="20" max="20" width="6.7109375" customWidth="1"/>
    <col min="23" max="23" width="6.7109375" customWidth="1"/>
    <col min="26" max="26" width="6.7109375" customWidth="1"/>
  </cols>
  <sheetData>
    <row r="1" spans="1:26" x14ac:dyDescent="0.25">
      <c r="B1" s="3"/>
      <c r="C1" s="4"/>
      <c r="D1" s="4"/>
      <c r="E1" s="5" t="s">
        <v>1</v>
      </c>
      <c r="F1" s="4"/>
      <c r="G1" s="6"/>
      <c r="R1" s="2"/>
    </row>
    <row r="2" spans="1:26" ht="115.5" x14ac:dyDescent="0.25">
      <c r="B2" s="7" t="s">
        <v>83</v>
      </c>
      <c r="C2" s="7" t="s">
        <v>2</v>
      </c>
      <c r="D2" s="7" t="s">
        <v>3</v>
      </c>
      <c r="E2" s="7" t="s">
        <v>5</v>
      </c>
      <c r="F2" s="7" t="s">
        <v>6</v>
      </c>
      <c r="G2" s="7" t="s">
        <v>7</v>
      </c>
      <c r="I2" s="8" t="s">
        <v>8</v>
      </c>
      <c r="J2" s="8" t="s">
        <v>9</v>
      </c>
      <c r="Q2" t="s">
        <v>0</v>
      </c>
      <c r="R2">
        <v>81008.635691949996</v>
      </c>
    </row>
    <row r="3" spans="1:26" x14ac:dyDescent="0.25">
      <c r="A3" s="10"/>
      <c r="B3" s="11"/>
      <c r="C3" s="9"/>
      <c r="D3" s="9"/>
      <c r="E3" s="2"/>
      <c r="F3" s="9"/>
      <c r="G3" s="12"/>
      <c r="N3" s="196" t="s">
        <v>51</v>
      </c>
      <c r="O3" s="197" t="s">
        <v>11</v>
      </c>
      <c r="P3" s="197"/>
      <c r="Q3" s="197"/>
      <c r="R3" s="197" t="s">
        <v>12</v>
      </c>
      <c r="S3" s="197"/>
      <c r="T3" s="197"/>
      <c r="U3" s="197" t="s">
        <v>13</v>
      </c>
      <c r="V3" s="197"/>
      <c r="W3" s="197"/>
      <c r="X3" s="197" t="s">
        <v>14</v>
      </c>
      <c r="Y3" s="197"/>
      <c r="Z3" s="197"/>
    </row>
    <row r="4" spans="1:26" ht="70.150000000000006" customHeight="1" x14ac:dyDescent="0.25">
      <c r="A4" s="10"/>
      <c r="B4" s="11"/>
      <c r="C4" s="9"/>
      <c r="D4" s="9"/>
      <c r="E4" s="2"/>
      <c r="F4" s="9"/>
      <c r="G4" s="12"/>
      <c r="M4" s="9"/>
      <c r="N4" s="196"/>
      <c r="O4" s="176" t="s">
        <v>15</v>
      </c>
      <c r="P4" s="176" t="s">
        <v>16</v>
      </c>
      <c r="Q4" s="177" t="s">
        <v>17</v>
      </c>
      <c r="R4" s="176" t="s">
        <v>18</v>
      </c>
      <c r="S4" s="176" t="s">
        <v>16</v>
      </c>
      <c r="T4" s="177" t="s">
        <v>17</v>
      </c>
      <c r="U4" s="176" t="s">
        <v>19</v>
      </c>
      <c r="V4" s="176" t="s">
        <v>20</v>
      </c>
      <c r="W4" s="177" t="s">
        <v>17</v>
      </c>
      <c r="X4" s="176" t="s">
        <v>21</v>
      </c>
      <c r="Y4" s="176" t="s">
        <v>22</v>
      </c>
      <c r="Z4" s="177" t="s">
        <v>17</v>
      </c>
    </row>
    <row r="5" spans="1:26" x14ac:dyDescent="0.25">
      <c r="A5" s="10"/>
      <c r="B5" s="15" t="s">
        <v>105</v>
      </c>
      <c r="C5" s="9">
        <v>58237.934171562229</v>
      </c>
      <c r="D5" s="9">
        <v>58191.931809994741</v>
      </c>
      <c r="E5" s="2">
        <v>332256.73787763284</v>
      </c>
      <c r="F5" s="16">
        <v>23569.18094881238</v>
      </c>
      <c r="G5" s="12">
        <v>1.5988416991704999</v>
      </c>
      <c r="M5" s="9"/>
      <c r="N5" s="159" t="str">
        <f>B5</f>
        <v>P-MM</v>
      </c>
      <c r="O5" s="146">
        <f>C5</f>
        <v>58237.934171562229</v>
      </c>
      <c r="P5" s="160">
        <f>IF(O5:O5="","",O5-O$7)</f>
        <v>2722.2096807932758</v>
      </c>
      <c r="Q5" s="161">
        <f>IF(O5="","",RANK(O5,O$5:O$9,2))</f>
        <v>4</v>
      </c>
      <c r="R5" s="162">
        <f>D5</f>
        <v>58191.931809994741</v>
      </c>
      <c r="S5" s="160">
        <f>IF(R5:R5="","",R5-R$7)</f>
        <v>2884.9348079952397</v>
      </c>
      <c r="T5" s="161">
        <f>IF(R5="","",RANK(R5,R$5:R$9,2))</f>
        <v>5</v>
      </c>
      <c r="U5" s="163">
        <f>G5/$R$2</f>
        <v>1.9736682213120894E-5</v>
      </c>
      <c r="V5" s="164">
        <f>IF(U5:U5="","",U5-U$7)</f>
        <v>-3.064857284495342E-7</v>
      </c>
      <c r="W5" s="161">
        <f>IF(U5="","",RANK(U5,U$5:U$9,2))</f>
        <v>2</v>
      </c>
      <c r="X5" s="146">
        <f>E5</f>
        <v>332256.73787763284</v>
      </c>
      <c r="Y5" s="165">
        <f>IF(X5:X5="","",X5-X$7)</f>
        <v>12250.299627703731</v>
      </c>
      <c r="Z5" s="161">
        <f>IF(X5="","",RANK(X5,X$5:X$9,2))</f>
        <v>5</v>
      </c>
    </row>
    <row r="6" spans="1:26" ht="15.75" thickBot="1" x14ac:dyDescent="0.3">
      <c r="A6" s="10"/>
      <c r="B6" s="82" t="s">
        <v>125</v>
      </c>
      <c r="C6" s="9">
        <v>55525.298103772788</v>
      </c>
      <c r="D6" s="9">
        <v>55329.299087483902</v>
      </c>
      <c r="E6" s="2">
        <v>321100.24898285879</v>
      </c>
      <c r="F6" s="16">
        <v>23110.694217690147</v>
      </c>
      <c r="G6" s="12">
        <v>1.6273898909087499</v>
      </c>
      <c r="M6" s="9"/>
      <c r="N6" s="159" t="str">
        <f t="shared" ref="N6:O9" si="0">B6</f>
        <v>P-SC</v>
      </c>
      <c r="O6" s="146">
        <f t="shared" si="0"/>
        <v>55525.298103772788</v>
      </c>
      <c r="P6" s="160">
        <f t="shared" ref="P6:P9" si="1">IF(O6:O6="","",O6-O$7)</f>
        <v>9.5736130038349074</v>
      </c>
      <c r="Q6" s="161">
        <f t="shared" ref="Q6:Q9" si="2">IF(O6="","",RANK(O6,O$5:O$9,2))</f>
        <v>2</v>
      </c>
      <c r="R6" s="162">
        <f t="shared" ref="R6:R9" si="3">D6</f>
        <v>55329.299087483902</v>
      </c>
      <c r="S6" s="160">
        <f t="shared" ref="S6:S9" si="4">IF(R6:R6="","",R6-R$7)</f>
        <v>22.302085484399868</v>
      </c>
      <c r="T6" s="161">
        <f t="shared" ref="T6:T9" si="5">IF(R6="","",RANK(R6,R$5:R$9,2))</f>
        <v>2</v>
      </c>
      <c r="U6" s="163">
        <f t="shared" ref="U6:U9" si="6">G6/$R$2</f>
        <v>2.008909145312846E-5</v>
      </c>
      <c r="V6" s="164">
        <f t="shared" ref="V6:V9" si="7">IF(U6:U6="","",U6-U$7)</f>
        <v>4.5923511558032196E-8</v>
      </c>
      <c r="W6" s="161">
        <f t="shared" ref="W6:W9" si="8">IF(U6="","",RANK(U6,U$5:U$9,2))</f>
        <v>5</v>
      </c>
      <c r="X6" s="146">
        <f t="shared" ref="X6:X9" si="9">E6</f>
        <v>321100.24898285879</v>
      </c>
      <c r="Y6" s="165">
        <f t="shared" ref="Y6:Y9" si="10">IF(X6:X6="","",X6-X$7)</f>
        <v>1093.8107329296763</v>
      </c>
      <c r="Z6" s="161">
        <f t="shared" ref="Z6:Z9" si="11">IF(X6="","",RANK(X6,X$5:X$9,2))</f>
        <v>4</v>
      </c>
    </row>
    <row r="7" spans="1:26" ht="15.75" thickBot="1" x14ac:dyDescent="0.3">
      <c r="A7" s="10"/>
      <c r="B7" s="82" t="s">
        <v>97</v>
      </c>
      <c r="C7" s="9">
        <v>55515.724490768953</v>
      </c>
      <c r="D7" s="9">
        <v>55306.997001999502</v>
      </c>
      <c r="E7" s="2">
        <v>320006.43824992911</v>
      </c>
      <c r="F7" s="16">
        <v>23057.885055193779</v>
      </c>
      <c r="G7" s="12">
        <v>1.6236696898912502</v>
      </c>
      <c r="M7" s="9"/>
      <c r="N7" s="159" t="str">
        <f t="shared" si="0"/>
        <v>W-10 SC CETA</v>
      </c>
      <c r="O7" s="146">
        <f t="shared" si="0"/>
        <v>55515.724490768953</v>
      </c>
      <c r="P7" s="160">
        <f t="shared" si="1"/>
        <v>0</v>
      </c>
      <c r="Q7" s="161">
        <f t="shared" si="2"/>
        <v>1</v>
      </c>
      <c r="R7" s="162">
        <f t="shared" si="3"/>
        <v>55306.997001999502</v>
      </c>
      <c r="S7" s="160">
        <f t="shared" si="4"/>
        <v>0</v>
      </c>
      <c r="T7" s="161">
        <f t="shared" si="5"/>
        <v>1</v>
      </c>
      <c r="U7" s="163">
        <f t="shared" si="6"/>
        <v>2.0043167941570428E-5</v>
      </c>
      <c r="V7" s="164">
        <f t="shared" si="7"/>
        <v>0</v>
      </c>
      <c r="W7" s="161">
        <f t="shared" si="8"/>
        <v>4</v>
      </c>
      <c r="X7" s="146">
        <f t="shared" si="9"/>
        <v>320006.43824992911</v>
      </c>
      <c r="Y7" s="165">
        <f t="shared" si="10"/>
        <v>0</v>
      </c>
      <c r="Z7" s="161">
        <f t="shared" si="11"/>
        <v>3</v>
      </c>
    </row>
    <row r="8" spans="1:26" ht="15.75" thickBot="1" x14ac:dyDescent="0.3">
      <c r="A8" s="10"/>
      <c r="B8" s="82" t="s">
        <v>98</v>
      </c>
      <c r="C8" s="9">
        <v>56374.37402372143</v>
      </c>
      <c r="D8" s="9">
        <v>56141.727754421554</v>
      </c>
      <c r="E8" s="2">
        <v>318684.50599764759</v>
      </c>
      <c r="F8" s="16">
        <v>23009.015532846897</v>
      </c>
      <c r="G8" s="12">
        <v>1.5148028579320001</v>
      </c>
      <c r="M8" s="9"/>
      <c r="N8" s="159" t="str">
        <f t="shared" si="0"/>
        <v>W-11 CETA No Climate</v>
      </c>
      <c r="O8" s="146">
        <f t="shared" si="0"/>
        <v>56374.37402372143</v>
      </c>
      <c r="P8" s="160">
        <f t="shared" si="1"/>
        <v>858.64953295247687</v>
      </c>
      <c r="Q8" s="161">
        <f t="shared" si="2"/>
        <v>3</v>
      </c>
      <c r="R8" s="162">
        <f t="shared" si="3"/>
        <v>56141.727754421554</v>
      </c>
      <c r="S8" s="160">
        <f t="shared" si="4"/>
        <v>834.73075242205232</v>
      </c>
      <c r="T8" s="161">
        <f t="shared" si="5"/>
        <v>3</v>
      </c>
      <c r="U8" s="163">
        <f t="shared" si="6"/>
        <v>1.8699276256081045E-5</v>
      </c>
      <c r="V8" s="164">
        <f t="shared" si="7"/>
        <v>-1.3438916854893828E-6</v>
      </c>
      <c r="W8" s="161">
        <f t="shared" si="8"/>
        <v>1</v>
      </c>
      <c r="X8" s="146">
        <f t="shared" si="9"/>
        <v>318684.50599764759</v>
      </c>
      <c r="Y8" s="165">
        <f t="shared" si="10"/>
        <v>-1321.9322522815201</v>
      </c>
      <c r="Z8" s="161">
        <f t="shared" si="11"/>
        <v>2</v>
      </c>
    </row>
    <row r="9" spans="1:26" ht="15.75" thickBot="1" x14ac:dyDescent="0.3">
      <c r="B9" s="82" t="s">
        <v>99</v>
      </c>
      <c r="C9" s="9">
        <v>58278.637782529237</v>
      </c>
      <c r="D9" s="9">
        <v>58111.065120364095</v>
      </c>
      <c r="E9" s="2">
        <v>310798.14598786429</v>
      </c>
      <c r="F9" s="16">
        <v>22375.396114304131</v>
      </c>
      <c r="G9" s="12">
        <v>1.6215794031220003</v>
      </c>
      <c r="M9" s="9"/>
      <c r="N9" s="159" t="str">
        <f t="shared" si="0"/>
        <v>W-12 CETA Max Benefit</v>
      </c>
      <c r="O9" s="146">
        <f t="shared" si="0"/>
        <v>58278.637782529237</v>
      </c>
      <c r="P9" s="160">
        <f t="shared" si="1"/>
        <v>2762.9132917602838</v>
      </c>
      <c r="Q9" s="161">
        <f t="shared" si="2"/>
        <v>5</v>
      </c>
      <c r="R9" s="162">
        <f t="shared" si="3"/>
        <v>58111.065120364095</v>
      </c>
      <c r="S9" s="160">
        <f t="shared" si="4"/>
        <v>2804.0681183645938</v>
      </c>
      <c r="T9" s="161">
        <f t="shared" si="5"/>
        <v>4</v>
      </c>
      <c r="U9" s="163">
        <f t="shared" si="6"/>
        <v>2.0017364683048725E-5</v>
      </c>
      <c r="V9" s="164">
        <f t="shared" si="7"/>
        <v>-2.5803258521703255E-8</v>
      </c>
      <c r="W9" s="161">
        <f t="shared" si="8"/>
        <v>3</v>
      </c>
      <c r="X9" s="146">
        <f t="shared" si="9"/>
        <v>310798.14598786429</v>
      </c>
      <c r="Y9" s="165">
        <f t="shared" si="10"/>
        <v>-9208.2922620648169</v>
      </c>
      <c r="Z9" s="161">
        <f t="shared" si="11"/>
        <v>1</v>
      </c>
    </row>
    <row r="10" spans="1:26" x14ac:dyDescent="0.25">
      <c r="M10" s="9"/>
    </row>
    <row r="11" spans="1:26" x14ac:dyDescent="0.25">
      <c r="M11" s="9"/>
    </row>
    <row r="12" spans="1:26" x14ac:dyDescent="0.25">
      <c r="M12" s="9"/>
    </row>
    <row r="17" spans="7:7" x14ac:dyDescent="0.25">
      <c r="G17" t="s">
        <v>92</v>
      </c>
    </row>
    <row r="18" spans="7:7" x14ac:dyDescent="0.25">
      <c r="G18" t="s">
        <v>93</v>
      </c>
    </row>
    <row r="19" spans="7:7" x14ac:dyDescent="0.25">
      <c r="G19" t="s">
        <v>94</v>
      </c>
    </row>
    <row r="20" spans="7:7" x14ac:dyDescent="0.25">
      <c r="G20" t="s">
        <v>95</v>
      </c>
    </row>
    <row r="21" spans="7:7" x14ac:dyDescent="0.25">
      <c r="G21" t="s">
        <v>96</v>
      </c>
    </row>
  </sheetData>
  <mergeCells count="5">
    <mergeCell ref="N3:N4"/>
    <mergeCell ref="O3:Q3"/>
    <mergeCell ref="R3:T3"/>
    <mergeCell ref="U3:W3"/>
    <mergeCell ref="X3:Z3"/>
  </mergeCells>
  <conditionalFormatting sqref="Q5:Q9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5:T9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:W9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:Z9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:Q9"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5:T9 Z5:Z9 W5:W9"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:Q9 T5:T9 Z4:Z9 W5:W9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:Q9 T5:T9 Z5:Z9 W5:W9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5:T9">
    <cfRule type="colorScale" priority="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5:W9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5:Z9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4B8A6-6909-4D73-8C04-7CCCEF2E4B4A}">
  <dimension ref="A2:Z17"/>
  <sheetViews>
    <sheetView workbookViewId="0"/>
  </sheetViews>
  <sheetFormatPr defaultRowHeight="15" x14ac:dyDescent="0.25"/>
  <cols>
    <col min="1" max="1" width="6" customWidth="1"/>
    <col min="2" max="2" width="25.7109375" customWidth="1"/>
    <col min="4" max="4" width="11.5703125" customWidth="1"/>
    <col min="5" max="5" width="12" bestFit="1" customWidth="1"/>
    <col min="6" max="6" width="17" customWidth="1"/>
    <col min="7" max="7" width="17.7109375" customWidth="1"/>
    <col min="8" max="8" width="3.28515625" customWidth="1"/>
    <col min="9" max="9" width="8.28515625" customWidth="1"/>
    <col min="11" max="11" width="2.42578125" customWidth="1"/>
    <col min="12" max="12" width="2.5703125" customWidth="1"/>
    <col min="13" max="13" width="2" customWidth="1"/>
    <col min="14" max="14" width="15.5703125" customWidth="1"/>
    <col min="18" max="18" width="10.28515625" bestFit="1" customWidth="1"/>
  </cols>
  <sheetData>
    <row r="2" spans="1:26" x14ac:dyDescent="0.25">
      <c r="Q2" t="s">
        <v>0</v>
      </c>
      <c r="R2" s="2">
        <v>81008.635691949996</v>
      </c>
    </row>
    <row r="3" spans="1:26" x14ac:dyDescent="0.25">
      <c r="B3" s="3"/>
      <c r="C3" s="4"/>
      <c r="D3" s="4"/>
      <c r="E3" s="5" t="s">
        <v>1</v>
      </c>
      <c r="F3" s="4"/>
      <c r="G3" s="6"/>
      <c r="R3" s="2"/>
    </row>
    <row r="4" spans="1:26" ht="64.5" x14ac:dyDescent="0.25">
      <c r="B4" s="7" t="s">
        <v>4</v>
      </c>
      <c r="C4" s="7" t="s">
        <v>2</v>
      </c>
      <c r="D4" s="7" t="s">
        <v>3</v>
      </c>
      <c r="E4" s="7" t="s">
        <v>5</v>
      </c>
      <c r="F4" s="7" t="s">
        <v>6</v>
      </c>
      <c r="G4" s="7" t="s">
        <v>7</v>
      </c>
      <c r="I4" s="81" t="s">
        <v>8</v>
      </c>
      <c r="J4" s="81" t="s">
        <v>9</v>
      </c>
    </row>
    <row r="5" spans="1:26" x14ac:dyDescent="0.25">
      <c r="A5" s="10"/>
      <c r="B5" s="11"/>
      <c r="C5" s="9"/>
      <c r="D5" s="9"/>
      <c r="E5" s="2"/>
      <c r="F5" s="9"/>
      <c r="G5" s="12"/>
      <c r="N5" s="198" t="s">
        <v>10</v>
      </c>
      <c r="O5" s="200" t="s">
        <v>11</v>
      </c>
      <c r="P5" s="201"/>
      <c r="Q5" s="202"/>
      <c r="R5" s="200" t="s">
        <v>12</v>
      </c>
      <c r="S5" s="201"/>
      <c r="T5" s="202"/>
      <c r="U5" s="200" t="s">
        <v>13</v>
      </c>
      <c r="V5" s="201"/>
      <c r="W5" s="202"/>
      <c r="X5" s="200" t="s">
        <v>14</v>
      </c>
      <c r="Y5" s="201"/>
      <c r="Z5" s="202"/>
    </row>
    <row r="6" spans="1:26" ht="63.75" customHeight="1" thickBot="1" x14ac:dyDescent="0.3">
      <c r="A6" s="10"/>
      <c r="B6" s="11"/>
      <c r="C6" s="9"/>
      <c r="D6" s="9"/>
      <c r="E6" s="2"/>
      <c r="F6" s="9"/>
      <c r="G6" s="12"/>
      <c r="M6" s="9"/>
      <c r="N6" s="199"/>
      <c r="O6" s="13" t="s">
        <v>15</v>
      </c>
      <c r="P6" s="178" t="s">
        <v>16</v>
      </c>
      <c r="Q6" s="14" t="s">
        <v>17</v>
      </c>
      <c r="R6" s="13" t="s">
        <v>18</v>
      </c>
      <c r="S6" s="178" t="s">
        <v>16</v>
      </c>
      <c r="T6" s="14" t="s">
        <v>17</v>
      </c>
      <c r="U6" s="13" t="s">
        <v>19</v>
      </c>
      <c r="V6" s="178" t="s">
        <v>20</v>
      </c>
      <c r="W6" s="14" t="s">
        <v>17</v>
      </c>
      <c r="X6" s="13" t="s">
        <v>21</v>
      </c>
      <c r="Y6" s="178" t="s">
        <v>22</v>
      </c>
      <c r="Z6" s="14" t="s">
        <v>17</v>
      </c>
    </row>
    <row r="7" spans="1:26" ht="15.75" thickBot="1" x14ac:dyDescent="0.3">
      <c r="A7" s="10"/>
      <c r="B7" s="15" t="s">
        <v>105</v>
      </c>
      <c r="C7" s="9">
        <f>MM!C7</f>
        <v>37437.815348283555</v>
      </c>
      <c r="D7" s="9">
        <f>MM!D7</f>
        <v>37305.395658262132</v>
      </c>
      <c r="E7" s="2">
        <f>MM!E7</f>
        <v>330442.32695232116</v>
      </c>
      <c r="F7" s="16">
        <f>MM!F7</f>
        <v>3704.9189307690622</v>
      </c>
      <c r="G7" s="12">
        <f>MM!G7</f>
        <v>1.6147590515969992</v>
      </c>
      <c r="J7" s="80">
        <f>D7-C7</f>
        <v>-132.41969002142287</v>
      </c>
      <c r="M7" s="9"/>
      <c r="N7" s="17" t="str">
        <f>B7</f>
        <v>P-MM</v>
      </c>
      <c r="O7" s="18">
        <f>C7</f>
        <v>37437.815348283555</v>
      </c>
      <c r="P7" s="19">
        <f>IF(O7:O7="","",O7-MIN(O$7:O$10))</f>
        <v>0</v>
      </c>
      <c r="Q7" s="20">
        <f>IF(O7="","",RANK(O7,O$7:O$10,2))</f>
        <v>1</v>
      </c>
      <c r="R7" s="21">
        <f>D7</f>
        <v>37305.395658262132</v>
      </c>
      <c r="S7" s="19">
        <f>IF(R7:R7="","",R7-MIN(R$7:R$10))</f>
        <v>0</v>
      </c>
      <c r="T7" s="20">
        <f>IF(R7="","",RANK(R7,R$7:R$10,2))</f>
        <v>1</v>
      </c>
      <c r="U7" s="22">
        <f>G7/$R$2</f>
        <v>1.9933171788467254E-5</v>
      </c>
      <c r="V7" s="23">
        <f>IF(U7:U7="","",U7-MIN(U$7:U$10))</f>
        <v>9.3935546818559983E-8</v>
      </c>
      <c r="W7" s="20">
        <f>IF(U7="","",RANK(U7,U$7:U$10,2))</f>
        <v>2</v>
      </c>
      <c r="X7" s="18">
        <f>E7</f>
        <v>330442.32695232116</v>
      </c>
      <c r="Y7" s="24">
        <f>IF(X7:X7="","",X7-MIN(X$7:X$10))</f>
        <v>21189.633937923296</v>
      </c>
      <c r="Z7" s="25">
        <f>IF(X7="","",RANK(X7,X$7:X$10,2))</f>
        <v>2</v>
      </c>
    </row>
    <row r="8" spans="1:26" x14ac:dyDescent="0.25">
      <c r="A8" s="10"/>
      <c r="B8" s="26"/>
      <c r="C8" s="9"/>
      <c r="D8" s="9"/>
      <c r="E8" s="2"/>
      <c r="F8" s="16"/>
      <c r="G8" s="12"/>
      <c r="J8" s="80"/>
      <c r="M8" s="9"/>
      <c r="N8" s="78"/>
      <c r="O8" s="27"/>
      <c r="P8" s="28"/>
      <c r="Q8" s="29"/>
      <c r="R8" s="33"/>
      <c r="S8" s="28"/>
      <c r="T8" s="29"/>
      <c r="U8" s="30"/>
      <c r="V8" s="31"/>
      <c r="W8" s="29"/>
      <c r="X8" s="27"/>
      <c r="Y8" s="32"/>
      <c r="Z8" s="29"/>
    </row>
    <row r="9" spans="1:26" x14ac:dyDescent="0.25">
      <c r="A9" s="10"/>
      <c r="B9" s="26"/>
      <c r="C9" s="9"/>
      <c r="D9" s="9"/>
      <c r="E9" s="2"/>
      <c r="F9" s="16"/>
      <c r="G9" s="12"/>
      <c r="J9" s="80"/>
      <c r="M9" s="9"/>
      <c r="N9" s="78"/>
      <c r="O9" s="27"/>
      <c r="P9" s="28"/>
      <c r="Q9" s="29"/>
      <c r="R9" s="33"/>
      <c r="S9" s="28"/>
      <c r="T9" s="29"/>
      <c r="U9" s="30"/>
      <c r="V9" s="31"/>
      <c r="W9" s="29"/>
      <c r="X9" s="27"/>
      <c r="Y9" s="32"/>
      <c r="Z9" s="29"/>
    </row>
    <row r="10" spans="1:26" x14ac:dyDescent="0.25">
      <c r="A10" s="10"/>
      <c r="B10" s="26" t="s">
        <v>62</v>
      </c>
      <c r="C10" s="9">
        <v>37785.018884995523</v>
      </c>
      <c r="D10" s="9">
        <v>37709.524885558829</v>
      </c>
      <c r="E10" s="2">
        <v>309252.69301439787</v>
      </c>
      <c r="F10" s="16">
        <v>1008.901702599968</v>
      </c>
      <c r="G10" s="12">
        <v>1.6071494611062502</v>
      </c>
      <c r="J10" s="80">
        <f>D10-C10</f>
        <v>-75.493999436694139</v>
      </c>
      <c r="M10" s="9"/>
      <c r="N10" s="78" t="str">
        <f>B10</f>
        <v>JB3&amp;4 CCUS</v>
      </c>
      <c r="O10" s="27">
        <f>C10</f>
        <v>37785.018884995523</v>
      </c>
      <c r="P10" s="28">
        <f>IF(O10:O10="","",O10-MIN(O$7:O$10))</f>
        <v>347.2035367119679</v>
      </c>
      <c r="Q10" s="29">
        <f>IF(O10="","",RANK(O10,O$7:O$10,2))</f>
        <v>2</v>
      </c>
      <c r="R10" s="33">
        <f>D10</f>
        <v>37709.524885558829</v>
      </c>
      <c r="S10" s="28">
        <f>IF(R10:R10="","",R10-MIN(R$7:R$10))</f>
        <v>404.12922729669663</v>
      </c>
      <c r="T10" s="29">
        <f>IF(R10="","",RANK(R10,R$7:R$10,2))</f>
        <v>2</v>
      </c>
      <c r="U10" s="30">
        <f>G10/$R$2</f>
        <v>1.9839236241648694E-5</v>
      </c>
      <c r="V10" s="31">
        <f>IF(U10:U10="","",U10-MIN(U$7:U$10))</f>
        <v>0</v>
      </c>
      <c r="W10" s="29">
        <f>IF(U10="","",RANK(U10,U$7:U$10,2))</f>
        <v>1</v>
      </c>
      <c r="X10" s="27">
        <f>E10</f>
        <v>309252.69301439787</v>
      </c>
      <c r="Y10" s="32">
        <f>IF(X10:X10="","",X10-MIN(X$7:X$10))</f>
        <v>0</v>
      </c>
      <c r="Z10" s="29">
        <f>IF(X10="","",RANK(X10,X$7:X$10,2))</f>
        <v>1</v>
      </c>
    </row>
    <row r="11" spans="1:26" x14ac:dyDescent="0.25">
      <c r="A11" s="10"/>
      <c r="C11" s="9"/>
      <c r="D11" s="9"/>
      <c r="E11" s="2"/>
      <c r="F11" s="16"/>
      <c r="G11" s="12"/>
      <c r="I11" s="9"/>
      <c r="J11" s="9"/>
    </row>
    <row r="12" spans="1:26" x14ac:dyDescent="0.25">
      <c r="A12" s="10"/>
      <c r="C12" s="9"/>
      <c r="D12" s="9"/>
      <c r="E12" s="2"/>
      <c r="F12" s="16"/>
      <c r="G12" s="12"/>
      <c r="I12" s="9"/>
      <c r="J12" s="9"/>
      <c r="M12" s="9"/>
    </row>
    <row r="13" spans="1:26" x14ac:dyDescent="0.25">
      <c r="A13" s="10"/>
      <c r="C13" s="9"/>
      <c r="D13" s="9"/>
      <c r="E13" s="2"/>
      <c r="F13" s="16"/>
      <c r="G13" s="12"/>
      <c r="I13" s="9"/>
      <c r="J13" s="9"/>
      <c r="R13" s="2"/>
    </row>
    <row r="14" spans="1:26" x14ac:dyDescent="0.25">
      <c r="A14" s="10"/>
      <c r="C14" s="9"/>
      <c r="D14" s="9"/>
      <c r="E14" s="2"/>
      <c r="F14" s="16"/>
    </row>
    <row r="15" spans="1:26" x14ac:dyDescent="0.25">
      <c r="C15" s="9"/>
      <c r="D15" s="9"/>
      <c r="E15" s="2"/>
      <c r="F15" s="16"/>
    </row>
    <row r="16" spans="1:26" x14ac:dyDescent="0.25">
      <c r="C16" s="9"/>
      <c r="D16" s="9"/>
      <c r="E16" s="2"/>
      <c r="F16" s="16"/>
    </row>
    <row r="17" spans="3:6" x14ac:dyDescent="0.25">
      <c r="C17" s="9"/>
      <c r="D17" s="9"/>
      <c r="E17" s="9"/>
      <c r="F17" s="16"/>
    </row>
  </sheetData>
  <mergeCells count="5">
    <mergeCell ref="N5:N6"/>
    <mergeCell ref="O5:Q5"/>
    <mergeCell ref="R5:T5"/>
    <mergeCell ref="U5:W5"/>
    <mergeCell ref="X5:Z5"/>
  </mergeCells>
  <conditionalFormatting sqref="Q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8 Q1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7:T8 T10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7:W8 W10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7:Z8 Z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1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7:T10 W7:W10 Z7:Z10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:Q10 T7:T10 W7:W10 Z6:Z1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Q10 T7:T10 W7:W10 Z7:Z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9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9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9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9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12A9-4216-4397-AE86-D962DD0EF2A9}">
  <dimension ref="B5:O52"/>
  <sheetViews>
    <sheetView topLeftCell="A32" workbookViewId="0">
      <selection activeCell="I41" sqref="I41"/>
    </sheetView>
  </sheetViews>
  <sheetFormatPr defaultRowHeight="15" x14ac:dyDescent="0.25"/>
  <cols>
    <col min="2" max="2" width="18.42578125" bestFit="1" customWidth="1"/>
    <col min="3" max="3" width="13.28515625" customWidth="1"/>
    <col min="4" max="4" width="15.7109375" customWidth="1"/>
    <col min="5" max="5" width="25.140625" customWidth="1"/>
    <col min="6" max="6" width="19" customWidth="1"/>
    <col min="9" max="9" width="20.7109375" customWidth="1"/>
    <col min="10" max="10" width="16.140625" customWidth="1"/>
    <col min="11" max="11" width="23.7109375" customWidth="1"/>
    <col min="12" max="12" width="17.140625" bestFit="1" customWidth="1"/>
    <col min="13" max="13" width="20.7109375" customWidth="1"/>
  </cols>
  <sheetData>
    <row r="5" spans="2:13" ht="28.5" x14ac:dyDescent="0.25">
      <c r="B5" s="86" t="s">
        <v>100</v>
      </c>
      <c r="C5" s="86" t="s">
        <v>101</v>
      </c>
      <c r="D5" s="86" t="s">
        <v>102</v>
      </c>
      <c r="E5" s="86" t="s">
        <v>103</v>
      </c>
      <c r="F5" s="86" t="s">
        <v>104</v>
      </c>
      <c r="I5" s="86" t="s">
        <v>100</v>
      </c>
      <c r="J5" s="86" t="s">
        <v>101</v>
      </c>
      <c r="K5" s="86" t="s">
        <v>102</v>
      </c>
      <c r="L5" s="86" t="s">
        <v>103</v>
      </c>
      <c r="M5" s="86" t="s">
        <v>104</v>
      </c>
    </row>
    <row r="6" spans="2:13" ht="15.75" thickBot="1" x14ac:dyDescent="0.3">
      <c r="B6" s="94" t="s">
        <v>106</v>
      </c>
      <c r="C6" s="95">
        <v>36181.41525017628</v>
      </c>
      <c r="D6" s="95">
        <v>36154.623852484568</v>
      </c>
      <c r="E6" s="96">
        <v>1.9956571479291074E-5</v>
      </c>
      <c r="F6" s="108">
        <v>306945.34347518272</v>
      </c>
      <c r="I6" s="94" t="s">
        <v>105</v>
      </c>
      <c r="J6" s="95">
        <f>C8</f>
        <v>37437.815348283555</v>
      </c>
      <c r="K6" s="95">
        <f>D8</f>
        <v>37305.395658262132</v>
      </c>
      <c r="L6" s="96">
        <v>1.9933171788467254E-5</v>
      </c>
      <c r="M6" s="97">
        <v>330442.32695232099</v>
      </c>
    </row>
    <row r="7" spans="2:13" ht="15.75" thickBot="1" x14ac:dyDescent="0.3">
      <c r="B7" s="94" t="s">
        <v>126</v>
      </c>
      <c r="C7" s="95">
        <f>MN!O7</f>
        <v>36257.099240117976</v>
      </c>
      <c r="D7" s="95">
        <f>MN!R7</f>
        <v>36252.033380144298</v>
      </c>
      <c r="E7" s="96">
        <f>MN!U7</f>
        <v>2.0104214120672306E-5</v>
      </c>
      <c r="F7" s="108">
        <f>MN!X7</f>
        <v>313969.94893353479</v>
      </c>
      <c r="I7" s="94" t="s">
        <v>106</v>
      </c>
      <c r="J7" s="95">
        <v>36181.41525017628</v>
      </c>
      <c r="K7" s="95">
        <v>36154.623852484568</v>
      </c>
      <c r="L7" s="96">
        <v>1.9956571479291074E-5</v>
      </c>
      <c r="M7" s="97">
        <v>306945.34347518272</v>
      </c>
    </row>
    <row r="8" spans="2:13" ht="15.75" thickBot="1" x14ac:dyDescent="0.3">
      <c r="B8" s="94" t="s">
        <v>105</v>
      </c>
      <c r="C8" s="95">
        <v>37437.815348283555</v>
      </c>
      <c r="D8" s="95">
        <v>37305.395658262132</v>
      </c>
      <c r="E8" s="96">
        <v>1.9933171788467254E-5</v>
      </c>
      <c r="F8" s="108">
        <v>330442.32695232116</v>
      </c>
      <c r="I8" s="94" t="s">
        <v>107</v>
      </c>
      <c r="J8" s="95">
        <v>45540.46940847818</v>
      </c>
      <c r="K8" s="95">
        <v>45540.46940847818</v>
      </c>
      <c r="L8" s="96">
        <v>1.9669744128194116E-5</v>
      </c>
      <c r="M8" s="97">
        <v>328142.05346078047</v>
      </c>
    </row>
    <row r="9" spans="2:13" ht="15.75" thickBot="1" x14ac:dyDescent="0.3">
      <c r="B9" s="120" t="s">
        <v>107</v>
      </c>
      <c r="C9" s="121">
        <v>45540.46940847818</v>
      </c>
      <c r="D9" s="121">
        <v>45540.46940847818</v>
      </c>
      <c r="E9" s="122">
        <v>1.9669744128194116E-5</v>
      </c>
      <c r="F9" s="123">
        <v>328142.05346078047</v>
      </c>
      <c r="I9" s="98"/>
      <c r="J9" s="99"/>
      <c r="K9" s="98"/>
      <c r="L9" s="98"/>
      <c r="M9" s="100"/>
    </row>
    <row r="10" spans="2:13" ht="15.75" thickBot="1" x14ac:dyDescent="0.3">
      <c r="B10" s="111" t="s">
        <v>125</v>
      </c>
      <c r="C10" s="124">
        <v>58237.934171562229</v>
      </c>
      <c r="D10" s="124">
        <v>58191.931809994741</v>
      </c>
      <c r="E10" s="125">
        <v>2.008909145312846E-5</v>
      </c>
      <c r="F10" s="126">
        <v>332256.73787763284</v>
      </c>
      <c r="I10" s="94" t="s">
        <v>108</v>
      </c>
      <c r="J10" s="101">
        <v>38502.62244021448</v>
      </c>
      <c r="K10" s="95">
        <v>38357.804005213824</v>
      </c>
      <c r="L10" s="96">
        <v>1.2340240322397987E-5</v>
      </c>
      <c r="M10" s="102">
        <v>342026.2110903337</v>
      </c>
    </row>
    <row r="11" spans="2:13" ht="15.75" thickBot="1" x14ac:dyDescent="0.3">
      <c r="B11" s="87"/>
      <c r="C11" s="88"/>
      <c r="D11" s="88"/>
      <c r="E11" s="89"/>
      <c r="F11" s="90"/>
      <c r="I11" s="103" t="s">
        <v>111</v>
      </c>
      <c r="J11" s="104">
        <v>37003.748027082911</v>
      </c>
      <c r="K11" s="104">
        <v>36965.889049918347</v>
      </c>
      <c r="L11" s="105">
        <v>9.3348266162985774E-6</v>
      </c>
      <c r="M11" s="102">
        <v>318019.36449999776</v>
      </c>
    </row>
    <row r="12" spans="2:13" ht="15.75" thickBot="1" x14ac:dyDescent="0.3">
      <c r="B12" s="87"/>
      <c r="C12" s="88"/>
      <c r="D12" s="88"/>
      <c r="E12" s="89"/>
      <c r="F12" s="91"/>
      <c r="I12" s="94" t="s">
        <v>115</v>
      </c>
      <c r="J12" s="104">
        <v>46826.474416310826</v>
      </c>
      <c r="K12" s="95">
        <v>37901.869118153874</v>
      </c>
      <c r="L12" s="96">
        <v>9.1970313600780241E-6</v>
      </c>
      <c r="M12" s="97">
        <v>342026.2110903337</v>
      </c>
    </row>
    <row r="13" spans="2:13" ht="15.75" thickBot="1" x14ac:dyDescent="0.3">
      <c r="B13" s="92"/>
      <c r="C13" s="92"/>
      <c r="D13" s="92"/>
      <c r="E13" s="92"/>
      <c r="F13" s="92"/>
      <c r="I13" s="98"/>
      <c r="J13" s="98"/>
      <c r="K13" s="98"/>
      <c r="L13" s="98"/>
      <c r="M13" s="106"/>
    </row>
    <row r="14" spans="2:13" ht="15.75" thickBot="1" x14ac:dyDescent="0.3">
      <c r="B14" s="87"/>
      <c r="C14" s="88"/>
      <c r="D14" s="88"/>
      <c r="E14" s="89"/>
      <c r="F14" s="91"/>
      <c r="I14" s="94" t="s">
        <v>118</v>
      </c>
      <c r="J14" s="95">
        <f t="shared" ref="J14:M16" si="0">J10-J6</f>
        <v>1064.8070919309248</v>
      </c>
      <c r="K14" s="95">
        <f t="shared" si="0"/>
        <v>1052.4083469516918</v>
      </c>
      <c r="L14" s="96">
        <f t="shared" si="0"/>
        <v>-7.5929314660692672E-6</v>
      </c>
      <c r="M14" s="107">
        <f t="shared" si="0"/>
        <v>11583.884138012712</v>
      </c>
    </row>
    <row r="15" spans="2:13" ht="15.75" thickBot="1" x14ac:dyDescent="0.3">
      <c r="B15" s="87"/>
      <c r="C15" s="88"/>
      <c r="D15" s="88"/>
      <c r="E15" s="89"/>
      <c r="F15" s="91"/>
      <c r="I15" s="94" t="s">
        <v>119</v>
      </c>
      <c r="J15" s="95">
        <f t="shared" si="0"/>
        <v>822.3327769066309</v>
      </c>
      <c r="K15" s="95">
        <f t="shared" si="0"/>
        <v>811.26519743377867</v>
      </c>
      <c r="L15" s="96">
        <f t="shared" si="0"/>
        <v>-1.0621744862992497E-5</v>
      </c>
      <c r="M15" s="97">
        <f t="shared" si="0"/>
        <v>11074.02102481504</v>
      </c>
    </row>
    <row r="16" spans="2:13" ht="15.75" thickBot="1" x14ac:dyDescent="0.3">
      <c r="I16" s="94" t="s">
        <v>120</v>
      </c>
      <c r="J16" s="95">
        <f t="shared" si="0"/>
        <v>1286.0050078326458</v>
      </c>
      <c r="K16" s="95">
        <f t="shared" si="0"/>
        <v>-7638.6002903243061</v>
      </c>
      <c r="L16" s="96">
        <f t="shared" si="0"/>
        <v>-1.0472712768116092E-5</v>
      </c>
      <c r="M16" s="102">
        <f t="shared" si="0"/>
        <v>13884.157629553229</v>
      </c>
    </row>
    <row r="17" spans="2:13" ht="15.75" thickBot="1" x14ac:dyDescent="0.3">
      <c r="J17" s="84"/>
    </row>
    <row r="23" spans="2:13" ht="28.5" x14ac:dyDescent="0.25">
      <c r="B23" s="86" t="s">
        <v>100</v>
      </c>
      <c r="C23" s="86" t="s">
        <v>101</v>
      </c>
      <c r="D23" s="86" t="s">
        <v>102</v>
      </c>
      <c r="E23" s="86" t="s">
        <v>103</v>
      </c>
      <c r="F23" s="86" t="s">
        <v>104</v>
      </c>
      <c r="I23" s="86" t="s">
        <v>100</v>
      </c>
      <c r="J23" s="86" t="s">
        <v>101</v>
      </c>
      <c r="K23" s="86" t="s">
        <v>102</v>
      </c>
      <c r="L23" s="86" t="s">
        <v>103</v>
      </c>
      <c r="M23" s="86" t="s">
        <v>104</v>
      </c>
    </row>
    <row r="24" spans="2:13" ht="15.75" thickBot="1" x14ac:dyDescent="0.3">
      <c r="B24" s="94" t="s">
        <v>105</v>
      </c>
      <c r="C24" s="95">
        <f>C8</f>
        <v>37437.815348283555</v>
      </c>
      <c r="D24" s="95">
        <f>D8</f>
        <v>37305.395658262132</v>
      </c>
      <c r="E24" s="96">
        <v>1.9933171788467254E-5</v>
      </c>
      <c r="F24" s="108">
        <v>330442.32695232116</v>
      </c>
      <c r="I24" s="94" t="s">
        <v>105</v>
      </c>
      <c r="J24" s="95">
        <f>C8</f>
        <v>37437.815348283555</v>
      </c>
      <c r="K24" s="95">
        <f>D8</f>
        <v>37305.395658262132</v>
      </c>
      <c r="L24" s="96">
        <v>1.9933171788467254E-5</v>
      </c>
      <c r="M24" s="108">
        <v>330442.32695232116</v>
      </c>
    </row>
    <row r="25" spans="2:13" ht="15.75" thickBot="1" x14ac:dyDescent="0.3">
      <c r="B25" s="94" t="s">
        <v>106</v>
      </c>
      <c r="C25" s="95">
        <v>36181.41525017628</v>
      </c>
      <c r="D25" s="95">
        <v>36154.623852484568</v>
      </c>
      <c r="E25" s="96">
        <v>1.9956571479291074E-5</v>
      </c>
      <c r="F25" s="108">
        <v>306945.34347518272</v>
      </c>
      <c r="I25" s="94" t="s">
        <v>106</v>
      </c>
      <c r="J25" s="95">
        <v>36181.41525017628</v>
      </c>
      <c r="K25" s="95">
        <v>36154.623852484568</v>
      </c>
      <c r="L25" s="96">
        <v>1.9956571479291074E-5</v>
      </c>
      <c r="M25" s="108">
        <v>306945.34347518272</v>
      </c>
    </row>
    <row r="26" spans="2:13" ht="15.75" thickBot="1" x14ac:dyDescent="0.3">
      <c r="B26" s="94" t="s">
        <v>107</v>
      </c>
      <c r="C26" s="95">
        <v>45540.46940847818</v>
      </c>
      <c r="D26" s="95">
        <v>45540.46940847818</v>
      </c>
      <c r="E26" s="96">
        <v>1.9669744128194116E-5</v>
      </c>
      <c r="F26" s="108">
        <v>328142.05346078047</v>
      </c>
      <c r="I26" s="94" t="s">
        <v>107</v>
      </c>
      <c r="J26" s="95">
        <v>45540.46940847818</v>
      </c>
      <c r="K26" s="95">
        <v>45540.46940847818</v>
      </c>
      <c r="L26" s="96">
        <v>1.9669744128194116E-5</v>
      </c>
      <c r="M26" s="108">
        <v>328142.05346078047</v>
      </c>
    </row>
    <row r="27" spans="2:13" ht="15.75" thickBot="1" x14ac:dyDescent="0.3">
      <c r="B27" s="98"/>
      <c r="C27" s="99"/>
      <c r="D27" s="99"/>
      <c r="E27" s="99"/>
      <c r="F27" s="109"/>
      <c r="I27" s="112"/>
      <c r="J27" s="98"/>
      <c r="K27" s="98"/>
      <c r="L27" s="98"/>
      <c r="M27" s="113"/>
    </row>
    <row r="28" spans="2:13" ht="15.75" thickBot="1" x14ac:dyDescent="0.3">
      <c r="B28" s="94" t="s">
        <v>121</v>
      </c>
      <c r="C28" s="104">
        <v>38341.69199298606</v>
      </c>
      <c r="D28" s="104">
        <v>38466.100029918496</v>
      </c>
      <c r="E28" s="105">
        <v>2.9434057671945751E-5</v>
      </c>
      <c r="F28" s="110">
        <v>369404.46368670184</v>
      </c>
      <c r="I28" s="94" t="s">
        <v>109</v>
      </c>
      <c r="J28" s="95">
        <v>38974.796007497192</v>
      </c>
      <c r="K28" s="95">
        <v>39127.560395180655</v>
      </c>
      <c r="L28" s="96">
        <v>2.3494766119226634E-5</v>
      </c>
      <c r="M28" s="114">
        <v>383309.53785023774</v>
      </c>
    </row>
    <row r="29" spans="2:13" ht="15.75" thickBot="1" x14ac:dyDescent="0.3">
      <c r="B29" s="94" t="s">
        <v>112</v>
      </c>
      <c r="C29" s="95">
        <v>36502.985219096081</v>
      </c>
      <c r="D29" s="95">
        <v>36730.965813505856</v>
      </c>
      <c r="E29" s="96">
        <v>2.7727077167267409E-5</v>
      </c>
      <c r="F29" s="108">
        <v>342480.0179575425</v>
      </c>
      <c r="I29" s="94" t="s">
        <v>114</v>
      </c>
      <c r="J29" s="95">
        <v>36848.232440468601</v>
      </c>
      <c r="K29" s="95">
        <v>37088.223508372692</v>
      </c>
      <c r="L29" s="96">
        <v>1.8541223170624349E-5</v>
      </c>
      <c r="M29" s="108">
        <v>355714.34272107226</v>
      </c>
    </row>
    <row r="30" spans="2:13" ht="15.75" thickBot="1" x14ac:dyDescent="0.3">
      <c r="B30" s="103" t="s">
        <v>122</v>
      </c>
      <c r="C30" s="104">
        <v>48092.173217997602</v>
      </c>
      <c r="D30" s="104">
        <v>48092.173217997602</v>
      </c>
      <c r="E30" s="105">
        <v>2.5060069308453166E-5</v>
      </c>
      <c r="F30" s="110">
        <v>355494.43982383405</v>
      </c>
      <c r="I30" s="94" t="s">
        <v>116</v>
      </c>
      <c r="J30" s="95">
        <v>49775.600220398468</v>
      </c>
      <c r="K30" s="95">
        <v>49775.600220398468</v>
      </c>
      <c r="L30" s="96">
        <v>1.8304806747144779E-5</v>
      </c>
      <c r="M30" s="110">
        <v>358984.28929253039</v>
      </c>
    </row>
    <row r="31" spans="2:13" ht="15.75" thickBot="1" x14ac:dyDescent="0.3">
      <c r="B31" s="99"/>
      <c r="C31" s="99"/>
      <c r="D31" s="99"/>
      <c r="E31" s="99"/>
      <c r="F31" s="109"/>
      <c r="I31" s="112"/>
      <c r="J31" s="98"/>
      <c r="K31" s="98"/>
      <c r="L31" s="98"/>
      <c r="M31" s="113"/>
    </row>
    <row r="32" spans="2:13" ht="15.75" thickBot="1" x14ac:dyDescent="0.3">
      <c r="B32" s="111" t="s">
        <v>118</v>
      </c>
      <c r="C32" s="104">
        <f t="shared" ref="C32:F34" si="1">C28-C24</f>
        <v>903.87664470250456</v>
      </c>
      <c r="D32" s="104">
        <f t="shared" si="1"/>
        <v>1160.7043716563639</v>
      </c>
      <c r="E32" s="105">
        <f t="shared" si="1"/>
        <v>9.5008858834784962E-6</v>
      </c>
      <c r="F32" s="110">
        <f t="shared" si="1"/>
        <v>38962.136734380678</v>
      </c>
      <c r="I32" s="94" t="s">
        <v>118</v>
      </c>
      <c r="J32" s="95">
        <f t="shared" ref="J32:M33" si="2">J28-J24</f>
        <v>1536.9806592136374</v>
      </c>
      <c r="K32" s="95">
        <f t="shared" si="2"/>
        <v>1822.164736918523</v>
      </c>
      <c r="L32" s="96">
        <f t="shared" si="2"/>
        <v>3.5615943307593797E-6</v>
      </c>
      <c r="M32" s="114">
        <f t="shared" si="2"/>
        <v>52867.210897916579</v>
      </c>
    </row>
    <row r="33" spans="2:13" ht="15.75" thickBot="1" x14ac:dyDescent="0.3">
      <c r="B33" s="94" t="s">
        <v>119</v>
      </c>
      <c r="C33" s="95">
        <f t="shared" si="1"/>
        <v>321.56996891980089</v>
      </c>
      <c r="D33" s="95">
        <f t="shared" si="1"/>
        <v>576.34196102128772</v>
      </c>
      <c r="E33" s="96">
        <f t="shared" si="1"/>
        <v>7.7705056879763346E-6</v>
      </c>
      <c r="F33" s="108">
        <f t="shared" si="1"/>
        <v>35534.674482359784</v>
      </c>
      <c r="I33" s="94" t="s">
        <v>119</v>
      </c>
      <c r="J33" s="95">
        <f t="shared" si="2"/>
        <v>666.81719029232045</v>
      </c>
      <c r="K33" s="95">
        <f t="shared" si="2"/>
        <v>933.59965588812338</v>
      </c>
      <c r="L33" s="96">
        <f t="shared" si="2"/>
        <v>-1.4153483086667252E-6</v>
      </c>
      <c r="M33" s="108">
        <f t="shared" si="2"/>
        <v>48768.999245889543</v>
      </c>
    </row>
    <row r="34" spans="2:13" ht="15.75" thickBot="1" x14ac:dyDescent="0.3">
      <c r="B34" s="94" t="s">
        <v>120</v>
      </c>
      <c r="C34" s="95">
        <f t="shared" si="1"/>
        <v>2551.7038095194221</v>
      </c>
      <c r="D34" s="95">
        <f t="shared" si="1"/>
        <v>2551.7038095194221</v>
      </c>
      <c r="E34" s="96">
        <f t="shared" si="1"/>
        <v>5.3903251802590499E-6</v>
      </c>
      <c r="F34" s="108">
        <f t="shared" si="1"/>
        <v>27352.386363053578</v>
      </c>
      <c r="I34" s="94" t="s">
        <v>120</v>
      </c>
      <c r="J34" s="95">
        <f>J30-J26</f>
        <v>4235.1308119202877</v>
      </c>
      <c r="K34" s="95">
        <f t="shared" ref="K34:M34" si="3">K30-K26</f>
        <v>4235.1308119202877</v>
      </c>
      <c r="L34" s="96">
        <f t="shared" si="3"/>
        <v>-1.3649373810493374E-6</v>
      </c>
      <c r="M34" s="110">
        <f t="shared" si="3"/>
        <v>30842.235831749917</v>
      </c>
    </row>
    <row r="35" spans="2:13" x14ac:dyDescent="0.25">
      <c r="B35" s="99"/>
      <c r="C35" s="99"/>
      <c r="D35" s="99"/>
      <c r="E35" s="99"/>
      <c r="F35" s="99"/>
    </row>
    <row r="40" spans="2:13" ht="28.5" x14ac:dyDescent="0.25">
      <c r="B40" s="86" t="s">
        <v>100</v>
      </c>
      <c r="C40" s="86" t="s">
        <v>101</v>
      </c>
      <c r="D40" s="86" t="s">
        <v>102</v>
      </c>
      <c r="E40" s="86" t="s">
        <v>103</v>
      </c>
      <c r="F40" s="86" t="s">
        <v>104</v>
      </c>
    </row>
    <row r="41" spans="2:13" ht="15.75" thickBot="1" x14ac:dyDescent="0.3">
      <c r="B41" s="94" t="s">
        <v>105</v>
      </c>
      <c r="C41" s="95">
        <f>C8</f>
        <v>37437.815348283555</v>
      </c>
      <c r="D41" s="95">
        <f>D8</f>
        <v>37305.395658262132</v>
      </c>
      <c r="E41" s="96">
        <v>1.9933171788467254E-5</v>
      </c>
      <c r="F41" s="115">
        <v>330442.32695232116</v>
      </c>
    </row>
    <row r="42" spans="2:13" ht="15.75" thickBot="1" x14ac:dyDescent="0.3">
      <c r="B42" s="94" t="s">
        <v>106</v>
      </c>
      <c r="C42" s="95">
        <v>36181.41525017628</v>
      </c>
      <c r="D42" s="95">
        <v>36154.623852484568</v>
      </c>
      <c r="E42" s="96">
        <v>1.9956571479291074E-5</v>
      </c>
      <c r="F42" s="115">
        <v>306945.34347518272</v>
      </c>
    </row>
    <row r="43" spans="2:13" ht="15.75" thickBot="1" x14ac:dyDescent="0.3">
      <c r="B43" s="94" t="s">
        <v>107</v>
      </c>
      <c r="C43" s="95">
        <v>45540.46940847818</v>
      </c>
      <c r="D43" s="95">
        <v>45540.46940847818</v>
      </c>
      <c r="E43" s="96">
        <v>1.9669744128194116E-5</v>
      </c>
      <c r="F43" s="115">
        <v>328142.05346078047</v>
      </c>
    </row>
    <row r="44" spans="2:13" ht="15.75" thickBot="1" x14ac:dyDescent="0.3">
      <c r="B44" s="112"/>
      <c r="C44" s="98"/>
      <c r="D44" s="98"/>
      <c r="E44" s="98"/>
      <c r="F44" s="116"/>
    </row>
    <row r="45" spans="2:13" ht="15.75" thickBot="1" x14ac:dyDescent="0.3">
      <c r="B45" s="94" t="s">
        <v>110</v>
      </c>
      <c r="C45" s="95">
        <v>39156.275765440965</v>
      </c>
      <c r="D45" s="95">
        <v>39021.642052736272</v>
      </c>
      <c r="E45" s="96">
        <v>1.9760923666244693E-5</v>
      </c>
      <c r="F45" s="117">
        <v>323894.2849117312</v>
      </c>
    </row>
    <row r="46" spans="2:13" ht="15.75" thickBot="1" x14ac:dyDescent="0.3">
      <c r="B46" s="94" t="s">
        <v>113</v>
      </c>
      <c r="C46" s="95">
        <v>37101.679889098377</v>
      </c>
      <c r="D46" s="95">
        <v>37069.87844663774</v>
      </c>
      <c r="E46" s="96">
        <v>1.7056233591865723E-5</v>
      </c>
      <c r="F46" s="118">
        <v>301688.73237748508</v>
      </c>
    </row>
    <row r="47" spans="2:13" ht="15.75" thickBot="1" x14ac:dyDescent="0.3">
      <c r="B47" s="94" t="s">
        <v>117</v>
      </c>
      <c r="C47" s="95">
        <v>46267.023056887381</v>
      </c>
      <c r="D47" s="95">
        <v>46267.023056887381</v>
      </c>
      <c r="E47" s="96">
        <v>1.6745753231924299E-5</v>
      </c>
      <c r="F47" s="115">
        <v>324185.53904752643</v>
      </c>
    </row>
    <row r="48" spans="2:13" ht="15.75" thickBot="1" x14ac:dyDescent="0.3">
      <c r="B48" s="98"/>
      <c r="C48" s="98"/>
      <c r="D48" s="98"/>
      <c r="E48" s="98"/>
      <c r="F48" s="119"/>
      <c r="J48" s="1"/>
      <c r="K48" s="1"/>
      <c r="L48" s="1"/>
      <c r="M48" s="1"/>
    </row>
    <row r="49" spans="2:15" ht="15.75" thickBot="1" x14ac:dyDescent="0.3">
      <c r="B49" s="94" t="s">
        <v>118</v>
      </c>
      <c r="C49" s="95">
        <f t="shared" ref="C49:F50" si="4">C45-C41</f>
        <v>1718.4604171574101</v>
      </c>
      <c r="D49" s="95">
        <f t="shared" si="4"/>
        <v>1716.2463944741394</v>
      </c>
      <c r="E49" s="96">
        <f t="shared" si="4"/>
        <v>-1.7224812222256096E-7</v>
      </c>
      <c r="F49" s="117">
        <f t="shared" si="4"/>
        <v>-6548.042040589964</v>
      </c>
      <c r="J49" s="1"/>
      <c r="K49" s="1"/>
      <c r="L49" s="1"/>
      <c r="M49" s="1"/>
    </row>
    <row r="50" spans="2:15" ht="15.75" thickBot="1" x14ac:dyDescent="0.3">
      <c r="B50" s="94" t="s">
        <v>119</v>
      </c>
      <c r="C50" s="95">
        <f t="shared" si="4"/>
        <v>920.26463892209722</v>
      </c>
      <c r="D50" s="95">
        <f t="shared" si="4"/>
        <v>915.25459415317164</v>
      </c>
      <c r="E50" s="96">
        <f t="shared" si="4"/>
        <v>-2.900337887425351E-6</v>
      </c>
      <c r="F50" s="118">
        <f t="shared" si="4"/>
        <v>-5256.6110976976342</v>
      </c>
    </row>
    <row r="51" spans="2:15" ht="15.75" thickBot="1" x14ac:dyDescent="0.3">
      <c r="B51" s="94" t="s">
        <v>120</v>
      </c>
      <c r="C51" s="95">
        <f>C47-C43</f>
        <v>726.55364840920083</v>
      </c>
      <c r="D51" s="95">
        <f t="shared" ref="D51:F51" si="5">D47-D43</f>
        <v>726.55364840920083</v>
      </c>
      <c r="E51" s="96">
        <f t="shared" si="5"/>
        <v>-2.9239908962698176E-6</v>
      </c>
      <c r="F51" s="115">
        <f t="shared" si="5"/>
        <v>-3956.5144132540445</v>
      </c>
      <c r="N51" s="1"/>
      <c r="O51" s="1"/>
    </row>
    <row r="52" spans="2:15" x14ac:dyDescent="0.25">
      <c r="N52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2023-04-17T07:00:00+00:00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C412A30-DCE3-4CFB-A701-5016E4724A52}"/>
</file>

<file path=customXml/itemProps2.xml><?xml version="1.0" encoding="utf-8"?>
<ds:datastoreItem xmlns:ds="http://schemas.openxmlformats.org/officeDocument/2006/customXml" ds:itemID="{14C9FF40-93A7-497A-90BB-BD193834B6E9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purl.org/dc/dcmitype/"/>
    <ds:schemaRef ds:uri="67de7974-30e9-4e43-b8ca-77321d7e0118"/>
    <ds:schemaRef ds:uri="a504982d-01ac-4d8e-8698-61e17763bd0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BDE390C-A997-474F-AE5D-4E51EA2187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B436647-6FAB-4EB0-B4AF-E06671A387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MM</vt:lpstr>
      <vt:lpstr>LN</vt:lpstr>
      <vt:lpstr>MN</vt:lpstr>
      <vt:lpstr>HH</vt:lpstr>
      <vt:lpstr>SC</vt:lpstr>
      <vt:lpstr>MM CCUS</vt:lpstr>
      <vt:lpstr>Compares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Swan, Daniel (PacifiCorp)</dc:creator>
  <cp:lastModifiedBy>Baker, Randy (PacifiCorp)</cp:lastModifiedBy>
  <dcterms:created xsi:type="dcterms:W3CDTF">2023-03-23T17:32:51Z</dcterms:created>
  <dcterms:modified xsi:type="dcterms:W3CDTF">2023-04-14T20:52:12Z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0x0101006E56B4D1795A2E4DB2F0B01679ED314A00B21A7C80BB35994197FEB01FF39B1D7F</vt:lpwstr>
  </property>
  <property fmtid="{D5CDD505-2E9C-101B-9397-08002B2CF9AE}" pid="4" name="_docset_NoMedatataSyncRequired">
    <vt:lpwstr>False</vt:lpwstr>
  </property>
</Properties>
</file>