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iecon.sharepoint.com/Cases/19 CASES/1921 Puget Sound - RD/GAW Work/"/>
    </mc:Choice>
  </mc:AlternateContent>
  <xr:revisionPtr revIDLastSave="104" documentId="8_{8EF284CF-98FE-4037-B08D-2E91CEC2A8F2}" xr6:coauthVersionLast="45" xr6:coauthVersionMax="45" xr10:uidLastSave="{5E3EFA18-F6DE-4EFC-AE9A-363A20A12E23}"/>
  <bookViews>
    <workbookView xWindow="-120" yWindow="-120" windowWidth="20730" windowHeight="11160" xr2:uid="{93E0D917-435E-4602-8F56-A4B3A8C8B715}"/>
  </bookViews>
  <sheets>
    <sheet name="Sheet1 (2)" sheetId="2" r:id="rId1"/>
  </sheets>
  <definedNames>
    <definedName name="_xlnm.Print_Area" localSheetId="0">'Sheet1 (2)'!$A$4:$R$18</definedName>
  </definedNames>
  <calcPr calcId="19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8" i="2" l="1"/>
  <c r="R12" i="2"/>
  <c r="Q12" i="2"/>
  <c r="P18" i="2"/>
  <c r="P16" i="2"/>
  <c r="P15" i="2"/>
  <c r="P14" i="2"/>
  <c r="P13" i="2"/>
  <c r="P12" i="2"/>
  <c r="P11" i="2"/>
  <c r="P10" i="2"/>
  <c r="P9" i="2"/>
  <c r="O18" i="2"/>
  <c r="O12" i="2"/>
  <c r="O9" i="2"/>
  <c r="N26" i="2"/>
  <c r="N25" i="2"/>
  <c r="N23" i="2"/>
  <c r="C18" i="2"/>
  <c r="L25" i="2" s="1"/>
  <c r="E18" i="2" l="1"/>
  <c r="L15" i="2" s="1"/>
  <c r="Q15" i="2" s="1"/>
  <c r="L18" i="2" l="1"/>
  <c r="L23" i="2" l="1"/>
  <c r="L26" i="2" l="1"/>
  <c r="N14" i="2" l="1"/>
  <c r="N13" i="2"/>
  <c r="N11" i="2"/>
  <c r="N10" i="2"/>
  <c r="R15" i="2"/>
  <c r="N18" i="2" l="1"/>
  <c r="Q9" i="2" l="1"/>
  <c r="R9" i="2" s="1"/>
  <c r="Q10" i="2"/>
  <c r="R10" i="2" s="1"/>
  <c r="Q11" i="2"/>
  <c r="R11" i="2" s="1"/>
  <c r="Q13" i="2"/>
  <c r="R13" i="2" s="1"/>
  <c r="Q14" i="2"/>
  <c r="R14" i="2" s="1"/>
  <c r="Q16" i="2" l="1"/>
  <c r="R16" i="2" s="1"/>
  <c r="Q18" i="2" l="1"/>
</calcChain>
</file>

<file path=xl/sharedStrings.xml><?xml version="1.0" encoding="utf-8"?>
<sst xmlns="http://schemas.openxmlformats.org/spreadsheetml/2006/main" count="41" uniqueCount="39">
  <si>
    <t>Twelve Months ended December 2008</t>
  </si>
  <si>
    <t>Summary - Rate Spread</t>
  </si>
  <si>
    <t>Voltage Level</t>
  </si>
  <si>
    <t>Schedule</t>
  </si>
  <si>
    <t>C</t>
  </si>
  <si>
    <t>Residential</t>
  </si>
  <si>
    <t>50-59</t>
  </si>
  <si>
    <t>Percent Increase</t>
  </si>
  <si>
    <t>Percent of System Average Increase</t>
  </si>
  <si>
    <t>Average Parity Ratio</t>
  </si>
  <si>
    <t>$ Increase Remaining:</t>
  </si>
  <si>
    <t>Cur. Rev. of Remaining:</t>
  </si>
  <si>
    <t>% Inc. to Remaining:</t>
  </si>
  <si>
    <t>% of Remaining</t>
  </si>
  <si>
    <t>Remaining Increase</t>
  </si>
  <si>
    <t>% Increase (Decrease)</t>
  </si>
  <si>
    <t>Proposed
Increase
($000)</t>
  </si>
  <si>
    <t>PCORC (Rider 95) Reduction ($000)</t>
  </si>
  <si>
    <t xml:space="preserve">Net Change ($000) </t>
  </si>
  <si>
    <t>PC Proposed Rate Spread</t>
  </si>
  <si>
    <t>Current Margin
Revenue
($000)</t>
  </si>
  <si>
    <t>16, 23, 53</t>
  </si>
  <si>
    <t>Commercial &amp; Industrial</t>
  </si>
  <si>
    <t>31, 31T</t>
  </si>
  <si>
    <t>Large Volume</t>
  </si>
  <si>
    <t>41, 41T</t>
  </si>
  <si>
    <t xml:space="preserve">Interruptible </t>
  </si>
  <si>
    <t>85, 85T</t>
  </si>
  <si>
    <t>Limited Interruptible</t>
  </si>
  <si>
    <t>86, 86T</t>
  </si>
  <si>
    <t>Non-Exclusive Interruptible</t>
  </si>
  <si>
    <t>87, 87T</t>
  </si>
  <si>
    <t>Contracts</t>
  </si>
  <si>
    <t>Rentals</t>
  </si>
  <si>
    <t>Initial Increase</t>
  </si>
  <si>
    <t>TABLE 13</t>
  </si>
  <si>
    <t>% of System Average Increase</t>
  </si>
  <si>
    <t>Total Company</t>
  </si>
  <si>
    <t>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</si>
</sst>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%"/>
    <numFmt numFmtId="167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165" fontId="2" fillId="0" borderId="0" xfId="0" applyNumberFormat="1" applyFont="1"/>
    <xf numFmtId="164" fontId="2" fillId="0" borderId="0" xfId="1" applyNumberFormat="1" applyFont="1" applyFill="1"/>
    <xf numFmtId="164" fontId="2" fillId="0" borderId="0" xfId="0" applyNumberFormat="1" applyFont="1"/>
    <xf numFmtId="0" fontId="2" fillId="0" borderId="0" xfId="0" applyFont="1" applyBorder="1"/>
    <xf numFmtId="166" fontId="2" fillId="0" borderId="0" xfId="3" applyNumberFormat="1" applyFont="1"/>
    <xf numFmtId="9" fontId="2" fillId="0" borderId="0" xfId="3" applyFont="1" applyFill="1"/>
    <xf numFmtId="167" fontId="2" fillId="0" borderId="0" xfId="0" applyNumberFormat="1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1" xfId="0" applyFont="1" applyFill="1" applyBorder="1" applyAlignment="1">
      <alignment horizontal="center" wrapText="1"/>
    </xf>
    <xf numFmtId="0" fontId="2" fillId="0" borderId="1" xfId="0" quotePrefix="1" applyFont="1" applyFill="1" applyBorder="1" applyAlignment="1">
      <alignment horizontal="center" wrapText="1"/>
    </xf>
    <xf numFmtId="0" fontId="2" fillId="0" borderId="0" xfId="0" quotePrefix="1" applyFont="1" applyFill="1" applyBorder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5" fontId="2" fillId="0" borderId="0" xfId="0" applyNumberFormat="1" applyFont="1" applyFill="1"/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Border="1"/>
    <xf numFmtId="10" fontId="2" fillId="0" borderId="0" xfId="3" applyNumberFormat="1" applyFont="1" applyFill="1" applyBorder="1"/>
    <xf numFmtId="9" fontId="2" fillId="0" borderId="0" xfId="3" applyNumberFormat="1" applyFont="1" applyFill="1" applyBorder="1"/>
    <xf numFmtId="165" fontId="2" fillId="0" borderId="0" xfId="2" applyNumberFormat="1" applyFont="1" applyFill="1" applyBorder="1"/>
    <xf numFmtId="167" fontId="2" fillId="0" borderId="0" xfId="2" applyNumberFormat="1" applyFont="1" applyFill="1"/>
    <xf numFmtId="10" fontId="2" fillId="0" borderId="0" xfId="3" applyNumberFormat="1" applyFont="1" applyFill="1"/>
    <xf numFmtId="167" fontId="2" fillId="0" borderId="0" xfId="0" applyNumberFormat="1" applyFont="1" applyFill="1"/>
    <xf numFmtId="0" fontId="2" fillId="0" borderId="0" xfId="0" quotePrefix="1" applyFont="1" applyFill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/>
    <xf numFmtId="165" fontId="2" fillId="0" borderId="1" xfId="2" applyNumberFormat="1" applyFont="1" applyFill="1" applyBorder="1"/>
    <xf numFmtId="9" fontId="2" fillId="0" borderId="1" xfId="3" applyFont="1" applyFill="1" applyBorder="1"/>
    <xf numFmtId="5" fontId="2" fillId="0" borderId="1" xfId="0" applyNumberFormat="1" applyFont="1" applyFill="1" applyBorder="1"/>
    <xf numFmtId="167" fontId="2" fillId="0" borderId="1" xfId="0" applyNumberFormat="1" applyFont="1" applyFill="1" applyBorder="1"/>
    <xf numFmtId="0" fontId="2" fillId="0" borderId="2" xfId="0" quotePrefix="1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/>
    <xf numFmtId="10" fontId="2" fillId="0" borderId="2" xfId="3" applyNumberFormat="1" applyFont="1" applyFill="1" applyBorder="1"/>
    <xf numFmtId="9" fontId="2" fillId="0" borderId="2" xfId="3" applyNumberFormat="1" applyFont="1" applyFill="1" applyBorder="1"/>
    <xf numFmtId="9" fontId="2" fillId="0" borderId="2" xfId="3" applyFont="1" applyFill="1" applyBorder="1"/>
    <xf numFmtId="5" fontId="2" fillId="0" borderId="2" xfId="0" applyNumberFormat="1" applyFont="1" applyFill="1" applyBorder="1"/>
    <xf numFmtId="0" fontId="2" fillId="0" borderId="2" xfId="0" applyFont="1" applyFill="1" applyBorder="1"/>
    <xf numFmtId="167" fontId="2" fillId="0" borderId="2" xfId="0" applyNumberFormat="1" applyFont="1" applyFill="1" applyBorder="1"/>
    <xf numFmtId="165" fontId="2" fillId="0" borderId="0" xfId="0" applyNumberFormat="1" applyFont="1" applyFill="1"/>
    <xf numFmtId="165" fontId="2" fillId="0" borderId="0" xfId="2" applyNumberFormat="1" applyFont="1" applyFill="1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/>
    <xf numFmtId="0" fontId="2" fillId="0" borderId="0" xfId="0" quotePrefix="1" applyFont="1" applyFill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583ED-C0D2-4801-B786-9A2D59AF70A5}">
  <dimension ref="A1:R28"/>
  <sheetViews>
    <sheetView showGridLines="0" tabSelected="1" workbookViewId="0">
      <pane xSplit="2" ySplit="7" topLeftCell="C8" activePane="bottomRight" state="frozen"/>
      <selection pane="topRight" activeCell="E1" sqref="E1"/>
      <selection pane="bottomLeft" activeCell="A8" sqref="A8"/>
      <selection pane="bottomRight" activeCell="U14" sqref="U14"/>
    </sheetView>
  </sheetViews>
  <sheetFormatPr defaultColWidth="9.5703125" defaultRowHeight="12" x14ac:dyDescent="0.2"/>
  <cols>
    <col min="1" max="1" width="23.140625" style="1" bestFit="1" customWidth="1"/>
    <col min="2" max="2" width="7.42578125" style="1" bestFit="1" customWidth="1"/>
    <col min="3" max="3" width="11.5703125" style="1" bestFit="1" customWidth="1"/>
    <col min="4" max="4" width="9.5703125" style="1" hidden="1" customWidth="1"/>
    <col min="5" max="5" width="9" style="1" hidden="1" customWidth="1"/>
    <col min="6" max="6" width="9.28515625" style="1" hidden="1" customWidth="1"/>
    <col min="7" max="7" width="2.7109375" style="1" hidden="1" customWidth="1"/>
    <col min="8" max="8" width="8" style="1" hidden="1" customWidth="1"/>
    <col min="9" max="9" width="9" style="1" hidden="1" customWidth="1"/>
    <col min="10" max="10" width="9.5703125" style="1" hidden="1" customWidth="1"/>
    <col min="11" max="11" width="7.5703125" style="1" hidden="1" customWidth="1"/>
    <col min="12" max="12" width="9" style="1" hidden="1" customWidth="1"/>
    <col min="13" max="13" width="8.140625" style="1" hidden="1" customWidth="1"/>
    <col min="14" max="15" width="9" style="1" hidden="1" customWidth="1"/>
    <col min="16" max="16" width="8" style="1" bestFit="1" customWidth="1"/>
    <col min="17" max="17" width="9.5703125" style="1"/>
    <col min="18" max="18" width="6.5703125" style="1" bestFit="1" customWidth="1"/>
    <col min="19" max="16384" width="9.5703125" style="1"/>
  </cols>
  <sheetData>
    <row r="1" spans="1:18" x14ac:dyDescent="0.2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18" x14ac:dyDescent="0.2">
      <c r="A2" s="9" t="s">
        <v>0</v>
      </c>
      <c r="B2" s="9"/>
      <c r="C2" s="9"/>
      <c r="D2" s="9"/>
      <c r="E2" s="9"/>
      <c r="F2" s="9"/>
      <c r="G2" s="9"/>
      <c r="H2" s="9"/>
      <c r="I2" s="9"/>
    </row>
    <row r="3" spans="1:18" s="5" customFormat="1" x14ac:dyDescent="0.2">
      <c r="A3" s="10" t="s">
        <v>1</v>
      </c>
      <c r="B3" s="10"/>
      <c r="C3" s="10"/>
      <c r="D3" s="10"/>
      <c r="E3" s="10"/>
      <c r="F3" s="10"/>
      <c r="G3" s="10"/>
      <c r="H3" s="10"/>
      <c r="I3" s="10"/>
    </row>
    <row r="4" spans="1:18" ht="15" customHeight="1" x14ac:dyDescent="0.2">
      <c r="A4" s="46" t="s">
        <v>35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ht="15" customHeight="1" x14ac:dyDescent="0.2">
      <c r="A5" s="47" t="s">
        <v>19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ht="48" x14ac:dyDescent="0.2">
      <c r="A6" s="11" t="s">
        <v>2</v>
      </c>
      <c r="B6" s="11" t="s">
        <v>3</v>
      </c>
      <c r="C6" s="12" t="s">
        <v>20</v>
      </c>
      <c r="D6" s="12" t="s">
        <v>16</v>
      </c>
      <c r="E6" s="12" t="s">
        <v>7</v>
      </c>
      <c r="F6" s="12" t="s">
        <v>8</v>
      </c>
      <c r="G6" s="13"/>
      <c r="H6" s="12" t="s">
        <v>17</v>
      </c>
      <c r="I6" s="12" t="s">
        <v>18</v>
      </c>
      <c r="J6" s="14"/>
      <c r="K6" s="11" t="s">
        <v>9</v>
      </c>
      <c r="L6" s="11" t="s">
        <v>34</v>
      </c>
      <c r="M6" s="11" t="s">
        <v>13</v>
      </c>
      <c r="N6" s="11" t="s">
        <v>14</v>
      </c>
      <c r="O6" s="11" t="s">
        <v>14</v>
      </c>
      <c r="P6" s="11" t="s">
        <v>38</v>
      </c>
      <c r="Q6" s="11" t="s">
        <v>15</v>
      </c>
      <c r="R6" s="11" t="s">
        <v>36</v>
      </c>
    </row>
    <row r="7" spans="1:18" x14ac:dyDescent="0.2">
      <c r="A7" s="15"/>
      <c r="B7" s="16"/>
      <c r="C7" s="16"/>
      <c r="D7" s="16" t="s">
        <v>4</v>
      </c>
      <c r="E7" s="16"/>
      <c r="F7" s="16"/>
      <c r="G7" s="17"/>
      <c r="H7" s="16"/>
      <c r="I7" s="16"/>
      <c r="J7" s="14"/>
      <c r="K7" s="14"/>
      <c r="L7" s="14"/>
      <c r="M7" s="14"/>
      <c r="N7" s="14"/>
      <c r="O7" s="14"/>
      <c r="P7" s="14"/>
      <c r="Q7" s="14"/>
      <c r="R7" s="14"/>
    </row>
    <row r="8" spans="1:18" x14ac:dyDescent="0.2">
      <c r="A8" s="15"/>
      <c r="B8" s="16"/>
      <c r="C8" s="17"/>
      <c r="D8" s="17"/>
      <c r="E8" s="17"/>
      <c r="F8" s="17"/>
      <c r="G8" s="17"/>
      <c r="H8" s="17"/>
      <c r="I8" s="17"/>
      <c r="J8" s="14"/>
      <c r="K8" s="14"/>
      <c r="L8" s="14"/>
      <c r="M8" s="14"/>
      <c r="N8" s="14"/>
      <c r="O8" s="14"/>
      <c r="P8" s="18"/>
      <c r="Q8" s="14"/>
      <c r="R8" s="14"/>
    </row>
    <row r="9" spans="1:18" x14ac:dyDescent="0.2">
      <c r="A9" s="48" t="s">
        <v>5</v>
      </c>
      <c r="B9" s="19" t="s">
        <v>21</v>
      </c>
      <c r="C9" s="20">
        <v>315765.06</v>
      </c>
      <c r="D9" s="20"/>
      <c r="E9" s="21"/>
      <c r="F9" s="22"/>
      <c r="G9" s="22"/>
      <c r="H9" s="23"/>
      <c r="I9" s="23"/>
      <c r="J9" s="3"/>
      <c r="K9" s="7">
        <v>0.97</v>
      </c>
      <c r="L9" s="14"/>
      <c r="M9" s="7"/>
      <c r="N9" s="24"/>
      <c r="O9" s="24">
        <f>N26*C9</f>
        <v>61559.36984918575</v>
      </c>
      <c r="P9" s="18">
        <f>L9+N9+O9</f>
        <v>61559.36984918575</v>
      </c>
      <c r="Q9" s="25">
        <f>P9/C9</f>
        <v>0.19495307634475376</v>
      </c>
      <c r="R9" s="7">
        <f>Q9/E$18</f>
        <v>0.89649722394136</v>
      </c>
    </row>
    <row r="10" spans="1:18" x14ac:dyDescent="0.2">
      <c r="A10" s="49" t="s">
        <v>22</v>
      </c>
      <c r="B10" s="27" t="s">
        <v>23</v>
      </c>
      <c r="C10" s="20">
        <v>92796.857000000004</v>
      </c>
      <c r="D10" s="20"/>
      <c r="E10" s="21"/>
      <c r="F10" s="22"/>
      <c r="G10" s="22"/>
      <c r="H10" s="23"/>
      <c r="I10" s="23"/>
      <c r="J10" s="3"/>
      <c r="K10" s="7">
        <v>1.05</v>
      </c>
      <c r="L10" s="18"/>
      <c r="M10" s="7">
        <v>1.5</v>
      </c>
      <c r="N10" s="24">
        <f>M10*L$26*C10</f>
        <v>30632.313422473017</v>
      </c>
      <c r="O10" s="24"/>
      <c r="P10" s="18">
        <f>L10+N10+O10</f>
        <v>30632.313422473017</v>
      </c>
      <c r="Q10" s="25">
        <f>P10/C10</f>
        <v>0.3301007643230095</v>
      </c>
      <c r="R10" s="7">
        <f>Q10/E$18</f>
        <v>1.5179776815276853</v>
      </c>
    </row>
    <row r="11" spans="1:18" x14ac:dyDescent="0.2">
      <c r="A11" s="49" t="s">
        <v>24</v>
      </c>
      <c r="B11" s="27" t="s">
        <v>25</v>
      </c>
      <c r="C11" s="20">
        <v>19454.803</v>
      </c>
      <c r="D11" s="20"/>
      <c r="E11" s="21"/>
      <c r="F11" s="22"/>
      <c r="G11" s="22"/>
      <c r="H11" s="23"/>
      <c r="I11" s="23"/>
      <c r="J11" s="3"/>
      <c r="K11" s="7">
        <v>1.06</v>
      </c>
      <c r="L11" s="18"/>
      <c r="M11" s="7">
        <v>0.5</v>
      </c>
      <c r="N11" s="24">
        <f>M11*L$26*C11</f>
        <v>2140.6817800178592</v>
      </c>
      <c r="O11" s="24"/>
      <c r="P11" s="18">
        <f>L11+N11+O11</f>
        <v>2140.6817800178592</v>
      </c>
      <c r="Q11" s="25">
        <f>P11/C11</f>
        <v>0.11003358810766982</v>
      </c>
      <c r="R11" s="7">
        <f>Q11/E$18</f>
        <v>0.50599256050922836</v>
      </c>
    </row>
    <row r="12" spans="1:18" x14ac:dyDescent="0.2">
      <c r="A12" s="48" t="s">
        <v>26</v>
      </c>
      <c r="B12" s="19" t="s">
        <v>27</v>
      </c>
      <c r="C12" s="20">
        <v>8492.8729999999996</v>
      </c>
      <c r="D12" s="20"/>
      <c r="E12" s="20"/>
      <c r="F12" s="20"/>
      <c r="G12" s="20"/>
      <c r="H12" s="23"/>
      <c r="I12" s="23"/>
      <c r="J12" s="3"/>
      <c r="K12" s="7"/>
      <c r="L12" s="18"/>
      <c r="M12" s="14"/>
      <c r="N12" s="26"/>
      <c r="O12" s="26">
        <f>N26*C12</f>
        <v>1655.7117183552978</v>
      </c>
      <c r="P12" s="18">
        <f>L12+N12+O12</f>
        <v>1655.7117183552978</v>
      </c>
      <c r="Q12" s="25">
        <f>P12/C12</f>
        <v>0.19495307634475376</v>
      </c>
      <c r="R12" s="7">
        <f>Q12/E$18</f>
        <v>0.89649722394136</v>
      </c>
    </row>
    <row r="13" spans="1:18" x14ac:dyDescent="0.2">
      <c r="A13" s="49" t="s">
        <v>28</v>
      </c>
      <c r="B13" s="27" t="s">
        <v>29</v>
      </c>
      <c r="C13" s="20">
        <v>1968.288</v>
      </c>
      <c r="D13" s="20"/>
      <c r="E13" s="21"/>
      <c r="F13" s="22"/>
      <c r="G13" s="22"/>
      <c r="H13" s="23"/>
      <c r="I13" s="23"/>
      <c r="J13" s="3"/>
      <c r="K13" s="7">
        <v>1.02</v>
      </c>
      <c r="L13" s="18"/>
      <c r="M13" s="7">
        <v>0</v>
      </c>
      <c r="N13" s="24">
        <f>M13*L$26*C13</f>
        <v>0</v>
      </c>
      <c r="O13" s="24"/>
      <c r="P13" s="18">
        <f>L13+N13+O13</f>
        <v>0</v>
      </c>
      <c r="Q13" s="25">
        <f>P13/C13</f>
        <v>0</v>
      </c>
      <c r="R13" s="7">
        <f>Q13/E$18</f>
        <v>0</v>
      </c>
    </row>
    <row r="14" spans="1:18" x14ac:dyDescent="0.2">
      <c r="A14" s="49" t="s">
        <v>30</v>
      </c>
      <c r="B14" s="27" t="s">
        <v>31</v>
      </c>
      <c r="C14" s="20">
        <v>4603.2520000000004</v>
      </c>
      <c r="D14" s="20"/>
      <c r="E14" s="21"/>
      <c r="F14" s="22"/>
      <c r="G14" s="22"/>
      <c r="H14" s="23"/>
      <c r="I14" s="23"/>
      <c r="J14" s="3"/>
      <c r="K14" s="7">
        <v>0.52</v>
      </c>
      <c r="L14" s="18"/>
      <c r="M14" s="7">
        <v>1.5</v>
      </c>
      <c r="N14" s="24">
        <f>M14*L$26*C14</f>
        <v>1519.5370035714222</v>
      </c>
      <c r="O14" s="24"/>
      <c r="P14" s="18">
        <f>L14+N14+O14</f>
        <v>1519.5370035714222</v>
      </c>
      <c r="Q14" s="25">
        <f>P14/C14</f>
        <v>0.3301007643230095</v>
      </c>
      <c r="R14" s="7">
        <f>Q14/E$18</f>
        <v>1.5179776815276853</v>
      </c>
    </row>
    <row r="15" spans="1:18" x14ac:dyDescent="0.2">
      <c r="A15" s="49" t="s">
        <v>32</v>
      </c>
      <c r="B15" s="27"/>
      <c r="C15" s="20">
        <v>1719.2159999999999</v>
      </c>
      <c r="D15" s="20"/>
      <c r="E15" s="21"/>
      <c r="F15" s="22"/>
      <c r="G15" s="22"/>
      <c r="H15" s="23"/>
      <c r="I15" s="23"/>
      <c r="J15" s="14"/>
      <c r="K15" s="7">
        <v>1</v>
      </c>
      <c r="L15" s="18">
        <f>E18*C15</f>
        <v>373.86222639663794</v>
      </c>
      <c r="M15" s="14"/>
      <c r="N15" s="26"/>
      <c r="O15" s="26"/>
      <c r="P15" s="18">
        <f>L15+N15+O15</f>
        <v>373.86222639663794</v>
      </c>
      <c r="Q15" s="25">
        <f>P15/C15</f>
        <v>0.21746088123693472</v>
      </c>
      <c r="R15" s="7">
        <f>Q15/E$18</f>
        <v>1</v>
      </c>
    </row>
    <row r="16" spans="1:18" x14ac:dyDescent="0.2">
      <c r="A16" s="48" t="s">
        <v>33</v>
      </c>
      <c r="B16" s="19" t="s">
        <v>6</v>
      </c>
      <c r="C16" s="20">
        <v>5310.3810000000003</v>
      </c>
      <c r="D16" s="20"/>
      <c r="E16" s="21"/>
      <c r="F16" s="22"/>
      <c r="G16" s="22"/>
      <c r="H16" s="23"/>
      <c r="I16" s="23"/>
      <c r="J16" s="14"/>
      <c r="K16" s="7">
        <v>0.93</v>
      </c>
      <c r="L16" s="18">
        <v>0</v>
      </c>
      <c r="M16" s="7"/>
      <c r="N16" s="24"/>
      <c r="O16" s="24"/>
      <c r="P16" s="18">
        <f>L16+N16+O16</f>
        <v>0</v>
      </c>
      <c r="Q16" s="25">
        <f>P16/C16</f>
        <v>0</v>
      </c>
      <c r="R16" s="7">
        <f>Q16/E$18</f>
        <v>0</v>
      </c>
    </row>
    <row r="17" spans="1:18" x14ac:dyDescent="0.2">
      <c r="A17" s="28"/>
      <c r="B17" s="29"/>
      <c r="C17" s="30"/>
      <c r="D17" s="28"/>
      <c r="E17" s="28"/>
      <c r="F17" s="28"/>
      <c r="G17" s="28"/>
      <c r="H17" s="31"/>
      <c r="I17" s="31"/>
      <c r="J17" s="14"/>
      <c r="K17" s="32"/>
      <c r="L17" s="33"/>
      <c r="M17" s="28"/>
      <c r="N17" s="34"/>
      <c r="O17" s="34"/>
      <c r="P17" s="33"/>
      <c r="Q17" s="28"/>
      <c r="R17" s="28"/>
    </row>
    <row r="18" spans="1:18" ht="12.75" thickBot="1" x14ac:dyDescent="0.25">
      <c r="A18" s="35" t="s">
        <v>37</v>
      </c>
      <c r="B18" s="36"/>
      <c r="C18" s="37">
        <f>SUM(C9:C16)</f>
        <v>450110.73000000004</v>
      </c>
      <c r="D18" s="37">
        <v>97881.475999999995</v>
      </c>
      <c r="E18" s="38">
        <f>D18/C18</f>
        <v>0.21746088123693472</v>
      </c>
      <c r="F18" s="39"/>
      <c r="G18" s="39"/>
      <c r="H18" s="37"/>
      <c r="I18" s="37"/>
      <c r="J18" s="14"/>
      <c r="K18" s="40"/>
      <c r="L18" s="41">
        <f>SUM(L9:L17)</f>
        <v>373.86222639663794</v>
      </c>
      <c r="M18" s="42"/>
      <c r="N18" s="43">
        <f>SUM(N9:N16)</f>
        <v>34292.5322060623</v>
      </c>
      <c r="O18" s="43">
        <f>SUM(O9:O16)</f>
        <v>63215.081567541049</v>
      </c>
      <c r="P18" s="43">
        <f>SUM(P9:P16)</f>
        <v>97881.475999999981</v>
      </c>
      <c r="Q18" s="38">
        <f>P18/C18</f>
        <v>0.21746088123693469</v>
      </c>
      <c r="R18" s="7">
        <f>Q18/E$18</f>
        <v>0.99999999999999989</v>
      </c>
    </row>
    <row r="19" spans="1:18" ht="15" customHeight="1" thickTop="1" x14ac:dyDescent="0.2">
      <c r="A19" s="14"/>
      <c r="B19" s="19"/>
      <c r="C19" s="44"/>
      <c r="D19" s="14"/>
      <c r="E19" s="14"/>
      <c r="F19" s="14"/>
      <c r="G19" s="14"/>
      <c r="H19" s="45"/>
      <c r="I19" s="45"/>
      <c r="J19" s="14"/>
      <c r="K19" s="7"/>
      <c r="L19" s="18"/>
      <c r="M19" s="14"/>
      <c r="N19" s="26"/>
      <c r="O19" s="26"/>
      <c r="P19" s="18"/>
      <c r="Q19" s="14"/>
      <c r="R19" s="14"/>
    </row>
    <row r="20" spans="1:18" x14ac:dyDescent="0.2">
      <c r="N20" s="8"/>
      <c r="O20" s="8"/>
      <c r="P20" s="8"/>
    </row>
    <row r="21" spans="1:18" x14ac:dyDescent="0.2">
      <c r="N21" s="8"/>
      <c r="O21" s="8"/>
      <c r="P21" s="8"/>
    </row>
    <row r="22" spans="1:18" x14ac:dyDescent="0.2">
      <c r="N22" s="8"/>
      <c r="O22" s="8"/>
      <c r="P22" s="8"/>
    </row>
    <row r="23" spans="1:18" x14ac:dyDescent="0.2">
      <c r="J23" s="1" t="s">
        <v>10</v>
      </c>
      <c r="L23" s="4">
        <f>D18-L18</f>
        <v>97507.613773603356</v>
      </c>
      <c r="N23" s="8">
        <f>L23-N18</f>
        <v>63215.081567541056</v>
      </c>
      <c r="O23" s="8"/>
      <c r="P23" s="8"/>
    </row>
    <row r="24" spans="1:18" x14ac:dyDescent="0.2">
      <c r="N24" s="8"/>
      <c r="O24" s="8"/>
      <c r="P24" s="8"/>
    </row>
    <row r="25" spans="1:18" x14ac:dyDescent="0.2">
      <c r="J25" s="1" t="s">
        <v>11</v>
      </c>
      <c r="L25" s="4">
        <f>C18-C16-C15</f>
        <v>443081.13300000003</v>
      </c>
      <c r="N25" s="4">
        <f>+C9+C12</f>
        <v>324257.93300000002</v>
      </c>
      <c r="O25" s="4"/>
    </row>
    <row r="26" spans="1:18" x14ac:dyDescent="0.2">
      <c r="D26" s="2"/>
      <c r="E26" s="2"/>
      <c r="F26" s="2"/>
      <c r="G26" s="2"/>
      <c r="H26" s="2"/>
      <c r="I26" s="2"/>
      <c r="J26" s="1" t="s">
        <v>12</v>
      </c>
      <c r="L26" s="6">
        <f>L23/L25</f>
        <v>0.22006717621533967</v>
      </c>
      <c r="N26" s="6">
        <f>N23/N25</f>
        <v>0.19495307634475376</v>
      </c>
      <c r="O26" s="6"/>
    </row>
    <row r="27" spans="1:18" x14ac:dyDescent="0.2">
      <c r="D27" s="2"/>
      <c r="E27" s="2"/>
      <c r="F27" s="2"/>
      <c r="G27" s="2"/>
      <c r="H27" s="2"/>
      <c r="I27" s="2"/>
    </row>
    <row r="28" spans="1:18" x14ac:dyDescent="0.2">
      <c r="D28" s="2"/>
      <c r="E28" s="2"/>
      <c r="F28" s="2"/>
      <c r="G28" s="2"/>
      <c r="H28" s="2"/>
      <c r="I28" s="2"/>
    </row>
  </sheetData>
  <mergeCells count="2">
    <mergeCell ref="A4:R4"/>
    <mergeCell ref="A5:R5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2019-12-02T08:00:00+00:00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7C63601-413F-497F-9C0D-693F6D0F6008}"/>
</file>

<file path=customXml/itemProps2.xml><?xml version="1.0" encoding="utf-8"?>
<ds:datastoreItem xmlns:ds="http://schemas.openxmlformats.org/officeDocument/2006/customXml" ds:itemID="{9253932B-43EC-498C-9F08-846790903B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39FDA8-E0F1-4A2F-B4E2-0AB9EABCC55A}">
  <ds:schemaRefs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0bb6117c-7237-4594-87be-1a98bf45b026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B69046E4-0039-46A1-9E95-D786C72ADB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Watkins</dc:creator>
  <cp:lastModifiedBy>Jenny Dolen</cp:lastModifiedBy>
  <cp:lastPrinted>2019-11-18T19:00:19Z</cp:lastPrinted>
  <dcterms:created xsi:type="dcterms:W3CDTF">2019-11-15T13:26:07Z</dcterms:created>
  <dcterms:modified xsi:type="dcterms:W3CDTF">2019-11-18T19:11:28Z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