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econ.sharepoint.com/Cases/19 CASES/1921 Puget Sound - RD/GAW Work/GAW Exhibits &amp; Workpapers/Exhibits.xls/"/>
    </mc:Choice>
  </mc:AlternateContent>
  <xr:revisionPtr revIDLastSave="0" documentId="8_{21AC7145-4996-4425-A7F4-224A7688390B}" xr6:coauthVersionLast="45" xr6:coauthVersionMax="45" xr10:uidLastSave="{00000000-0000-0000-0000-000000000000}"/>
  <bookViews>
    <workbookView xWindow="-120" yWindow="-120" windowWidth="20730" windowHeight="11160" xr2:uid="{FBD4C7F6-11F1-40EA-A843-6EDCE1B560EA}"/>
  </bookViews>
  <sheets>
    <sheet name="Sheet1" sheetId="1" r:id="rId1"/>
    <sheet name="Sheet2" sheetId="2" r:id="rId2"/>
  </sheets>
  <definedNames>
    <definedName name="_xlnm.Print_Area" localSheetId="0">Sheet1!$A$1:$I$42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" l="1"/>
  <c r="F40" i="1"/>
  <c r="I38" i="1"/>
  <c r="H38" i="1"/>
  <c r="E38" i="1"/>
  <c r="D38" i="1"/>
  <c r="I18" i="1"/>
  <c r="H18" i="1"/>
  <c r="G18" i="1"/>
  <c r="F18" i="1"/>
  <c r="E18" i="1"/>
  <c r="D18" i="1"/>
  <c r="C18" i="1"/>
  <c r="I33" i="1"/>
  <c r="I35" i="1" s="1"/>
  <c r="H33" i="1"/>
  <c r="H40" i="1" s="1"/>
  <c r="H42" i="1" s="1"/>
  <c r="G33" i="1"/>
  <c r="F33" i="1"/>
  <c r="E33" i="1"/>
  <c r="E35" i="1" s="1"/>
  <c r="D33" i="1"/>
  <c r="D40" i="1" s="1"/>
  <c r="D42" i="1" s="1"/>
  <c r="C33" i="1"/>
  <c r="C40" i="1" s="1"/>
  <c r="C42" i="1" s="1"/>
  <c r="I26" i="1"/>
  <c r="H26" i="1"/>
  <c r="G26" i="1"/>
  <c r="G38" i="1" s="1"/>
  <c r="G42" i="1" s="1"/>
  <c r="F26" i="1"/>
  <c r="F38" i="1" s="1"/>
  <c r="F42" i="1" s="1"/>
  <c r="E26" i="1"/>
  <c r="D26" i="1"/>
  <c r="C26" i="1"/>
  <c r="C38" i="1" s="1"/>
  <c r="C35" i="1" l="1"/>
  <c r="G35" i="1"/>
  <c r="E40" i="1"/>
  <c r="E42" i="1" s="1"/>
  <c r="I40" i="1"/>
  <c r="I42" i="1" s="1"/>
  <c r="D35" i="1"/>
  <c r="H35" i="1"/>
  <c r="F35" i="1"/>
</calcChain>
</file>

<file path=xl/sharedStrings.xml><?xml version="1.0" encoding="utf-8"?>
<sst xmlns="http://schemas.openxmlformats.org/spreadsheetml/2006/main" count="73" uniqueCount="43">
  <si>
    <t>Residential</t>
  </si>
  <si>
    <t>Comm &amp; Ind</t>
  </si>
  <si>
    <t>Large Vol</t>
  </si>
  <si>
    <t>Interrupt.</t>
  </si>
  <si>
    <t>Limited</t>
  </si>
  <si>
    <t>Non-Excl.</t>
  </si>
  <si>
    <t>Special</t>
  </si>
  <si>
    <t>Contracts</t>
  </si>
  <si>
    <t>Old Method</t>
  </si>
  <si>
    <t>New Method</t>
  </si>
  <si>
    <t>Average Portion:</t>
  </si>
  <si>
    <t>Peak Portion:</t>
  </si>
  <si>
    <t>Difference (New vs. Old Methods)</t>
  </si>
  <si>
    <t>Total Peak and Average:</t>
  </si>
  <si>
    <t xml:space="preserve">     Large Mains (=&gt; 4")</t>
  </si>
  <si>
    <t xml:space="preserve">     Medium Mains (2-3")</t>
  </si>
  <si>
    <t xml:space="preserve">     Small Mains (&lt; 2")</t>
  </si>
  <si>
    <t xml:space="preserve">     Direct Assigned Mains to SC</t>
  </si>
  <si>
    <r>
      <rPr>
        <sz val="10"/>
        <rFont val="Arial"/>
        <family val="2"/>
      </rPr>
      <t xml:space="preserve">     </t>
    </r>
    <r>
      <rPr>
        <u/>
        <sz val="10"/>
        <rFont val="Arial"/>
        <family val="2"/>
      </rPr>
      <t>Small Mains (&lt; 2")</t>
    </r>
  </si>
  <si>
    <t xml:space="preserve">     Total Average Related Costs (A_MAINS)</t>
  </si>
  <si>
    <r>
      <rPr>
        <sz val="10"/>
        <rFont val="Arial"/>
        <family val="2"/>
      </rPr>
      <t xml:space="preserve">     </t>
    </r>
    <r>
      <rPr>
        <u/>
        <sz val="10"/>
        <rFont val="Arial"/>
        <family val="2"/>
      </rPr>
      <t>Direct Assigned Mains to SC</t>
    </r>
  </si>
  <si>
    <t xml:space="preserve">     Total Average Related Costs</t>
  </si>
  <si>
    <t>(16, 23, 53)</t>
  </si>
  <si>
    <t>(31, 31T)</t>
  </si>
  <si>
    <t>(41, 41T)</t>
  </si>
  <si>
    <t>(85, 85T)</t>
  </si>
  <si>
    <t>(86, 86T)</t>
  </si>
  <si>
    <t>(87, 87T)</t>
  </si>
  <si>
    <t>(SC)</t>
  </si>
  <si>
    <t>PUGET SOUND ENERGY</t>
  </si>
  <si>
    <t>Rentals</t>
  </si>
  <si>
    <t>Total Company</t>
  </si>
  <si>
    <t>Limited Interrupt.</t>
  </si>
  <si>
    <t>Non-Excl. Interrupt.</t>
  </si>
  <si>
    <t>Special Contracts</t>
  </si>
  <si>
    <t>Parity Ratio</t>
  </si>
  <si>
    <t>Old</t>
  </si>
  <si>
    <t>Method</t>
  </si>
  <si>
    <t>New</t>
  </si>
  <si>
    <t>ROR @ Current Rates</t>
  </si>
  <si>
    <t>TABLE 11</t>
  </si>
  <si>
    <t>Comparison of Natural Gas CCOSS Results</t>
  </si>
  <si>
    <t xml:space="preserve">Change In Mains Allocation from Prior "Compromise" Approach to PSE Proposed Approach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</si>
</sst>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5" fontId="0" fillId="0" borderId="0" xfId="0" applyNumberFormat="1"/>
    <xf numFmtId="0" fontId="2" fillId="0" borderId="0" xfId="1"/>
    <xf numFmtId="0" fontId="4" fillId="0" borderId="0" xfId="0" applyFont="1"/>
    <xf numFmtId="0" fontId="0" fillId="0" borderId="0" xfId="0" applyAlignment="1">
      <alignment horizontal="center"/>
    </xf>
    <xf numFmtId="0" fontId="3" fillId="0" borderId="1" xfId="1" applyFont="1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1" applyFont="1" applyBorder="1"/>
    <xf numFmtId="0" fontId="0" fillId="0" borderId="9" xfId="0" applyBorder="1"/>
    <xf numFmtId="0" fontId="4" fillId="0" borderId="6" xfId="0" applyFont="1" applyBorder="1"/>
    <xf numFmtId="0" fontId="5" fillId="0" borderId="0" xfId="1" applyFont="1" applyBorder="1"/>
    <xf numFmtId="0" fontId="7" fillId="0" borderId="1" xfId="1" applyFont="1" applyBorder="1"/>
    <xf numFmtId="0" fontId="6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5" fontId="0" fillId="0" borderId="0" xfId="0" applyNumberFormat="1" applyBorder="1"/>
    <xf numFmtId="5" fontId="0" fillId="0" borderId="7" xfId="0" applyNumberFormat="1" applyBorder="1"/>
    <xf numFmtId="5" fontId="0" fillId="0" borderId="2" xfId="0" applyNumberFormat="1" applyFill="1" applyBorder="1"/>
    <xf numFmtId="5" fontId="0" fillId="0" borderId="1" xfId="0" applyNumberFormat="1" applyBorder="1"/>
    <xf numFmtId="5" fontId="0" fillId="0" borderId="8" xfId="0" applyNumberFormat="1" applyBorder="1"/>
    <xf numFmtId="5" fontId="0" fillId="0" borderId="4" xfId="0" applyNumberFormat="1" applyBorder="1"/>
    <xf numFmtId="5" fontId="0" fillId="0" borderId="5" xfId="0" applyNumberFormat="1" applyBorder="1"/>
    <xf numFmtId="5" fontId="4" fillId="0" borderId="0" xfId="0" applyNumberFormat="1" applyFont="1" applyBorder="1"/>
    <xf numFmtId="5" fontId="4" fillId="0" borderId="7" xfId="0" applyNumberFormat="1" applyFont="1" applyBorder="1"/>
    <xf numFmtId="5" fontId="0" fillId="0" borderId="0" xfId="0" applyNumberFormat="1" applyFill="1" applyBorder="1"/>
    <xf numFmtId="5" fontId="4" fillId="0" borderId="0" xfId="0" applyNumberFormat="1" applyFont="1" applyFill="1" applyBorder="1"/>
    <xf numFmtId="5" fontId="1" fillId="0" borderId="1" xfId="0" applyNumberFormat="1" applyFont="1" applyBorder="1"/>
    <xf numFmtId="5" fontId="1" fillId="0" borderId="8" xfId="0" applyNumberFormat="1" applyFont="1" applyBorder="1"/>
    <xf numFmtId="0" fontId="2" fillId="0" borderId="1" xfId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8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9" fontId="12" fillId="0" borderId="0" xfId="2" applyFont="1"/>
    <xf numFmtId="10" fontId="12" fillId="0" borderId="0" xfId="2" applyNumberFormat="1" applyFont="1"/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9" fontId="16" fillId="0" borderId="0" xfId="2" applyFont="1"/>
    <xf numFmtId="10" fontId="16" fillId="0" borderId="0" xfId="2" applyNumberFormat="1" applyFont="1"/>
    <xf numFmtId="0" fontId="9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</cellXfs>
  <cellStyles count="3">
    <cellStyle name="Normal" xfId="0" builtinId="0"/>
    <cellStyle name="Normal 16" xfId="1" xr:uid="{59A4264D-34FE-4AA4-B38D-4C7B1047DD9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BB51-9A74-4BA3-8356-30BA5617B755}">
  <sheetPr>
    <pageSetUpPr fitToPage="1"/>
  </sheetPr>
  <dimension ref="A1:I42"/>
  <sheetViews>
    <sheetView tabSelected="1" workbookViewId="0">
      <selection activeCell="A2" sqref="A2:I2"/>
    </sheetView>
  </sheetViews>
  <sheetFormatPr defaultRowHeight="15" x14ac:dyDescent="0.25"/>
  <cols>
    <col min="1" max="1" width="6.85546875" customWidth="1"/>
    <col min="2" max="2" width="38.140625" style="1" bestFit="1" customWidth="1"/>
    <col min="3" max="3" width="14.5703125" bestFit="1" customWidth="1"/>
    <col min="4" max="4" width="14.28515625" bestFit="1" customWidth="1"/>
    <col min="5" max="5" width="13" bestFit="1" customWidth="1"/>
    <col min="6" max="6" width="12.85546875" bestFit="1" customWidth="1"/>
    <col min="7" max="7" width="11.85546875" bestFit="1" customWidth="1"/>
    <col min="8" max="9" width="12.85546875" bestFit="1" customWidth="1"/>
  </cols>
  <sheetData>
    <row r="1" spans="1:9" ht="18.75" x14ac:dyDescent="0.3">
      <c r="A1" s="52" t="s">
        <v>29</v>
      </c>
      <c r="B1" s="52"/>
      <c r="C1" s="52"/>
      <c r="D1" s="52"/>
      <c r="E1" s="52"/>
      <c r="F1" s="52"/>
      <c r="G1" s="52"/>
      <c r="H1" s="52"/>
      <c r="I1" s="52"/>
    </row>
    <row r="2" spans="1:9" ht="18.75" x14ac:dyDescent="0.3">
      <c r="A2" s="52" t="s">
        <v>42</v>
      </c>
      <c r="B2" s="52"/>
      <c r="C2" s="52"/>
      <c r="D2" s="52"/>
      <c r="E2" s="52"/>
      <c r="F2" s="52"/>
      <c r="G2" s="52"/>
      <c r="H2" s="52"/>
      <c r="I2" s="52"/>
    </row>
    <row r="3" spans="1:9" ht="18.75" hidden="1" x14ac:dyDescent="0.3">
      <c r="A3" s="35"/>
      <c r="B3" s="36"/>
      <c r="C3" s="35"/>
      <c r="D3" s="35"/>
      <c r="E3" s="35"/>
      <c r="F3" s="35"/>
      <c r="G3" s="35"/>
      <c r="H3" s="35"/>
      <c r="I3" s="35"/>
    </row>
    <row r="4" spans="1:9" hidden="1" x14ac:dyDescent="0.25"/>
    <row r="5" spans="1:9" ht="15.75" x14ac:dyDescent="0.25">
      <c r="A5" s="37"/>
      <c r="B5" s="38"/>
      <c r="C5" s="39"/>
      <c r="D5" s="39"/>
      <c r="E5" s="39"/>
      <c r="F5" s="39"/>
      <c r="G5" s="39"/>
      <c r="H5" s="39"/>
      <c r="I5" s="39"/>
    </row>
    <row r="6" spans="1:9" ht="15.75" x14ac:dyDescent="0.25">
      <c r="B6" s="5"/>
      <c r="C6" s="20"/>
      <c r="D6" s="20"/>
      <c r="E6" s="20"/>
      <c r="F6" s="20"/>
      <c r="G6" s="20" t="s">
        <v>4</v>
      </c>
      <c r="H6" s="20" t="s">
        <v>5</v>
      </c>
      <c r="I6" s="20" t="s">
        <v>6</v>
      </c>
    </row>
    <row r="7" spans="1:9" ht="15.75" x14ac:dyDescent="0.25">
      <c r="B7" s="5"/>
      <c r="C7" s="20" t="s">
        <v>0</v>
      </c>
      <c r="D7" s="20" t="s">
        <v>1</v>
      </c>
      <c r="E7" s="20" t="s">
        <v>2</v>
      </c>
      <c r="F7" s="20" t="s">
        <v>3</v>
      </c>
      <c r="G7" s="20" t="s">
        <v>3</v>
      </c>
      <c r="H7" s="20" t="s">
        <v>3</v>
      </c>
      <c r="I7" s="20" t="s">
        <v>7</v>
      </c>
    </row>
    <row r="8" spans="1:9" ht="15.75" x14ac:dyDescent="0.25">
      <c r="B8" s="5"/>
      <c r="C8" s="20" t="s">
        <v>22</v>
      </c>
      <c r="D8" s="20" t="s">
        <v>23</v>
      </c>
      <c r="E8" s="20" t="s">
        <v>24</v>
      </c>
      <c r="F8" s="20" t="s">
        <v>25</v>
      </c>
      <c r="G8" s="20" t="s">
        <v>26</v>
      </c>
      <c r="H8" s="20" t="s">
        <v>27</v>
      </c>
      <c r="I8" s="20" t="s">
        <v>28</v>
      </c>
    </row>
    <row r="9" spans="1:9" x14ac:dyDescent="0.25">
      <c r="A9" s="18" t="s">
        <v>11</v>
      </c>
      <c r="B9" s="7"/>
      <c r="C9" s="8"/>
      <c r="D9" s="8"/>
      <c r="E9" s="8"/>
      <c r="F9" s="8"/>
      <c r="G9" s="8"/>
      <c r="H9" s="8"/>
      <c r="I9" s="9"/>
    </row>
    <row r="10" spans="1:9" x14ac:dyDescent="0.25">
      <c r="A10" s="10"/>
      <c r="B10" s="11" t="s">
        <v>8</v>
      </c>
      <c r="C10" s="21">
        <v>954600773.75820172</v>
      </c>
      <c r="D10" s="21">
        <v>339615218.53860509</v>
      </c>
      <c r="E10" s="21">
        <v>53934868.129861996</v>
      </c>
      <c r="F10" s="21">
        <v>8576950.6538911536</v>
      </c>
      <c r="G10" s="21">
        <v>950746.90635134641</v>
      </c>
      <c r="H10" s="21">
        <v>3231127.0144139561</v>
      </c>
      <c r="I10" s="22">
        <v>6801782.9183261609</v>
      </c>
    </row>
    <row r="11" spans="1:9" x14ac:dyDescent="0.25">
      <c r="A11" s="10"/>
      <c r="B11" s="12"/>
      <c r="C11" s="21"/>
      <c r="D11" s="21"/>
      <c r="E11" s="21"/>
      <c r="F11" s="21"/>
      <c r="G11" s="21"/>
      <c r="H11" s="21"/>
      <c r="I11" s="22"/>
    </row>
    <row r="12" spans="1:9" x14ac:dyDescent="0.25">
      <c r="A12" s="10"/>
      <c r="B12" s="11" t="s">
        <v>9</v>
      </c>
      <c r="C12" s="21"/>
      <c r="D12" s="21"/>
      <c r="E12" s="21"/>
      <c r="F12" s="21"/>
      <c r="G12" s="21"/>
      <c r="H12" s="21"/>
      <c r="I12" s="22"/>
    </row>
    <row r="13" spans="1:9" x14ac:dyDescent="0.25">
      <c r="A13" s="10"/>
      <c r="B13" s="13" t="s">
        <v>14</v>
      </c>
      <c r="C13" s="21">
        <v>536355112.34987432</v>
      </c>
      <c r="D13" s="21">
        <v>190817317.25176659</v>
      </c>
      <c r="E13" s="21">
        <v>30304021.377941236</v>
      </c>
      <c r="F13" s="21">
        <v>4819073.5415770384</v>
      </c>
      <c r="G13" s="21">
        <v>534189.76580626366</v>
      </c>
      <c r="H13" s="21">
        <v>1815451.5903123333</v>
      </c>
      <c r="I13" s="22">
        <v>0</v>
      </c>
    </row>
    <row r="14" spans="1:9" x14ac:dyDescent="0.25">
      <c r="A14" s="10"/>
      <c r="B14" s="13" t="s">
        <v>15</v>
      </c>
      <c r="C14" s="21">
        <v>268152579.64090237</v>
      </c>
      <c r="D14" s="21">
        <v>95399772.805446371</v>
      </c>
      <c r="E14" s="21">
        <v>15150599.516775351</v>
      </c>
      <c r="F14" s="21">
        <v>2409312.3602225417</v>
      </c>
      <c r="G14" s="21">
        <v>267070.00720313477</v>
      </c>
      <c r="H14" s="21">
        <v>0</v>
      </c>
      <c r="I14" s="22">
        <v>0</v>
      </c>
    </row>
    <row r="15" spans="1:9" x14ac:dyDescent="0.25">
      <c r="A15" s="10"/>
      <c r="B15" s="13" t="s">
        <v>16</v>
      </c>
      <c r="C15" s="21">
        <v>155698955.90307707</v>
      </c>
      <c r="D15" s="21">
        <v>55392512.12533582</v>
      </c>
      <c r="E15" s="21">
        <v>8796978.6799237952</v>
      </c>
      <c r="F15" s="23">
        <v>0</v>
      </c>
      <c r="G15" s="23">
        <v>0</v>
      </c>
      <c r="H15" s="23">
        <v>0</v>
      </c>
      <c r="I15" s="22">
        <v>0</v>
      </c>
    </row>
    <row r="16" spans="1:9" x14ac:dyDescent="0.25">
      <c r="A16" s="10"/>
      <c r="B16" s="13" t="s">
        <v>17</v>
      </c>
      <c r="C16" s="21"/>
      <c r="D16" s="21"/>
      <c r="E16" s="21"/>
      <c r="F16" s="21"/>
      <c r="G16" s="21"/>
      <c r="H16" s="21"/>
      <c r="I16" s="22">
        <v>1798521.0034871686</v>
      </c>
    </row>
    <row r="17" spans="1:9" x14ac:dyDescent="0.25">
      <c r="A17" s="10"/>
      <c r="B17" s="6"/>
      <c r="C17" s="24"/>
      <c r="D17" s="24"/>
      <c r="E17" s="24"/>
      <c r="F17" s="24"/>
      <c r="G17" s="24"/>
      <c r="H17" s="24"/>
      <c r="I17" s="25"/>
    </row>
    <row r="18" spans="1:9" x14ac:dyDescent="0.25">
      <c r="A18" s="14"/>
      <c r="B18" s="6" t="s">
        <v>12</v>
      </c>
      <c r="C18" s="24">
        <f>SUM(C13:C16)-C10</f>
        <v>5605874.1356519461</v>
      </c>
      <c r="D18" s="24">
        <f t="shared" ref="D18:I18" si="0">SUM(D13:D16)-D10</f>
        <v>1994383.6439436674</v>
      </c>
      <c r="E18" s="24">
        <f t="shared" si="0"/>
        <v>316731.44477839023</v>
      </c>
      <c r="F18" s="24">
        <f t="shared" si="0"/>
        <v>-1348564.7520915736</v>
      </c>
      <c r="G18" s="24">
        <f t="shared" si="0"/>
        <v>-149487.13334194792</v>
      </c>
      <c r="H18" s="24">
        <f t="shared" si="0"/>
        <v>-1415675.4241016228</v>
      </c>
      <c r="I18" s="25">
        <f t="shared" si="0"/>
        <v>-5003261.9148389921</v>
      </c>
    </row>
    <row r="19" spans="1:9" x14ac:dyDescent="0.25">
      <c r="C19" s="2"/>
      <c r="D19" s="2"/>
      <c r="E19" s="2"/>
      <c r="F19" s="2"/>
      <c r="G19" s="2"/>
      <c r="H19" s="2"/>
      <c r="I19" s="2"/>
    </row>
    <row r="20" spans="1:9" x14ac:dyDescent="0.25">
      <c r="A20" s="18" t="s">
        <v>10</v>
      </c>
      <c r="B20" s="7"/>
      <c r="C20" s="26"/>
      <c r="D20" s="26"/>
      <c r="E20" s="26"/>
      <c r="F20" s="26"/>
      <c r="G20" s="26"/>
      <c r="H20" s="26"/>
      <c r="I20" s="27"/>
    </row>
    <row r="21" spans="1:9" x14ac:dyDescent="0.25">
      <c r="A21" s="10"/>
      <c r="B21" s="11" t="s">
        <v>8</v>
      </c>
      <c r="C21" s="21"/>
      <c r="D21" s="21"/>
      <c r="E21" s="21"/>
      <c r="F21" s="21"/>
      <c r="G21" s="21"/>
      <c r="H21" s="21"/>
      <c r="I21" s="22"/>
    </row>
    <row r="22" spans="1:9" x14ac:dyDescent="0.25">
      <c r="A22" s="10"/>
      <c r="B22" s="13" t="s">
        <v>14</v>
      </c>
      <c r="C22" s="21">
        <v>187698117.40130931</v>
      </c>
      <c r="D22" s="21">
        <v>71044364.956333131</v>
      </c>
      <c r="E22" s="21">
        <v>26339173.641542692</v>
      </c>
      <c r="F22" s="21">
        <v>27717161.920887016</v>
      </c>
      <c r="G22" s="21">
        <v>2784534.5977262342</v>
      </c>
      <c r="H22" s="21">
        <v>37654238.072208092</v>
      </c>
      <c r="I22" s="22">
        <v>11344645.564596964</v>
      </c>
    </row>
    <row r="23" spans="1:9" x14ac:dyDescent="0.25">
      <c r="A23" s="10"/>
      <c r="B23" s="13" t="s">
        <v>15</v>
      </c>
      <c r="C23" s="21">
        <v>30821286.439333476</v>
      </c>
      <c r="D23" s="21">
        <v>11665959.960259113</v>
      </c>
      <c r="E23" s="21">
        <v>4325068.5015963111</v>
      </c>
      <c r="F23" s="21">
        <v>4551343.3947904157</v>
      </c>
      <c r="G23" s="21">
        <v>457239.20743040874</v>
      </c>
      <c r="H23" s="21">
        <v>6183077.7705513947</v>
      </c>
      <c r="I23" s="22">
        <v>1862866.6890226251</v>
      </c>
    </row>
    <row r="24" spans="1:9" x14ac:dyDescent="0.25">
      <c r="A24" s="10"/>
      <c r="B24" s="13" t="s">
        <v>15</v>
      </c>
      <c r="C24" s="21">
        <v>72292466.651355192</v>
      </c>
      <c r="D24" s="21">
        <v>27362940.318636321</v>
      </c>
      <c r="E24" s="21">
        <v>10144608.046517339</v>
      </c>
      <c r="F24" s="21">
        <v>10675344.172748528</v>
      </c>
      <c r="G24" s="21">
        <v>1072471.4628611631</v>
      </c>
      <c r="H24" s="21">
        <v>0</v>
      </c>
      <c r="I24" s="22">
        <v>0</v>
      </c>
    </row>
    <row r="25" spans="1:9" s="4" customFormat="1" x14ac:dyDescent="0.25">
      <c r="A25" s="15"/>
      <c r="B25" s="16" t="s">
        <v>18</v>
      </c>
      <c r="C25" s="28">
        <v>68200399.780300677</v>
      </c>
      <c r="D25" s="28">
        <v>25814079.32717872</v>
      </c>
      <c r="E25" s="28">
        <v>9570379.272346599</v>
      </c>
      <c r="F25" s="28">
        <v>0</v>
      </c>
      <c r="G25" s="28">
        <v>1011764.9308169521</v>
      </c>
      <c r="H25" s="28">
        <v>0</v>
      </c>
      <c r="I25" s="29">
        <v>0</v>
      </c>
    </row>
    <row r="26" spans="1:9" x14ac:dyDescent="0.25">
      <c r="A26" s="10"/>
      <c r="B26" s="13" t="s">
        <v>19</v>
      </c>
      <c r="C26" s="21">
        <f>SUM(C22:C25)</f>
        <v>359012270.27229863</v>
      </c>
      <c r="D26" s="21">
        <f t="shared" ref="D26:I26" si="1">SUM(D22:D25)</f>
        <v>135887344.56240728</v>
      </c>
      <c r="E26" s="21">
        <f t="shared" si="1"/>
        <v>50379229.462002948</v>
      </c>
      <c r="F26" s="21">
        <f t="shared" si="1"/>
        <v>42943849.488425955</v>
      </c>
      <c r="G26" s="21">
        <f t="shared" si="1"/>
        <v>5326010.1988347583</v>
      </c>
      <c r="H26" s="21">
        <f t="shared" si="1"/>
        <v>43837315.84275949</v>
      </c>
      <c r="I26" s="22">
        <f t="shared" si="1"/>
        <v>13207512.253619589</v>
      </c>
    </row>
    <row r="27" spans="1:9" x14ac:dyDescent="0.25">
      <c r="A27" s="10"/>
      <c r="B27" s="12"/>
      <c r="C27" s="21"/>
      <c r="D27" s="21"/>
      <c r="E27" s="21"/>
      <c r="F27" s="21"/>
      <c r="G27" s="21"/>
      <c r="H27" s="21"/>
      <c r="I27" s="22"/>
    </row>
    <row r="28" spans="1:9" x14ac:dyDescent="0.25">
      <c r="A28" s="10"/>
      <c r="B28" s="11" t="s">
        <v>9</v>
      </c>
      <c r="C28" s="21"/>
      <c r="D28" s="21"/>
      <c r="E28" s="21"/>
      <c r="F28" s="21"/>
      <c r="G28" s="21"/>
      <c r="H28" s="21"/>
      <c r="I28" s="22"/>
    </row>
    <row r="29" spans="1:9" x14ac:dyDescent="0.25">
      <c r="A29" s="10"/>
      <c r="B29" s="13" t="s">
        <v>14</v>
      </c>
      <c r="C29" s="21">
        <v>193271671.72332591</v>
      </c>
      <c r="D29" s="21">
        <v>73153973.900948644</v>
      </c>
      <c r="E29" s="21">
        <v>27121295.578196391</v>
      </c>
      <c r="F29" s="30">
        <v>28540202.182329271</v>
      </c>
      <c r="G29" s="30">
        <v>2867219.2567778733</v>
      </c>
      <c r="H29" s="30">
        <v>38772352.330652609</v>
      </c>
      <c r="I29" s="22">
        <v>0</v>
      </c>
    </row>
    <row r="30" spans="1:9" x14ac:dyDescent="0.25">
      <c r="A30" s="10"/>
      <c r="B30" s="13" t="s">
        <v>15</v>
      </c>
      <c r="C30" s="21">
        <v>107899203.95724656</v>
      </c>
      <c r="D30" s="21">
        <v>40840209.430800475</v>
      </c>
      <c r="E30" s="21">
        <v>15141206.039578116</v>
      </c>
      <c r="F30" s="30">
        <v>15933349.511564966</v>
      </c>
      <c r="G30" s="30">
        <v>1600703.6759121835</v>
      </c>
      <c r="H30" s="23">
        <v>0</v>
      </c>
      <c r="I30" s="22">
        <v>0</v>
      </c>
    </row>
    <row r="31" spans="1:9" x14ac:dyDescent="0.25">
      <c r="A31" s="10"/>
      <c r="B31" s="13" t="s">
        <v>16</v>
      </c>
      <c r="C31" s="21">
        <v>68866547.070982724</v>
      </c>
      <c r="D31" s="21">
        <v>26066218.303792432</v>
      </c>
      <c r="E31" s="21">
        <v>9663857.9358677883</v>
      </c>
      <c r="F31" s="30">
        <v>0</v>
      </c>
      <c r="G31" s="23">
        <v>0</v>
      </c>
      <c r="H31" s="30">
        <v>0</v>
      </c>
      <c r="I31" s="22">
        <v>0</v>
      </c>
    </row>
    <row r="32" spans="1:9" s="4" customFormat="1" x14ac:dyDescent="0.25">
      <c r="A32" s="15"/>
      <c r="B32" s="16" t="s">
        <v>20</v>
      </c>
      <c r="C32" s="28"/>
      <c r="D32" s="28"/>
      <c r="E32" s="28"/>
      <c r="F32" s="31"/>
      <c r="G32" s="31"/>
      <c r="H32" s="31"/>
      <c r="I32" s="29">
        <v>855521.18237276492</v>
      </c>
    </row>
    <row r="33" spans="1:9" x14ac:dyDescent="0.25">
      <c r="A33" s="10"/>
      <c r="B33" s="13" t="s">
        <v>21</v>
      </c>
      <c r="C33" s="21">
        <f>SUM(C29:C32)</f>
        <v>370037422.7515552</v>
      </c>
      <c r="D33" s="21">
        <f t="shared" ref="D33:I33" si="2">SUM(D29:D32)</f>
        <v>140060401.63554156</v>
      </c>
      <c r="E33" s="21">
        <f t="shared" si="2"/>
        <v>51926359.553642295</v>
      </c>
      <c r="F33" s="21">
        <f t="shared" si="2"/>
        <v>44473551.693894237</v>
      </c>
      <c r="G33" s="21">
        <f t="shared" si="2"/>
        <v>4467922.932690057</v>
      </c>
      <c r="H33" s="21">
        <f t="shared" si="2"/>
        <v>38772352.330652609</v>
      </c>
      <c r="I33" s="22">
        <f t="shared" si="2"/>
        <v>855521.18237276492</v>
      </c>
    </row>
    <row r="34" spans="1:9" x14ac:dyDescent="0.25">
      <c r="A34" s="10"/>
      <c r="B34" s="34"/>
      <c r="C34" s="24"/>
      <c r="D34" s="24"/>
      <c r="E34" s="24"/>
      <c r="F34" s="24"/>
      <c r="G34" s="24"/>
      <c r="H34" s="24"/>
      <c r="I34" s="25"/>
    </row>
    <row r="35" spans="1:9" x14ac:dyDescent="0.25">
      <c r="A35" s="14"/>
      <c r="B35" s="6" t="s">
        <v>12</v>
      </c>
      <c r="C35" s="24">
        <f>C33-C26</f>
        <v>11025152.47925657</v>
      </c>
      <c r="D35" s="24">
        <f t="shared" ref="D35:I35" si="3">D33-D26</f>
        <v>4173057.0731342733</v>
      </c>
      <c r="E35" s="24">
        <f t="shared" si="3"/>
        <v>1547130.0916393474</v>
      </c>
      <c r="F35" s="24">
        <f t="shared" si="3"/>
        <v>1529702.2054682821</v>
      </c>
      <c r="G35" s="24">
        <f t="shared" si="3"/>
        <v>-858087.26614470128</v>
      </c>
      <c r="H35" s="24">
        <f t="shared" si="3"/>
        <v>-5064963.5121068805</v>
      </c>
      <c r="I35" s="25">
        <f t="shared" si="3"/>
        <v>-12351991.071246823</v>
      </c>
    </row>
    <row r="36" spans="1:9" x14ac:dyDescent="0.25">
      <c r="B36" s="3"/>
      <c r="C36" s="2"/>
      <c r="D36" s="2"/>
      <c r="E36" s="2"/>
      <c r="F36" s="2"/>
      <c r="G36" s="2"/>
      <c r="H36" s="2"/>
      <c r="I36" s="2"/>
    </row>
    <row r="37" spans="1:9" x14ac:dyDescent="0.25">
      <c r="A37" s="18" t="s">
        <v>13</v>
      </c>
      <c r="B37" s="7"/>
      <c r="C37" s="26"/>
      <c r="D37" s="26"/>
      <c r="E37" s="26"/>
      <c r="F37" s="26"/>
      <c r="G37" s="26"/>
      <c r="H37" s="26"/>
      <c r="I37" s="27"/>
    </row>
    <row r="38" spans="1:9" x14ac:dyDescent="0.25">
      <c r="A38" s="10"/>
      <c r="B38" s="19" t="s">
        <v>8</v>
      </c>
      <c r="C38" s="21">
        <f>C10+C26</f>
        <v>1313613044.0305004</v>
      </c>
      <c r="D38" s="21">
        <f t="shared" ref="D38:I38" si="4">D10+D26</f>
        <v>475502563.10101235</v>
      </c>
      <c r="E38" s="21">
        <f t="shared" si="4"/>
        <v>104314097.59186494</v>
      </c>
      <c r="F38" s="21">
        <f t="shared" si="4"/>
        <v>51520800.142317109</v>
      </c>
      <c r="G38" s="21">
        <f t="shared" si="4"/>
        <v>6276757.1051861048</v>
      </c>
      <c r="H38" s="21">
        <f t="shared" si="4"/>
        <v>47068442.857173443</v>
      </c>
      <c r="I38" s="22">
        <f t="shared" si="4"/>
        <v>20009295.171945751</v>
      </c>
    </row>
    <row r="39" spans="1:9" x14ac:dyDescent="0.25">
      <c r="A39" s="10"/>
      <c r="B39" s="12"/>
      <c r="C39" s="21"/>
      <c r="D39" s="21"/>
      <c r="E39" s="21"/>
      <c r="F39" s="21"/>
      <c r="G39" s="21"/>
      <c r="H39" s="21"/>
      <c r="I39" s="22"/>
    </row>
    <row r="40" spans="1:9" x14ac:dyDescent="0.25">
      <c r="A40" s="10"/>
      <c r="B40" s="11" t="s">
        <v>9</v>
      </c>
      <c r="C40" s="28">
        <f>SUM(C13:C16)+C33</f>
        <v>1330244070.6454089</v>
      </c>
      <c r="D40" s="28">
        <f t="shared" ref="D40:I40" si="5">SUM(D13:D16)+D33</f>
        <v>481670003.81809032</v>
      </c>
      <c r="E40" s="28">
        <f t="shared" si="5"/>
        <v>106177959.12828268</v>
      </c>
      <c r="F40" s="28">
        <f t="shared" si="5"/>
        <v>51701937.595693819</v>
      </c>
      <c r="G40" s="28">
        <f t="shared" si="5"/>
        <v>5269182.705699455</v>
      </c>
      <c r="H40" s="28">
        <f t="shared" si="5"/>
        <v>40587803.920964941</v>
      </c>
      <c r="I40" s="29">
        <f t="shared" si="5"/>
        <v>2654042.1858599335</v>
      </c>
    </row>
    <row r="41" spans="1:9" x14ac:dyDescent="0.25">
      <c r="A41" s="10"/>
      <c r="B41" s="12"/>
      <c r="C41" s="21"/>
      <c r="D41" s="21"/>
      <c r="E41" s="21"/>
      <c r="F41" s="21"/>
      <c r="G41" s="21"/>
      <c r="H41" s="21"/>
      <c r="I41" s="22"/>
    </row>
    <row r="42" spans="1:9" x14ac:dyDescent="0.25">
      <c r="A42" s="14"/>
      <c r="B42" s="17" t="s">
        <v>12</v>
      </c>
      <c r="C42" s="32">
        <f>C40-C38</f>
        <v>16631026.614908457</v>
      </c>
      <c r="D42" s="32">
        <f t="shared" ref="D42:I42" si="6">D40-D38</f>
        <v>6167440.7170779705</v>
      </c>
      <c r="E42" s="32">
        <f t="shared" si="6"/>
        <v>1863861.5364177376</v>
      </c>
      <c r="F42" s="32">
        <f t="shared" si="6"/>
        <v>181137.45337671041</v>
      </c>
      <c r="G42" s="32">
        <f t="shared" si="6"/>
        <v>-1007574.3994866498</v>
      </c>
      <c r="H42" s="32">
        <f t="shared" si="6"/>
        <v>-6480638.9362085015</v>
      </c>
      <c r="I42" s="33">
        <f t="shared" si="6"/>
        <v>-17355252.986085817</v>
      </c>
    </row>
  </sheetData>
  <mergeCells count="2">
    <mergeCell ref="A1:I1"/>
    <mergeCell ref="A2:I2"/>
  </mergeCells>
  <printOptions horizontalCentered="1"/>
  <pageMargins left="0.7" right="0.7" top="0.75" bottom="0.75" header="0.3" footer="0.3"/>
  <pageSetup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53B3-128C-4AC1-ADFC-061F1B46A2CE}">
  <dimension ref="A1:H14"/>
  <sheetViews>
    <sheetView workbookViewId="0">
      <selection activeCell="I13" sqref="I13"/>
    </sheetView>
  </sheetViews>
  <sheetFormatPr defaultRowHeight="15" x14ac:dyDescent="0.25"/>
  <cols>
    <col min="1" max="1" width="18.85546875" style="41" bestFit="1" customWidth="1"/>
    <col min="2" max="2" width="11.5703125" style="41" bestFit="1" customWidth="1"/>
    <col min="3" max="3" width="3.42578125" style="40" customWidth="1"/>
    <col min="4" max="5" width="9.140625" style="40"/>
    <col min="6" max="6" width="3" style="40" customWidth="1"/>
    <col min="7" max="7" width="9.140625" style="40"/>
    <col min="8" max="8" width="12.140625" style="40" customWidth="1"/>
    <col min="9" max="16384" width="9.140625" style="40"/>
  </cols>
  <sheetData>
    <row r="1" spans="1:8" x14ac:dyDescent="0.25">
      <c r="A1" s="54" t="s">
        <v>40</v>
      </c>
      <c r="B1" s="54"/>
      <c r="C1" s="54"/>
      <c r="D1" s="54"/>
      <c r="E1" s="54"/>
      <c r="F1" s="54"/>
      <c r="G1" s="54"/>
      <c r="H1" s="54"/>
    </row>
    <row r="2" spans="1:8" x14ac:dyDescent="0.25">
      <c r="A2" s="55" t="s">
        <v>41</v>
      </c>
      <c r="B2" s="55"/>
      <c r="C2" s="55"/>
      <c r="D2" s="55"/>
      <c r="E2" s="55"/>
      <c r="F2" s="55"/>
      <c r="G2" s="55"/>
      <c r="H2" s="55"/>
    </row>
    <row r="3" spans="1:8" x14ac:dyDescent="0.25">
      <c r="D3" s="53" t="s">
        <v>35</v>
      </c>
      <c r="E3" s="53"/>
      <c r="G3" s="53" t="s">
        <v>39</v>
      </c>
      <c r="H3" s="53"/>
    </row>
    <row r="4" spans="1:8" x14ac:dyDescent="0.25">
      <c r="D4" s="43" t="s">
        <v>36</v>
      </c>
      <c r="E4" s="43" t="s">
        <v>38</v>
      </c>
      <c r="F4" s="43"/>
      <c r="G4" s="43" t="s">
        <v>36</v>
      </c>
      <c r="H4" s="43" t="s">
        <v>38</v>
      </c>
    </row>
    <row r="5" spans="1:8" x14ac:dyDescent="0.25">
      <c r="D5" s="46" t="s">
        <v>37</v>
      </c>
      <c r="E5" s="46" t="s">
        <v>37</v>
      </c>
      <c r="F5" s="43"/>
      <c r="G5" s="46" t="s">
        <v>37</v>
      </c>
      <c r="H5" s="46" t="s">
        <v>37</v>
      </c>
    </row>
    <row r="6" spans="1:8" ht="15.75" x14ac:dyDescent="0.25">
      <c r="A6" s="42" t="s">
        <v>0</v>
      </c>
      <c r="B6" s="42" t="s">
        <v>22</v>
      </c>
      <c r="D6" s="44">
        <v>1.07</v>
      </c>
      <c r="E6" s="44">
        <v>1.07</v>
      </c>
      <c r="G6" s="45">
        <v>5.7325752222142874E-2</v>
      </c>
      <c r="H6" s="45">
        <v>5.6170744508349371E-2</v>
      </c>
    </row>
    <row r="7" spans="1:8" ht="15.75" x14ac:dyDescent="0.25">
      <c r="A7" s="42" t="s">
        <v>1</v>
      </c>
      <c r="B7" s="42" t="s">
        <v>23</v>
      </c>
      <c r="D7" s="44">
        <v>0.82</v>
      </c>
      <c r="E7" s="44">
        <v>0.82</v>
      </c>
      <c r="G7" s="45">
        <v>1.0360399373585499E-2</v>
      </c>
      <c r="H7" s="45">
        <v>9.6138923405024168E-3</v>
      </c>
    </row>
    <row r="8" spans="1:8" ht="15.75" x14ac:dyDescent="0.25">
      <c r="A8" s="42" t="s">
        <v>2</v>
      </c>
      <c r="B8" s="42" t="s">
        <v>24</v>
      </c>
      <c r="D8" s="44">
        <v>1.24</v>
      </c>
      <c r="E8" s="44">
        <v>1.22</v>
      </c>
      <c r="G8" s="45">
        <v>9.2218377640185492E-2</v>
      </c>
      <c r="H8" s="45">
        <v>8.9591716481706649E-2</v>
      </c>
    </row>
    <row r="9" spans="1:8" ht="15.75" x14ac:dyDescent="0.25">
      <c r="A9" s="42" t="s">
        <v>3</v>
      </c>
      <c r="B9" s="42" t="s">
        <v>25</v>
      </c>
      <c r="D9" s="44">
        <v>1.0900000000000001</v>
      </c>
      <c r="E9" s="44">
        <v>1.08</v>
      </c>
      <c r="G9" s="45">
        <v>6.3039386201858463E-2</v>
      </c>
      <c r="H9" s="45">
        <v>6.2599712833027815E-2</v>
      </c>
    </row>
    <row r="10" spans="1:8" ht="15.75" x14ac:dyDescent="0.25">
      <c r="A10" s="42" t="s">
        <v>32</v>
      </c>
      <c r="B10" s="42" t="s">
        <v>26</v>
      </c>
      <c r="D10" s="44">
        <v>1.58</v>
      </c>
      <c r="E10" s="44">
        <v>1.71</v>
      </c>
      <c r="G10" s="45">
        <v>0.16709157274532913</v>
      </c>
      <c r="H10" s="45">
        <v>0.19672680973343509</v>
      </c>
    </row>
    <row r="11" spans="1:8" ht="15.75" x14ac:dyDescent="0.25">
      <c r="A11" s="42" t="s">
        <v>33</v>
      </c>
      <c r="B11" s="42" t="s">
        <v>27</v>
      </c>
      <c r="D11" s="44">
        <v>0.75</v>
      </c>
      <c r="E11" s="44">
        <v>0.83</v>
      </c>
      <c r="G11" s="45">
        <v>-1.8623209646393213E-3</v>
      </c>
      <c r="H11" s="45">
        <v>1.2224441054422594E-2</v>
      </c>
    </row>
    <row r="12" spans="1:8" ht="15.75" x14ac:dyDescent="0.25">
      <c r="A12" s="42" t="s">
        <v>34</v>
      </c>
      <c r="B12" s="42" t="s">
        <v>28</v>
      </c>
      <c r="D12" s="44">
        <v>0.66</v>
      </c>
      <c r="E12" s="44">
        <v>1.71</v>
      </c>
      <c r="G12" s="45">
        <v>-1.544225829542223E-2</v>
      </c>
      <c r="H12" s="45">
        <v>0.20171479558507324</v>
      </c>
    </row>
    <row r="13" spans="1:8" s="49" customFormat="1" ht="15.75" x14ac:dyDescent="0.25">
      <c r="A13" s="47" t="s">
        <v>30</v>
      </c>
      <c r="B13" s="48"/>
      <c r="D13" s="50">
        <v>1.37</v>
      </c>
      <c r="E13" s="50">
        <v>1.37</v>
      </c>
      <c r="G13" s="51">
        <v>0.15974813777871591</v>
      </c>
      <c r="H13" s="51">
        <v>0.15974804626236755</v>
      </c>
    </row>
    <row r="14" spans="1:8" ht="15.75" x14ac:dyDescent="0.25">
      <c r="A14" s="42" t="s">
        <v>31</v>
      </c>
      <c r="D14" s="44">
        <v>1</v>
      </c>
      <c r="E14" s="44">
        <v>1</v>
      </c>
      <c r="G14" s="45">
        <v>4.5499999999999999E-2</v>
      </c>
      <c r="H14" s="45">
        <v>4.5499999999999999E-2</v>
      </c>
    </row>
  </sheetData>
  <mergeCells count="4">
    <mergeCell ref="D3:E3"/>
    <mergeCell ref="G3:H3"/>
    <mergeCell ref="A1:H1"/>
    <mergeCell ref="A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D17A55F-6BF5-46CA-8938-5F8AF1249A4F}"/>
</file>

<file path=customXml/itemProps2.xml><?xml version="1.0" encoding="utf-8"?>
<ds:datastoreItem xmlns:ds="http://schemas.openxmlformats.org/officeDocument/2006/customXml" ds:itemID="{65F5B558-8F71-4BBF-9FE4-966A8BA6D2D8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bb6117c-7237-4594-87be-1a98bf45b026"/>
  </ds:schemaRefs>
</ds:datastoreItem>
</file>

<file path=customXml/itemProps3.xml><?xml version="1.0" encoding="utf-8"?>
<ds:datastoreItem xmlns:ds="http://schemas.openxmlformats.org/officeDocument/2006/customXml" ds:itemID="{76FCBD84-5820-431A-9EB7-9A8504BC8E6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0B64FBC-DA1A-4170-8C0E-24A83DB5D1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Dolen</dc:creator>
  <cp:lastModifiedBy>Jenny Dolen</cp:lastModifiedBy>
  <cp:lastPrinted>2019-11-18T20:57:10Z</cp:lastPrinted>
  <dcterms:created xsi:type="dcterms:W3CDTF">2019-11-18T15:18:43Z</dcterms:created>
  <dcterms:modified xsi:type="dcterms:W3CDTF">2019-11-19T16:51:28Z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