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C0296863-F5E5-44FC-95EE-DB432F43416C}" xr6:coauthVersionLast="47" xr6:coauthVersionMax="47" xr10:uidLastSave="{00000000-0000-0000-0000-000000000000}"/>
  <bookViews>
    <workbookView xWindow="-120" yWindow="480" windowWidth="19440" windowHeight="15000" tabRatio="847" activeTab="1" xr2:uid="{D9601F19-7A3E-402C-A93A-315300CF6BA3}"/>
  </bookViews>
  <sheets>
    <sheet name="13.2_R" sheetId="1" r:id="rId1"/>
    <sheet name="13.2.1_R" sheetId="2" r:id="rId2"/>
    <sheet name="13.2.2_R" sheetId="3" r:id="rId3"/>
    <sheet name="13.2.3_R" sheetId="8" r:id="rId4"/>
    <sheet name="13.2.4_R_CONFIDENTIAL" sheetId="4" r:id="rId5"/>
    <sheet name="13.2.5_R" sheetId="5" r:id="rId6"/>
    <sheet name="13.2.6_R" sheetId="10" r:id="rId7"/>
    <sheet name="13.2.7_R" sheetId="6" r:id="rId8"/>
    <sheet name="13.2.8_R" sheetId="7"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_______________________OM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_six6" hidden="1">{#N/A,#N/A,FALSE,"CRPT";#N/A,#N/A,FALSE,"TREND";#N/A,#N/A,FALSE,"%Curve"}</definedName>
    <definedName name="__________________www1" hidden="1">{#N/A,#N/A,FALSE,"schA"}</definedName>
    <definedName name="_________________OM1" hidden="1">{#N/A,#N/A,FALSE,"Summary";#N/A,#N/A,FALSE,"SmPlants";#N/A,#N/A,FALSE,"Utah";#N/A,#N/A,FALSE,"Idaho";#N/A,#N/A,FALSE,"Lewis River";#N/A,#N/A,FALSE,"NrthUmpq";#N/A,#N/A,FALSE,"KlamRog"}</definedName>
    <definedName name="_________________six6" hidden="1">{#N/A,#N/A,FALSE,"CRPT";#N/A,#N/A,FALSE,"TREND";#N/A,#N/A,FALSE,"%Curve"}</definedName>
    <definedName name="_________________www1" hidden="1">{#N/A,#N/A,FALSE,"schA"}</definedName>
    <definedName name="________________six6" hidden="1">{#N/A,#N/A,FALSE,"CRPT";#N/A,#N/A,FALSE,"TREND";#N/A,#N/A,FALSE,"%Curve"}</definedName>
    <definedName name="________________www1" hidden="1">{#N/A,#N/A,FALSE,"schA"}</definedName>
    <definedName name="_______________six6" hidden="1">{#N/A,#N/A,FALSE,"CRPT";#N/A,#N/A,FALSE,"TREND";#N/A,#N/A,FALSE,"%Curve"}</definedName>
    <definedName name="_______________www1" hidden="1">{#N/A,#N/A,FALSE,"schA"}</definedName>
    <definedName name="______________OM1" hidden="1">{#N/A,#N/A,FALSE,"Summary";#N/A,#N/A,FALSE,"SmPlants";#N/A,#N/A,FALSE,"Utah";#N/A,#N/A,FALSE,"Idaho";#N/A,#N/A,FALSE,"Lewis River";#N/A,#N/A,FALSE,"NrthUmpq";#N/A,#N/A,FALSE,"KlamRog"}</definedName>
    <definedName name="______________six6" hidden="1">{#N/A,#N/A,FALSE,"CRPT";#N/A,#N/A,FALSE,"TREND";#N/A,#N/A,FALSE,"%Curve"}</definedName>
    <definedName name="______________www1" hidden="1">{#N/A,#N/A,FALSE,"schA"}</definedName>
    <definedName name="_____________j1" hidden="1">{"PRINT",#N/A,TRUE,"APPA";"PRINT",#N/A,TRUE,"APS";"PRINT",#N/A,TRUE,"BHPL";"PRINT",#N/A,TRUE,"BHPL2";"PRINT",#N/A,TRUE,"CDWR";"PRINT",#N/A,TRUE,"EWEB";"PRINT",#N/A,TRUE,"LADWP";"PRINT",#N/A,TRUE,"NEVBASE"}</definedName>
    <definedName name="_____________j2" hidden="1">{"PRINT",#N/A,TRUE,"APPA";"PRINT",#N/A,TRUE,"APS";"PRINT",#N/A,TRUE,"BHPL";"PRINT",#N/A,TRUE,"BHPL2";"PRINT",#N/A,TRUE,"CDWR";"PRINT",#N/A,TRUE,"EWEB";"PRINT",#N/A,TRUE,"LADWP";"PRINT",#N/A,TRUE,"NEVBASE"}</definedName>
    <definedName name="_____________j3" hidden="1">{"PRINT",#N/A,TRUE,"APPA";"PRINT",#N/A,TRUE,"APS";"PRINT",#N/A,TRUE,"BHPL";"PRINT",#N/A,TRUE,"BHPL2";"PRINT",#N/A,TRUE,"CDWR";"PRINT",#N/A,TRUE,"EWEB";"PRINT",#N/A,TRUE,"LADWP";"PRINT",#N/A,TRUE,"NEVBASE"}</definedName>
    <definedName name="_____________j4" hidden="1">{"PRINT",#N/A,TRUE,"APPA";"PRINT",#N/A,TRUE,"APS";"PRINT",#N/A,TRUE,"BHPL";"PRINT",#N/A,TRUE,"BHPL2";"PRINT",#N/A,TRUE,"CDWR";"PRINT",#N/A,TRUE,"EWEB";"PRINT",#N/A,TRUE,"LADWP";"PRINT",#N/A,TRUE,"NEVBASE"}</definedName>
    <definedName name="_____________j5" hidden="1">{"PRINT",#N/A,TRUE,"APPA";"PRINT",#N/A,TRUE,"APS";"PRINT",#N/A,TRUE,"BHPL";"PRINT",#N/A,TRUE,"BHPL2";"PRINT",#N/A,TRUE,"CDWR";"PRINT",#N/A,TRUE,"EWEB";"PRINT",#N/A,TRUE,"LADWP";"PRINT",#N/A,TRUE,"NEVBASE"}</definedName>
    <definedName name="_____________six6" hidden="1">{#N/A,#N/A,FALSE,"CRPT";#N/A,#N/A,FALSE,"TREND";#N/A,#N/A,FALSE,"%Curve"}</definedName>
    <definedName name="_____________www1" hidden="1">{#N/A,#N/A,FALSE,"schA"}</definedName>
    <definedName name="____________j1" hidden="1">{"PRINT",#N/A,TRUE,"APPA";"PRINT",#N/A,TRUE,"APS";"PRINT",#N/A,TRUE,"BHPL";"PRINT",#N/A,TRUE,"BHPL2";"PRINT",#N/A,TRUE,"CDWR";"PRINT",#N/A,TRUE,"EWEB";"PRINT",#N/A,TRUE,"LADWP";"PRINT",#N/A,TRUE,"NEVBASE"}</definedName>
    <definedName name="____________j2" hidden="1">{"PRINT",#N/A,TRUE,"APPA";"PRINT",#N/A,TRUE,"APS";"PRINT",#N/A,TRUE,"BHPL";"PRINT",#N/A,TRUE,"BHPL2";"PRINT",#N/A,TRUE,"CDWR";"PRINT",#N/A,TRUE,"EWEB";"PRINT",#N/A,TRUE,"LADWP";"PRINT",#N/A,TRUE,"NEVBASE"}</definedName>
    <definedName name="____________j3" hidden="1">{"PRINT",#N/A,TRUE,"APPA";"PRINT",#N/A,TRUE,"APS";"PRINT",#N/A,TRUE,"BHPL";"PRINT",#N/A,TRUE,"BHPL2";"PRINT",#N/A,TRUE,"CDWR";"PRINT",#N/A,TRUE,"EWEB";"PRINT",#N/A,TRUE,"LADWP";"PRINT",#N/A,TRUE,"NEVBASE"}</definedName>
    <definedName name="____________j4" hidden="1">{"PRINT",#N/A,TRUE,"APPA";"PRINT",#N/A,TRUE,"APS";"PRINT",#N/A,TRUE,"BHPL";"PRINT",#N/A,TRUE,"BHPL2";"PRINT",#N/A,TRUE,"CDWR";"PRINT",#N/A,TRUE,"EWEB";"PRINT",#N/A,TRUE,"LADWP";"PRINT",#N/A,TRUE,"NEVBASE"}</definedName>
    <definedName name="____________j5" hidden="1">{"PRINT",#N/A,TRUE,"APPA";"PRINT",#N/A,TRUE,"APS";"PRINT",#N/A,TRUE,"BHPL";"PRINT",#N/A,TRUE,"BHPL2";"PRINT",#N/A,TRUE,"CDWR";"PRINT",#N/A,TRUE,"EWEB";"PRINT",#N/A,TRUE,"LADWP";"PRINT",#N/A,TRUE,"NEVBASE"}</definedName>
    <definedName name="____________OM1" hidden="1">{#N/A,#N/A,FALSE,"Summary";#N/A,#N/A,FALSE,"SmPlants";#N/A,#N/A,FALSE,"Utah";#N/A,#N/A,FALSE,"Idaho";#N/A,#N/A,FALSE,"Lewis River";#N/A,#N/A,FALSE,"NrthUmpq";#N/A,#N/A,FALSE,"KlamRog"}</definedName>
    <definedName name="____________six6" hidden="1">{#N/A,#N/A,FALSE,"CRPT";#N/A,#N/A,FALSE,"TREND";#N/A,#N/A,FALSE,"%Curve"}</definedName>
    <definedName name="____________www1" hidden="1">{#N/A,#N/A,FALSE,"schA"}</definedName>
    <definedName name="___________OM1" hidden="1">{#N/A,#N/A,FALSE,"Summary";#N/A,#N/A,FALSE,"SmPlants";#N/A,#N/A,FALSE,"Utah";#N/A,#N/A,FALSE,"Idaho";#N/A,#N/A,FALSE,"Lewis River";#N/A,#N/A,FALSE,"NrthUmpq";#N/A,#N/A,FALSE,"KlamRog"}</definedName>
    <definedName name="___________six6" hidden="1">{#N/A,#N/A,FALSE,"CRPT";#N/A,#N/A,FALSE,"TREND";#N/A,#N/A,FALSE,"%Curve"}</definedName>
    <definedName name="___________www1" hidden="1">{#N/A,#N/A,FALSE,"schA"}</definedName>
    <definedName name="__________j1" hidden="1">{"PRINT",#N/A,TRUE,"APPA";"PRINT",#N/A,TRUE,"APS";"PRINT",#N/A,TRUE,"BHPL";"PRINT",#N/A,TRUE,"BHPL2";"PRINT",#N/A,TRUE,"CDWR";"PRINT",#N/A,TRUE,"EWEB";"PRINT",#N/A,TRUE,"LADWP";"PRINT",#N/A,TRUE,"NEVBASE"}</definedName>
    <definedName name="__________j2" hidden="1">{"PRINT",#N/A,TRUE,"APPA";"PRINT",#N/A,TRUE,"APS";"PRINT",#N/A,TRUE,"BHPL";"PRINT",#N/A,TRUE,"BHPL2";"PRINT",#N/A,TRUE,"CDWR";"PRINT",#N/A,TRUE,"EWEB";"PRINT",#N/A,TRUE,"LADWP";"PRINT",#N/A,TRUE,"NEVBASE"}</definedName>
    <definedName name="__________j3" hidden="1">{"PRINT",#N/A,TRUE,"APPA";"PRINT",#N/A,TRUE,"APS";"PRINT",#N/A,TRUE,"BHPL";"PRINT",#N/A,TRUE,"BHPL2";"PRINT",#N/A,TRUE,"CDWR";"PRINT",#N/A,TRUE,"EWEB";"PRINT",#N/A,TRUE,"LADWP";"PRINT",#N/A,TRUE,"NEVBASE"}</definedName>
    <definedName name="__________j4" hidden="1">{"PRINT",#N/A,TRUE,"APPA";"PRINT",#N/A,TRUE,"APS";"PRINT",#N/A,TRUE,"BHPL";"PRINT",#N/A,TRUE,"BHPL2";"PRINT",#N/A,TRUE,"CDWR";"PRINT",#N/A,TRUE,"EWEB";"PRINT",#N/A,TRUE,"LADWP";"PRINT",#N/A,TRUE,"NEVBASE"}</definedName>
    <definedName name="__________j5" hidden="1">{"PRINT",#N/A,TRUE,"APPA";"PRINT",#N/A,TRUE,"APS";"PRINT",#N/A,TRUE,"BHPL";"PRINT",#N/A,TRUE,"BHPL2";"PRINT",#N/A,TRUE,"CDWR";"PRINT",#N/A,TRUE,"EWEB";"PRINT",#N/A,TRUE,"LADWP";"PRINT",#N/A,TRUE,"NEVBASE"}</definedName>
    <definedName name="__________six6" hidden="1">{#N/A,#N/A,FALSE,"CRPT";#N/A,#N/A,FALSE,"TREND";#N/A,#N/A,FALSE,"%Curve"}</definedName>
    <definedName name="__________www1" hidden="1">{#N/A,#N/A,FALSE,"schA"}</definedName>
    <definedName name="_________j1"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hidden="1">{#N/A,#N/A,FALSE,"Summary";#N/A,#N/A,FALSE,"SmPlants";#N/A,#N/A,FALSE,"Utah";#N/A,#N/A,FALSE,"Idaho";#N/A,#N/A,FALSE,"Lewis River";#N/A,#N/A,FALSE,"NrthUmpq";#N/A,#N/A,FALSE,"KlamRog"}</definedName>
    <definedName name="_________six6" hidden="1">{#N/A,#N/A,FALSE,"CRPT";#N/A,#N/A,FALSE,"TREND";#N/A,#N/A,FALSE,"%Curve"}</definedName>
    <definedName name="_________www1" hidden="1">{#N/A,#N/A,FALSE,"schA"}</definedName>
    <definedName name="________j1"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_six6" hidden="1">{#N/A,#N/A,FALSE,"CRPT";#N/A,#N/A,FALSE,"TREND";#N/A,#N/A,FALSE,"%Curve"}</definedName>
    <definedName name="________www1" hidden="1">{#N/A,#N/A,FALSE,"schA"}</definedName>
    <definedName name="_______j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hidden="1">{#N/A,#N/A,FALSE,"Summary";#N/A,#N/A,FALSE,"SmPlants";#N/A,#N/A,FALSE,"Utah";#N/A,#N/A,FALSE,"Idaho";#N/A,#N/A,FALSE,"Lewis River";#N/A,#N/A,FALSE,"NrthUmpq";#N/A,#N/A,FALSE,"KlamRog"}</definedName>
    <definedName name="_______six6" hidden="1">{#N/A,#N/A,FALSE,"CRPT";#N/A,#N/A,FALSE,"TREND";#N/A,#N/A,FALSE,"%Curve"}</definedName>
    <definedName name="_______www1" hidden="1">{#N/A,#N/A,FALSE,"schA"}</definedName>
    <definedName name="______j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hidden="1">{#N/A,#N/A,FALSE,"Summary";#N/A,#N/A,FALSE,"SmPlants";#N/A,#N/A,FALSE,"Utah";#N/A,#N/A,FALSE,"Idaho";#N/A,#N/A,FALSE,"Lewis River";#N/A,#N/A,FALSE,"NrthUmpq";#N/A,#N/A,FALSE,"KlamRog"}</definedName>
    <definedName name="______six6" hidden="1">{#N/A,#N/A,FALSE,"CRPT";#N/A,#N/A,FALSE,"TREND";#N/A,#N/A,FALSE,"%Curve"}</definedName>
    <definedName name="______www1" hidden="1">{#N/A,#N/A,FALSE,"schA"}</definedName>
    <definedName name="_____j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hidden="1">{#N/A,#N/A,FALSE,"Summary";#N/A,#N/A,FALSE,"SmPlants";#N/A,#N/A,FALSE,"Utah";#N/A,#N/A,FALSE,"Idaho";#N/A,#N/A,FALSE,"Lewis River";#N/A,#N/A,FALSE,"NrthUmpq";#N/A,#N/A,FALSE,"KlamRog"}</definedName>
    <definedName name="_____six6" hidden="1">{#N/A,#N/A,FALSE,"CRPT";#N/A,#N/A,FALSE,"TREND";#N/A,#N/A,FALSE,"%Curve"}</definedName>
    <definedName name="_____www1" hidden="1">{#N/A,#N/A,FALSE,"schA"}</definedName>
    <definedName name="____j1" localSheetId="5"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5"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5"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5"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5"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5"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_six6" hidden="1">{#N/A,#N/A,FALSE,"CRPT";#N/A,#N/A,FALSE,"TREND";#N/A,#N/A,FALSE,"%Curve"}</definedName>
    <definedName name="____www1" hidden="1">{#N/A,#N/A,FALSE,"schA"}</definedName>
    <definedName name="___j1" localSheetId="8"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8"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8"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8"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8"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8"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_six6" hidden="1">{#N/A,#N/A,FALSE,"CRPT";#N/A,#N/A,FALSE,"TREND";#N/A,#N/A,FALSE,"%Curve"}</definedName>
    <definedName name="___www1" hidden="1">{#N/A,#N/A,FALSE,"schA"}</definedName>
    <definedName name="__123Graph_A" localSheetId="5" hidden="1">[1]Inputs!#REF!</definedName>
    <definedName name="__123Graph_A" localSheetId="6" hidden="1">[1]Inputs!#REF!</definedName>
    <definedName name="__123Graph_A" localSheetId="8" hidden="1">[1]Inputs!#REF!</definedName>
    <definedName name="__123Graph_A" hidden="1">[1]Inputs!#REF!</definedName>
    <definedName name="__123Graph_AB06" hidden="1">[2]WORKD!#REF!</definedName>
    <definedName name="__123Graph_B" localSheetId="5" hidden="1">[1]Inputs!#REF!</definedName>
    <definedName name="__123Graph_B" localSheetId="6" hidden="1">[1]Inputs!#REF!</definedName>
    <definedName name="__123Graph_B" localSheetId="8" hidden="1">[1]Inputs!#REF!</definedName>
    <definedName name="__123Graph_B" hidden="1">[1]Inputs!#REF!</definedName>
    <definedName name="__123Graph_D" localSheetId="6" hidden="1">[1]Inputs!#REF!</definedName>
    <definedName name="__123Graph_D" localSheetId="8" hidden="1">[1]Inputs!#REF!</definedName>
    <definedName name="__123Graph_D" hidden="1">[1]Inputs!#REF!</definedName>
    <definedName name="__123Graph_E" hidden="1">[3]Input!$E$22:$E$37</definedName>
    <definedName name="__123Graph_ECURRENT" hidden="1">[4]ConsolidatingPL!#REF!</definedName>
    <definedName name="__123Graph_F" hidden="1">[3]Input!$D$22:$D$37</definedName>
    <definedName name="__j1" localSheetId="5" hidden="1">{"PRINT",#N/A,TRUE,"APPA";"PRINT",#N/A,TRUE,"APS";"PRINT",#N/A,TRUE,"BHPL";"PRINT",#N/A,TRUE,"BHPL2";"PRINT",#N/A,TRUE,"CDWR";"PRINT",#N/A,TRUE,"EWEB";"PRINT",#N/A,TRUE,"LADWP";"PRINT",#N/A,TRUE,"NEVBASE"}</definedName>
    <definedName name="__j1" localSheetId="7"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5" hidden="1">{"PRINT",#N/A,TRUE,"APPA";"PRINT",#N/A,TRUE,"APS";"PRINT",#N/A,TRUE,"BHPL";"PRINT",#N/A,TRUE,"BHPL2";"PRINT",#N/A,TRUE,"CDWR";"PRINT",#N/A,TRUE,"EWEB";"PRINT",#N/A,TRUE,"LADWP";"PRINT",#N/A,TRUE,"NEVBASE"}</definedName>
    <definedName name="__j2" localSheetId="7"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5" hidden="1">{"PRINT",#N/A,TRUE,"APPA";"PRINT",#N/A,TRUE,"APS";"PRINT",#N/A,TRUE,"BHPL";"PRINT",#N/A,TRUE,"BHPL2";"PRINT",#N/A,TRUE,"CDWR";"PRINT",#N/A,TRUE,"EWEB";"PRINT",#N/A,TRUE,"LADWP";"PRINT",#N/A,TRUE,"NEVBASE"}</definedName>
    <definedName name="__j3" localSheetId="7"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5" hidden="1">{"PRINT",#N/A,TRUE,"APPA";"PRINT",#N/A,TRUE,"APS";"PRINT",#N/A,TRUE,"BHPL";"PRINT",#N/A,TRUE,"BHPL2";"PRINT",#N/A,TRUE,"CDWR";"PRINT",#N/A,TRUE,"EWEB";"PRINT",#N/A,TRUE,"LADWP";"PRINT",#N/A,TRUE,"NEVBASE"}</definedName>
    <definedName name="__j4" localSheetId="7"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5" hidden="1">{"PRINT",#N/A,TRUE,"APPA";"PRINT",#N/A,TRUE,"APS";"PRINT",#N/A,TRUE,"BHPL";"PRINT",#N/A,TRUE,"BHPL2";"PRINT",#N/A,TRUE,"CDWR";"PRINT",#N/A,TRUE,"EWEB";"PRINT",#N/A,TRUE,"LADWP";"PRINT",#N/A,TRUE,"NEVBASE"}</definedName>
    <definedName name="__j5" localSheetId="7"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5" hidden="1">{#N/A,#N/A,FALSE,"Summary";#N/A,#N/A,FALSE,"SmPlants";#N/A,#N/A,FALSE,"Utah";#N/A,#N/A,FALSE,"Idaho";#N/A,#N/A,FALSE,"Lewis River";#N/A,#N/A,FALSE,"NrthUmpq";#N/A,#N/A,FALSE,"KlamRog"}</definedName>
    <definedName name="__OM1" localSheetId="7"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_six6" hidden="1">{#N/A,#N/A,FALSE,"CRPT";#N/A,#N/A,FALSE,"TREND";#N/A,#N/A,FALSE,"%Curve"}</definedName>
    <definedName name="__www1" hidden="1">{#N/A,#N/A,FALSE,"schA"}</definedName>
    <definedName name="_1__123Graph_ACHART_17" hidden="1">'[5]10'!#REF!</definedName>
    <definedName name="_ex1" hidden="1">{#N/A,#N/A,FALSE,"Summ";#N/A,#N/A,FALSE,"General"}</definedName>
    <definedName name="_Fill" localSheetId="5" hidden="1">#REF!</definedName>
    <definedName name="_Fill" localSheetId="6" hidden="1">#REF!</definedName>
    <definedName name="_Fill" hidden="1">#REF!</definedName>
    <definedName name="_xlnm._FilterDatabase" localSheetId="5" hidden="1">#REF!</definedName>
    <definedName name="_xlnm._FilterDatabase" localSheetId="6" hidden="1">#REF!</definedName>
    <definedName name="_xlnm._FilterDatabase" localSheetId="8" hidden="1">'13.2.8_R'!$A$7:$J$75</definedName>
    <definedName name="_xlnm._FilterDatabase" hidden="1">#REF!</definedName>
    <definedName name="_j1" localSheetId="5" hidden="1">{"PRINT",#N/A,TRUE,"APPA";"PRINT",#N/A,TRUE,"APS";"PRINT",#N/A,TRUE,"BHPL";"PRINT",#N/A,TRUE,"BHPL2";"PRINT",#N/A,TRUE,"CDWR";"PRINT",#N/A,TRUE,"EWEB";"PRINT",#N/A,TRUE,"LADWP";"PRINT",#N/A,TRUE,"NEVBASE"}</definedName>
    <definedName name="_j1" localSheetId="6"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5" hidden="1">{"PRINT",#N/A,TRUE,"APPA";"PRINT",#N/A,TRUE,"APS";"PRINT",#N/A,TRUE,"BHPL";"PRINT",#N/A,TRUE,"BHPL2";"PRINT",#N/A,TRUE,"CDWR";"PRINT",#N/A,TRUE,"EWEB";"PRINT",#N/A,TRUE,"LADWP";"PRINT",#N/A,TRUE,"NEVBASE"}</definedName>
    <definedName name="_j2" localSheetId="6"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5" hidden="1">{"PRINT",#N/A,TRUE,"APPA";"PRINT",#N/A,TRUE,"APS";"PRINT",#N/A,TRUE,"BHPL";"PRINT",#N/A,TRUE,"BHPL2";"PRINT",#N/A,TRUE,"CDWR";"PRINT",#N/A,TRUE,"EWEB";"PRINT",#N/A,TRUE,"LADWP";"PRINT",#N/A,TRUE,"NEVBASE"}</definedName>
    <definedName name="_j3" localSheetId="6"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5" hidden="1">{"PRINT",#N/A,TRUE,"APPA";"PRINT",#N/A,TRUE,"APS";"PRINT",#N/A,TRUE,"BHPL";"PRINT",#N/A,TRUE,"BHPL2";"PRINT",#N/A,TRUE,"CDWR";"PRINT",#N/A,TRUE,"EWEB";"PRINT",#N/A,TRUE,"LADWP";"PRINT",#N/A,TRUE,"NEVBASE"}</definedName>
    <definedName name="_j4" localSheetId="6"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5" hidden="1">{"PRINT",#N/A,TRUE,"APPA";"PRINT",#N/A,TRUE,"APS";"PRINT",#N/A,TRUE,"BHPL";"PRINT",#N/A,TRUE,"BHPL2";"PRINT",#N/A,TRUE,"CDWR";"PRINT",#N/A,TRUE,"EWEB";"PRINT",#N/A,TRUE,"LADWP";"PRINT",#N/A,TRUE,"NEVBASE"}</definedName>
    <definedName name="_j5" localSheetId="6"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5" hidden="1">#REF!</definedName>
    <definedName name="_Key1" localSheetId="6" hidden="1">#REF!</definedName>
    <definedName name="_Key1" hidden="1">#REF!</definedName>
    <definedName name="_Key2" localSheetId="5" hidden="1">#REF!</definedName>
    <definedName name="_Key2" localSheetId="6" hidden="1">#REF!</definedName>
    <definedName name="_Key2" hidden="1">#REF!</definedName>
    <definedName name="_new1" hidden="1">{#N/A,#N/A,FALSE,"Summ";#N/A,#N/A,FALSE,"General"}</definedName>
    <definedName name="_nofill" hidden="1">[6]A!#REF!</definedName>
    <definedName name="_OM1" localSheetId="5" hidden="1">{#N/A,#N/A,FALSE,"Summary";#N/A,#N/A,FALSE,"SmPlants";#N/A,#N/A,FALSE,"Utah";#N/A,#N/A,FALSE,"Idaho";#N/A,#N/A,FALSE,"Lewis River";#N/A,#N/A,FALSE,"NrthUmpq";#N/A,#N/A,FALSE,"KlamRog"}</definedName>
    <definedName name="_OM1" localSheetId="6"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Int" hidden="1">1</definedName>
    <definedName name="_Regression_Out" hidden="1">#REF!</definedName>
    <definedName name="_Regression_X" hidden="1">#REF!</definedName>
    <definedName name="_Regression_Y" hidden="1">#REF!</definedName>
    <definedName name="_six6" hidden="1">{#N/A,#N/A,FALSE,"CRPT";#N/A,#N/A,FALSE,"TREND";#N/A,#N/A,FALSE,"%Curve"}</definedName>
    <definedName name="_Sort" localSheetId="5" hidden="1">#REF!</definedName>
    <definedName name="_Sort" localSheetId="6" hidden="1">#REF!</definedName>
    <definedName name="_Sort" hidden="1">#REF!</definedName>
    <definedName name="_www1" hidden="1">{#N/A,#N/A,FALSE,"schA"}</definedName>
    <definedName name="a" hidden="1">'[1]DSM Output'!$J$21:$J$23</definedName>
    <definedName name="Access_Button1" hidden="1">"Headcount_Workbook_Schedules_List"</definedName>
    <definedName name="AccessDatabase" hidden="1">"P:\HR\SharonPlummer\Headcount Workbook.mdb"</definedName>
    <definedName name="alkjslkj" hidden="1">{0,#N/A,TRUE,0;0,#N/A,TRUE,0;0,#N/A,TRUE,0;0,#N/A,TRUE,0;0,#N/A,TRUE,0;0,#N/A,TRUE,0;0,#N/A,TRUE,0;0,#N/A,TRUE,0}</definedName>
    <definedName name="anscount" hidden="1">1</definedName>
    <definedName name="AS2DocOpenMode" hidden="1">"AS2DocumentEdit"</definedName>
    <definedName name="asa" hidden="1">{"Factors Pages 1-2",#N/A,FALSE,"Factors";"Factors Page 3",#N/A,FALSE,"Factors";"Factors Page 4",#N/A,FALSE,"Factors";"Factors Page 5",#N/A,FALSE,"Factors";"Factors Pages 8-27",#N/A,FALSE,"Factors"}</definedName>
    <definedName name="asdf" hidden="1">{#N/A,#N/A,FALSE,"Bgt";#N/A,#N/A,FALSE,"Act";#N/A,#N/A,FALSE,"Chrt Data";#N/A,#N/A,FALSE,"Bus Result";#N/A,#N/A,FALSE,"Main Charts";#N/A,#N/A,FALSE,"P&amp;L Ttl";#N/A,#N/A,FALSE,"P&amp;L C_Ttl";#N/A,#N/A,FALSE,"P&amp;L C_Oct";#N/A,#N/A,FALSE,"P&amp;L C_Sep";#N/A,#N/A,FALSE,"1996";#N/A,#N/A,FALSE,"Data"}</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ANPY1HT49TAH98H4B9RC1D4"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NISOEXF3OFHT2BUA6P9RBIJ"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L27NGDBCTVPW97K42QANS5K"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FFT2RP50WNPKBT7X8PJ3"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NU8ISP26W97JG63CN1XT9KB4"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UOAHB0OT3BACAHNZ3B905C0P"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PVL5VEVK9Q7AYB7EC2VZWBEZ"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Q3T3TWGZUSNVWJE1XWXHGRQ"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IL5ZWOXQAENH3VP3ZHA2N7N"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#REF!</definedName>
    <definedName name="BExMC7PESEESXVMDCGGIP5LPMUGY"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PEDT6IOYLLC3KJKRZOETC3Y"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9A8OZ31BDN5QEGQGWG59A43"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4GJ3LZJL6JDEHT7UDXW90TV"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PR6Y32097JKJCTGC4C6EGE9"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VNZHNB5P9V6232N0DQCE0WE"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4QVV7YZ6L5A7WZEMIA5AZOV"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SYRA4NR7K6RLC3I81QSG5SQR"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Camas" hidden="1">{#N/A,#N/A,FALSE,"Summary";#N/A,#N/A,FALSE,"SmPlants";#N/A,#N/A,FALSE,"Utah";#N/A,#N/A,FALSE,"Idaho";#N/A,#N/A,FALSE,"Lewis River";#N/A,#N/A,FALSE,"NrthUmpq";#N/A,#N/A,FALSE,"KlamRog"}</definedName>
    <definedName name="CBWorkbookPriority" hidden="1">-2060790043</definedName>
    <definedName name="cgf" localSheetId="5" hidden="1">{"PRINT",#N/A,TRUE,"APPA";"PRINT",#N/A,TRUE,"APS";"PRINT",#N/A,TRUE,"BHPL";"PRINT",#N/A,TRUE,"BHPL2";"PRINT",#N/A,TRUE,"CDWR";"PRINT",#N/A,TRUE,"EWEB";"PRINT",#N/A,TRUE,"LADWP";"PRINT",#N/A,TRUE,"NEVBASE"}</definedName>
    <definedName name="cgf" localSheetId="6" hidden="1">{"PRINT",#N/A,TRUE,"APPA";"PRINT",#N/A,TRUE,"APS";"PRINT",#N/A,TRUE,"BHPL";"PRINT",#N/A,TRUE,"BHPL2";"PRINT",#N/A,TRUE,"CDWR";"PRINT",#N/A,TRUE,"EWEB";"PRINT",#N/A,TRUE,"LADWP";"PRINT",#N/A,TRUE,"NEVBASE"}</definedName>
    <definedName name="cgf" localSheetId="7" hidden="1">{"PRINT",#N/A,TRUE,"APPA";"PRINT",#N/A,TRUE,"APS";"PRINT",#N/A,TRUE,"BHPL";"PRINT",#N/A,TRUE,"BHPL2";"PRINT",#N/A,TRUE,"CDWR";"PRINT",#N/A,TRUE,"EWEB";"PRINT",#N/A,TRUE,"LADWP";"PRINT",#N/A,TRUE,"NEVBASE"}</definedName>
    <definedName name="cgf" localSheetId="8"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IQWBGuid" hidden="1">"PRW Allocation Spreadsheet_November - 11312014 Shutdown.xlsx"</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localSheetId="5" hidden="1">{"YTD-Total",#N/A,TRUE,"Provision";"YTD-Utility",#N/A,TRUE,"Prov Utility";"YTD-NonUtility",#N/A,TRUE,"Prov NonUtility"}</definedName>
    <definedName name="combined1" localSheetId="6" hidden="1">{"YTD-Total",#N/A,TRUE,"Provision";"YTD-Utility",#N/A,TRUE,"Prov Utility";"YTD-NonUtility",#N/A,TRUE,"Prov NonUtility"}</definedName>
    <definedName name="combined1" localSheetId="7" hidden="1">{"YTD-Total",#N/A,TRUE,"Provision";"YTD-Utility",#N/A,TRUE,"Prov Utility";"YTD-NonUtility",#N/A,TRUE,"Prov NonUtility"}</definedName>
    <definedName name="combined1" localSheetId="8" hidden="1">{"YTD-Total",#N/A,TRUE,"Provision";"YTD-Utility",#N/A,TRUE,"Prov Utility";"YTD-NonUtility",#N/A,TRUE,"Prov NonUtility"}</definedName>
    <definedName name="combined1" hidden="1">{"YTD-Total",#N/A,TRUE,"Provision";"YTD-Utility",#N/A,TRUE,"Prov Utility";"YTD-NonUtility",#N/A,TRUE,"Prov NonUtility"}</definedName>
    <definedName name="combined1stub" hidden="1">{"YTD-Total",#N/A,TRUE,"Provision";"YTD-Utility",#N/A,TRUE,"Prov Utility";"YTD-NonUtility",#N/A,TRUE,"Prov NonUtility"}</definedName>
    <definedName name="copy" hidden="1">#REF!</definedName>
    <definedName name="dana" hidden="1">{#N/A,#N/A,FALSE,"Summary EPS";#N/A,#N/A,FALSE,"1st Qtr Electric";#N/A,#N/A,FALSE,"1st Qtr Australia";#N/A,#N/A,FALSE,"1st Qtr Telecom";#N/A,#N/A,FALSE,"1st QTR Other"}</definedName>
    <definedName name="dana1" hidden="1">{#N/A,#N/A,FALSE,"Summary 1";#N/A,#N/A,FALSE,"Domestic";#N/A,#N/A,FALSE,"Australia";#N/A,#N/A,FALSE,"Other"}</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d" hidden="1">{#N/A,#N/A,FALSE,"CHECKREQ"}</definedName>
    <definedName name="dfdfdfd" hidden="1">{#N/A,#N/A,FALSE,"CHECKREQ"}</definedName>
    <definedName name="DFIT" hidden="1">{#N/A,#N/A,FALSE,"Coversheet";#N/A,#N/A,FALSE,"QA"}</definedName>
    <definedName name="dsd" hidden="1">[1]Inputs!#REF!</definedName>
    <definedName name="DUDE" localSheetId="5" hidden="1">#REF!</definedName>
    <definedName name="DUDE" localSheetId="6" hidden="1">#REF!</definedName>
    <definedName name="DUDE" hidden="1">#REF!</definedName>
    <definedName name="ee" hidden="1">{#N/A,#N/A,FALSE,"Month ";#N/A,#N/A,FALSE,"YTD";#N/A,#N/A,FALSE,"12 mo ended"}</definedName>
    <definedName name="energy" localSheetId="5" hidden="1">{#N/A,#N/A,FALSE,"Bgt";#N/A,#N/A,FALSE,"Act";#N/A,#N/A,FALSE,"Chrt Data";#N/A,#N/A,FALSE,"Bus Result";#N/A,#N/A,FALSE,"Main Charts";#N/A,#N/A,FALSE,"P&amp;L Ttl";#N/A,#N/A,FALSE,"P&amp;L C_Ttl";#N/A,#N/A,FALSE,"P&amp;L C_Oct";#N/A,#N/A,FALSE,"P&amp;L C_Sep";#N/A,#N/A,FALSE,"1996";#N/A,#N/A,FALSE,"Data"}</definedName>
    <definedName name="energy" localSheetId="6" hidden="1">{#N/A,#N/A,FALSE,"Bgt";#N/A,#N/A,FALSE,"Act";#N/A,#N/A,FALSE,"Chrt Data";#N/A,#N/A,FALSE,"Bus Result";#N/A,#N/A,FALSE,"Main Charts";#N/A,#N/A,FALSE,"P&amp;L Ttl";#N/A,#N/A,FALSE,"P&amp;L C_Ttl";#N/A,#N/A,FALSE,"P&amp;L C_Oct";#N/A,#N/A,FALSE,"P&amp;L C_Sep";#N/A,#N/A,FALSE,"1996";#N/A,#N/A,FALSE,"Data"}</definedName>
    <definedName name="energy" localSheetId="7" hidden="1">{#N/A,#N/A,FALSE,"Bgt";#N/A,#N/A,FALSE,"Act";#N/A,#N/A,FALSE,"Chrt Data";#N/A,#N/A,FALSE,"Bus Result";#N/A,#N/A,FALSE,"Main Charts";#N/A,#N/A,FALSE,"P&amp;L Ttl";#N/A,#N/A,FALSE,"P&amp;L C_Ttl";#N/A,#N/A,FALSE,"P&amp;L C_Oct";#N/A,#N/A,FALSE,"P&amp;L C_Sep";#N/A,#N/A,FALSE,"1996";#N/A,#N/A,FALSE,"Data"}</definedName>
    <definedName name="energy" localSheetId="8"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ergystub" hidden="1">{#N/A,#N/A,FALSE,"Bgt";#N/A,#N/A,FALSE,"Act";#N/A,#N/A,FALSE,"Chrt Data";#N/A,#N/A,FALSE,"Bus Result";#N/A,#N/A,FALSE,"Main Charts";#N/A,#N/A,FALSE,"P&amp;L Ttl";#N/A,#N/A,FALSE,"P&amp;L C_Ttl";#N/A,#N/A,FALSE,"P&amp;L C_Oct";#N/A,#N/A,FALSE,"P&amp;L C_Sep";#N/A,#N/A,FALSE,"1996";#N/A,#N/A,FALSE,"Data"}</definedName>
    <definedName name="enrgy" localSheetId="5" hidden="1">{#N/A,#N/A,FALSE,"Bgt";#N/A,#N/A,FALSE,"Act";#N/A,#N/A,FALSE,"Chrt Data";#N/A,#N/A,FALSE,"Bus Result";#N/A,#N/A,FALSE,"Main Charts";#N/A,#N/A,FALSE,"P&amp;L Ttl";#N/A,#N/A,FALSE,"P&amp;L C_Ttl";#N/A,#N/A,FALSE,"P&amp;L C_Oct";#N/A,#N/A,FALSE,"P&amp;L C_Sep";#N/A,#N/A,FALSE,"1996";#N/A,#N/A,FALSE,"Data"}</definedName>
    <definedName name="enrgy" localSheetId="6" hidden="1">{#N/A,#N/A,FALSE,"Bgt";#N/A,#N/A,FALSE,"Act";#N/A,#N/A,FALSE,"Chrt Data";#N/A,#N/A,FALSE,"Bus Result";#N/A,#N/A,FALSE,"Main Charts";#N/A,#N/A,FALSE,"P&amp;L Ttl";#N/A,#N/A,FALSE,"P&amp;L C_Ttl";#N/A,#N/A,FALSE,"P&amp;L C_Oct";#N/A,#N/A,FALSE,"P&amp;L C_Sep";#N/A,#N/A,FALSE,"1996";#N/A,#N/A,FALSE,"Data"}</definedName>
    <definedName name="enrgy" localSheetId="7" hidden="1">{#N/A,#N/A,FALSE,"Bgt";#N/A,#N/A,FALSE,"Act";#N/A,#N/A,FALSE,"Chrt Data";#N/A,#N/A,FALSE,"Bus Result";#N/A,#N/A,FALSE,"Main Charts";#N/A,#N/A,FALSE,"P&amp;L Ttl";#N/A,#N/A,FALSE,"P&amp;L C_Ttl";#N/A,#N/A,FALSE,"P&amp;L C_Oct";#N/A,#N/A,FALSE,"P&amp;L C_Sep";#N/A,#N/A,FALSE,"1996";#N/A,#N/A,FALSE,"Data"}</definedName>
    <definedName name="enrgy" localSheetId="8"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nrgystub" hidden="1">{#N/A,#N/A,FALSE,"Bgt";#N/A,#N/A,FALSE,"Act";#N/A,#N/A,FALSE,"Chrt Data";#N/A,#N/A,FALSE,"Bus Result";#N/A,#N/A,FALSE,"Main Charts";#N/A,#N/A,FALSE,"P&amp;L Ttl";#N/A,#N/A,FALSE,"P&amp;L C_Ttl";#N/A,#N/A,FALSE,"P&amp;L C_Oct";#N/A,#N/A,FALSE,"P&amp;L C_Sep";#N/A,#N/A,FALSE,"1996";#N/A,#N/A,FALSE,"Data"}</definedName>
    <definedName name="error" hidden="1">{#N/A,#N/A,FALSE,"Coversheet";#N/A,#N/A,FALSE,"QA"}</definedName>
    <definedName name="Estimate" hidden="1">{#N/A,#N/A,FALSE,"Summ";#N/A,#N/A,FALSE,"General"}</definedName>
    <definedName name="ex" hidden="1">{#N/A,#N/A,FALSE,"Summ";#N/A,#N/A,FALSE,"General"}</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f" hidden="1">{#N/A,#N/A,FALSE,"CHECKREQ"}</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ffff" hidden="1">{#N/A,#N/A,FALSE,"Coversheet";#N/A,#N/A,FALSE,"QA"}</definedName>
    <definedName name="fffgf" hidden="1">{#N/A,#N/A,FALSE,"Coversheet";#N/A,#N/A,FALSE,"QA"}</definedName>
    <definedName name="fhfjhke" hidden="1">{0,#N/A,TRUE,0;0,#N/A,TRUE,0;0,#N/A,TRUE,0;0,#N/A,TRUE,0;0,#N/A,TRUE,0;0,#N/A,TRUE,0;0,#N/A,TRUE,0;0,#N/A,TRUE,0}</definedName>
    <definedName name="fjljelj" hidden="1">{0,#N/A,TRUE,0;0,#N/A,TRUE,0;0,#N/A,TRUE,0;0,#N/A,TRUE,0;0,#N/A,TRUE,0;0,#N/A,TRUE,0;0,#N/A,TRUE,0;0,#N/A,TRUE,0}</definedName>
    <definedName name="foo" localSheetId="5" hidden="1">{#N/A,#N/A,FALSE,"Bgt";#N/A,#N/A,FALSE,"Act";#N/A,#N/A,FALSE,"Chrt Data";#N/A,#N/A,FALSE,"Bus Result";#N/A,#N/A,FALSE,"Main Charts";#N/A,#N/A,FALSE,"P&amp;L Ttl";#N/A,#N/A,FALSE,"P&amp;L C_Ttl";#N/A,#N/A,FALSE,"P&amp;L C_Oct";#N/A,#N/A,FALSE,"P&amp;L C_Sep";#N/A,#N/A,FALSE,"1996";#N/A,#N/A,FALSE,"Data"}</definedName>
    <definedName name="foo" localSheetId="6" hidden="1">{#N/A,#N/A,FALSE,"Bgt";#N/A,#N/A,FALSE,"Act";#N/A,#N/A,FALSE,"Chrt Data";#N/A,#N/A,FALSE,"Bus Result";#N/A,#N/A,FALSE,"Main Charts";#N/A,#N/A,FALSE,"P&amp;L Ttl";#N/A,#N/A,FALSE,"P&amp;L C_Ttl";#N/A,#N/A,FALSE,"P&amp;L C_Oct";#N/A,#N/A,FALSE,"P&amp;L C_Sep";#N/A,#N/A,FALSE,"1996";#N/A,#N/A,FALSE,"Data"}</definedName>
    <definedName name="foo" localSheetId="7" hidden="1">{#N/A,#N/A,FALSE,"Bgt";#N/A,#N/A,FALSE,"Act";#N/A,#N/A,FALSE,"Chrt Data";#N/A,#N/A,FALSE,"Bus Result";#N/A,#N/A,FALSE,"Main Charts";#N/A,#N/A,FALSE,"P&amp;L Ttl";#N/A,#N/A,FALSE,"P&amp;L C_Ttl";#N/A,#N/A,FALSE,"P&amp;L C_Oct";#N/A,#N/A,FALSE,"P&amp;L C_Sep";#N/A,#N/A,FALSE,"1996";#N/A,#N/A,FALSE,"Data"}</definedName>
    <definedName name="foo" localSheetId="8"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oostub" hidden="1">{#N/A,#N/A,FALSE,"Bgt";#N/A,#N/A,FALSE,"Act";#N/A,#N/A,FALSE,"Chrt Data";#N/A,#N/A,FALSE,"Bus Result";#N/A,#N/A,FALSE,"Main Charts";#N/A,#N/A,FALSE,"P&amp;L Ttl";#N/A,#N/A,FALSE,"P&amp;L C_Ttl";#N/A,#N/A,FALSE,"P&amp;L C_Oct";#N/A,#N/A,FALSE,"P&amp;L C_Sep";#N/A,#N/A,FALSE,"1996";#N/A,#N/A,FALSE,"Data"}</definedName>
    <definedName name="friend" localSheetId="5" hidden="1">{"PRINT",#N/A,TRUE,"APPA";"PRINT",#N/A,TRUE,"APS";"PRINT",#N/A,TRUE,"BHPL";"PRINT",#N/A,TRUE,"BHPL2";"PRINT",#N/A,TRUE,"CDWR";"PRINT",#N/A,TRUE,"EWEB";"PRINT",#N/A,TRUE,"LADWP";"PRINT",#N/A,TRUE,"NEVBASE"}</definedName>
    <definedName name="friend" localSheetId="6" hidden="1">{"PRINT",#N/A,TRUE,"APPA";"PRINT",#N/A,TRUE,"APS";"PRINT",#N/A,TRUE,"BHPL";"PRINT",#N/A,TRUE,"BHPL2";"PRINT",#N/A,TRUE,"CDWR";"PRINT",#N/A,TRUE,"EWEB";"PRINT",#N/A,TRUE,"LADWP";"PRINT",#N/A,TRUE,"NEVBASE"}</definedName>
    <definedName name="friend" localSheetId="7" hidden="1">{"PRINT",#N/A,TRUE,"APPA";"PRINT",#N/A,TRUE,"APS";"PRINT",#N/A,TRUE,"BHPL";"PRINT",#N/A,TRUE,"BHPL2";"PRINT",#N/A,TRUE,"CDWR";"PRINT",#N/A,TRUE,"EWEB";"PRINT",#N/A,TRUE,"LADWP";"PRINT",#N/A,TRUE,"NEVBASE"}</definedName>
    <definedName name="friend" localSheetId="8"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elllo" hidden="1">{#N/A,#N/A,FALSE,"Pg 6b CustCount_Gas";#N/A,#N/A,FALSE,"QA";#N/A,#N/A,FALSE,"Report";#N/A,#N/A,FALSE,"forecast"}</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hidden="1">{#N/A,#N/A,FALSE,"Coversheet";#N/A,#N/A,FALSE,"QA"}</definedName>
    <definedName name="HROptim" localSheetId="5" hidden="1">{#N/A,#N/A,FALSE,"Summary";#N/A,#N/A,FALSE,"SmPlants";#N/A,#N/A,FALSE,"Utah";#N/A,#N/A,FALSE,"Idaho";#N/A,#N/A,FALSE,"Lewis River";#N/A,#N/A,FALSE,"NrthUmpq";#N/A,#N/A,FALSE,"KlamRog"}</definedName>
    <definedName name="HROptim" localSheetId="6" hidden="1">{#N/A,#N/A,FALSE,"Summary";#N/A,#N/A,FALSE,"SmPlants";#N/A,#N/A,FALSE,"Utah";#N/A,#N/A,FALSE,"Idaho";#N/A,#N/A,FALSE,"Lewis River";#N/A,#N/A,FALSE,"NrthUmpq";#N/A,#N/A,FALSE,"KlamRog"}</definedName>
    <definedName name="HROptim" localSheetId="7" hidden="1">{#N/A,#N/A,FALSE,"Summary";#N/A,#N/A,FALSE,"SmPlants";#N/A,#N/A,FALSE,"Utah";#N/A,#N/A,FALSE,"Idaho";#N/A,#N/A,FALSE,"Lewis River";#N/A,#N/A,FALSE,"NrthUmpq";#N/A,#N/A,FALSE,"KlamRog"}</definedName>
    <definedName name="HROptim" localSheetId="8"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HTML_CodePage" hidden="1">1252</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ncome_satement_ytd" hidden="1">{#N/A,#N/A,FALSE,"monthly";#N/A,#N/A,FALSE,"year to date";#N/A,#N/A,FALSE,"12_months_IS";#N/A,#N/A,FALSE,"balance sheet";#N/A,#N/A,FALSE,"op_revenues_12m";#N/A,#N/A,FALSE,"op_revenues_ytd";#N/A,#N/A,FALSE,"op_revenues_cm"}</definedName>
    <definedName name="inventory" localSheetId="5" hidden="1">{#N/A,#N/A,FALSE,"Summary";#N/A,#N/A,FALSE,"SmPlants";#N/A,#N/A,FALSE,"Utah";#N/A,#N/A,FALSE,"Idaho";#N/A,#N/A,FALSE,"Lewis River";#N/A,#N/A,FALSE,"NrthUmpq";#N/A,#N/A,FALSE,"KlamRog"}</definedName>
    <definedName name="inventory" localSheetId="6" hidden="1">{#N/A,#N/A,FALSE,"Summary";#N/A,#N/A,FALSE,"SmPlants";#N/A,#N/A,FALSE,"Utah";#N/A,#N/A,FALSE,"Idaho";#N/A,#N/A,FALSE,"Lewis River";#N/A,#N/A,FALSE,"NrthUmpq";#N/A,#N/A,FALSE,"KlamRog"}</definedName>
    <definedName name="inventory" localSheetId="7" hidden="1">{#N/A,#N/A,FALSE,"Summary";#N/A,#N/A,FALSE,"SmPlants";#N/A,#N/A,FALSE,"Utah";#N/A,#N/A,FALSE,"Idaho";#N/A,#N/A,FALSE,"Lewis River";#N/A,#N/A,FALSE,"NrthUmpq";#N/A,#N/A,FALSE,"KlamRog"}</definedName>
    <definedName name="inventory" localSheetId="8"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"3030739 Celestica"</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43041.6469791667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ytd" hidden="1">{#N/A,#N/A,FALSE,"monthly";#N/A,#N/A,FALSE,"year to date";#N/A,#N/A,FALSE,"12_months_IS";#N/A,#N/A,FALSE,"balance sheet";#N/A,#N/A,FALSE,"op_revenues_12m";#N/A,#N/A,FALSE,"op_revenues_ytd";#N/A,#N/A,FALSE,"op_revenues_cm"}</definedName>
    <definedName name="Jane" hidden="1">{#N/A,#N/A,FALSE,"Expenditures";#N/A,#N/A,FALSE,"Property Placed In-Service";#N/A,#N/A,FALSE,"Removals";#N/A,#N/A,FALSE,"Retirements";#N/A,#N/A,FALSE,"CWIP Balances";#N/A,#N/A,FALSE,"CWIP_Expend_Ratios";#N/A,#N/A,FALSE,"CWIP_Yr_End"}</definedName>
    <definedName name="jfkejflj" hidden="1">{0,#N/A,TRUE,0;0,#N/A,TRUE,0;0,#N/A,TRUE,0;0,#N/A,TRUE,0;0,#N/A,TRUE,0;0,#N/A,TRUE,0;0,#N/A,TRUE,0;0,#N/A,TRUE,0}</definedName>
    <definedName name="jfkjlllje" hidden="1">{0,#N/A,TRUE,0;0,#N/A,TRUE,0;0,#N/A,TRUE,0;0,#N/A,TRUE,0;0,#N/A,TRUE,0;0,#N/A,TRUE,0;0,#N/A,TRUE,0;0,#N/A,TRUE,0}</definedName>
    <definedName name="jfkljsdkljiejgr" hidden="1">{#N/A,#N/A,FALSE,"Summ";#N/A,#N/A,FALSE,"General"}</definedName>
    <definedName name="junk" localSheetId="5" hidden="1">{"PRINT",#N/A,TRUE,"APPA";"PRINT",#N/A,TRUE,"APS";"PRINT",#N/A,TRUE,"BHPL";"PRINT",#N/A,TRUE,"BHPL2";"PRINT",#N/A,TRUE,"CDWR";"PRINT",#N/A,TRUE,"EWEB";"PRINT",#N/A,TRUE,"LADWP";"PRINT",#N/A,TRUE,"NEVBASE"}</definedName>
    <definedName name="junk" localSheetId="6" hidden="1">{"PRINT",#N/A,TRUE,"APPA";"PRINT",#N/A,TRUE,"APS";"PRINT",#N/A,TRUE,"BHPL";"PRINT",#N/A,TRUE,"BHPL2";"PRINT",#N/A,TRUE,"CDWR";"PRINT",#N/A,TRUE,"EWEB";"PRINT",#N/A,TRUE,"LADWP";"PRINT",#N/A,TRUE,"NEVBASE"}</definedName>
    <definedName name="junk" localSheetId="7" hidden="1">{"PRINT",#N/A,TRUE,"APPA";"PRINT",#N/A,TRUE,"APS";"PRINT",#N/A,TRUE,"BHPL";"PRINT",#N/A,TRUE,"BHPL2";"PRINT",#N/A,TRUE,"CDWR";"PRINT",#N/A,TRUE,"EWEB";"PRINT",#N/A,TRUE,"LADWP";"PRINT",#N/A,TRUE,"NEVBASE"}</definedName>
    <definedName name="junk" localSheetId="8"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5" hidden="1">{"PRINT",#N/A,TRUE,"APPA";"PRINT",#N/A,TRUE,"APS";"PRINT",#N/A,TRUE,"BHPL";"PRINT",#N/A,TRUE,"BHPL2";"PRINT",#N/A,TRUE,"CDWR";"PRINT",#N/A,TRUE,"EWEB";"PRINT",#N/A,TRUE,"LADWP";"PRINT",#N/A,TRUE,"NEVBASE"}</definedName>
    <definedName name="junk2" localSheetId="6" hidden="1">{"PRINT",#N/A,TRUE,"APPA";"PRINT",#N/A,TRUE,"APS";"PRINT",#N/A,TRUE,"BHPL";"PRINT",#N/A,TRUE,"BHPL2";"PRINT",#N/A,TRUE,"CDWR";"PRINT",#N/A,TRUE,"EWEB";"PRINT",#N/A,TRUE,"LADWP";"PRINT",#N/A,TRUE,"NEVBASE"}</definedName>
    <definedName name="junk2" localSheetId="7" hidden="1">{"PRINT",#N/A,TRUE,"APPA";"PRINT",#N/A,TRUE,"APS";"PRINT",#N/A,TRUE,"BHPL";"PRINT",#N/A,TRUE,"BHPL2";"PRINT",#N/A,TRUE,"CDWR";"PRINT",#N/A,TRUE,"EWEB";"PRINT",#N/A,TRUE,"LADWP";"PRINT",#N/A,TRUE,"NEVBASE"}</definedName>
    <definedName name="junk2" localSheetId="8"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5" hidden="1">{"PRINT",#N/A,TRUE,"APPA";"PRINT",#N/A,TRUE,"APS";"PRINT",#N/A,TRUE,"BHPL";"PRINT",#N/A,TRUE,"BHPL2";"PRINT",#N/A,TRUE,"CDWR";"PRINT",#N/A,TRUE,"EWEB";"PRINT",#N/A,TRUE,"LADWP";"PRINT",#N/A,TRUE,"NEVBASE"}</definedName>
    <definedName name="junk3" localSheetId="6" hidden="1">{"PRINT",#N/A,TRUE,"APPA";"PRINT",#N/A,TRUE,"APS";"PRINT",#N/A,TRUE,"BHPL";"PRINT",#N/A,TRUE,"BHPL2";"PRINT",#N/A,TRUE,"CDWR";"PRINT",#N/A,TRUE,"EWEB";"PRINT",#N/A,TRUE,"LADWP";"PRINT",#N/A,TRUE,"NEVBASE"}</definedName>
    <definedName name="junk3" localSheetId="7" hidden="1">{"PRINT",#N/A,TRUE,"APPA";"PRINT",#N/A,TRUE,"APS";"PRINT",#N/A,TRUE,"BHPL";"PRINT",#N/A,TRUE,"BHPL2";"PRINT",#N/A,TRUE,"CDWR";"PRINT",#N/A,TRUE,"EWEB";"PRINT",#N/A,TRUE,"LADWP";"PRINT",#N/A,TRUE,"NEVBASE"}</definedName>
    <definedName name="junk3" localSheetId="8"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5" hidden="1">{"PRINT",#N/A,TRUE,"APPA";"PRINT",#N/A,TRUE,"APS";"PRINT",#N/A,TRUE,"BHPL";"PRINT",#N/A,TRUE,"BHPL2";"PRINT",#N/A,TRUE,"CDWR";"PRINT",#N/A,TRUE,"EWEB";"PRINT",#N/A,TRUE,"LADWP";"PRINT",#N/A,TRUE,"NEVBASE"}</definedName>
    <definedName name="junk4" localSheetId="6" hidden="1">{"PRINT",#N/A,TRUE,"APPA";"PRINT",#N/A,TRUE,"APS";"PRINT",#N/A,TRUE,"BHPL";"PRINT",#N/A,TRUE,"BHPL2";"PRINT",#N/A,TRUE,"CDWR";"PRINT",#N/A,TRUE,"EWEB";"PRINT",#N/A,TRUE,"LADWP";"PRINT",#N/A,TRUE,"NEVBASE"}</definedName>
    <definedName name="junk4" localSheetId="7" hidden="1">{"PRINT",#N/A,TRUE,"APPA";"PRINT",#N/A,TRUE,"APS";"PRINT",#N/A,TRUE,"BHPL";"PRINT",#N/A,TRUE,"BHPL2";"PRINT",#N/A,TRUE,"CDWR";"PRINT",#N/A,TRUE,"EWEB";"PRINT",#N/A,TRUE,"LADWP";"PRINT",#N/A,TRUE,"NEVBASE"}</definedName>
    <definedName name="junk4" localSheetId="8"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localSheetId="5" hidden="1">{"PRINT",#N/A,TRUE,"APPA";"PRINT",#N/A,TRUE,"APS";"PRINT",#N/A,TRUE,"BHPL";"PRINT",#N/A,TRUE,"BHPL2";"PRINT",#N/A,TRUE,"CDWR";"PRINT",#N/A,TRUE,"EWEB";"PRINT",#N/A,TRUE,"LADWP";"PRINT",#N/A,TRUE,"NEVBASE"}</definedName>
    <definedName name="Keep" localSheetId="6" hidden="1">{"PRINT",#N/A,TRUE,"APPA";"PRINT",#N/A,TRUE,"APS";"PRINT",#N/A,TRUE,"BHPL";"PRINT",#N/A,TRUE,"BHPL2";"PRINT",#N/A,TRUE,"CDWR";"PRINT",#N/A,TRUE,"EWEB";"PRINT",#N/A,TRUE,"LADWP";"PRINT",#N/A,TRUE,"NEVBASE"}</definedName>
    <definedName name="Keep" localSheetId="7" hidden="1">{"PRINT",#N/A,TRUE,"APPA";"PRINT",#N/A,TRUE,"APS";"PRINT",#N/A,TRUE,"BHPL";"PRINT",#N/A,TRUE,"BHPL2";"PRINT",#N/A,TRUE,"CDWR";"PRINT",#N/A,TRUE,"EWEB";"PRINT",#N/A,TRUE,"LADWP";"PRINT",#N/A,TRUE,"NEVBASE"}</definedName>
    <definedName name="Keep" localSheetId="8"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5" hidden="1">{"PRINT",#N/A,TRUE,"APPA";"PRINT",#N/A,TRUE,"APS";"PRINT",#N/A,TRUE,"BHPL";"PRINT",#N/A,TRUE,"BHPL2";"PRINT",#N/A,TRUE,"CDWR";"PRINT",#N/A,TRUE,"EWEB";"PRINT",#N/A,TRUE,"LADWP";"PRINT",#N/A,TRUE,"NEVBASE"}</definedName>
    <definedName name="keep2" localSheetId="6" hidden="1">{"PRINT",#N/A,TRUE,"APPA";"PRINT",#N/A,TRUE,"APS";"PRINT",#N/A,TRUE,"BHPL";"PRINT",#N/A,TRUE,"BHPL2";"PRINT",#N/A,TRUE,"CDWR";"PRINT",#N/A,TRUE,"EWEB";"PRINT",#N/A,TRUE,"LADWP";"PRINT",#N/A,TRUE,"NEVBASE"}</definedName>
    <definedName name="keep2" localSheetId="7" hidden="1">{"PRINT",#N/A,TRUE,"APPA";"PRINT",#N/A,TRUE,"APS";"PRINT",#N/A,TRUE,"BHPL";"PRINT",#N/A,TRUE,"BHPL2";"PRINT",#N/A,TRUE,"CDWR";"PRINT",#N/A,TRUE,"EWEB";"PRINT",#N/A,TRUE,"LADWP";"PRINT",#N/A,TRUE,"NEVBASE"}</definedName>
    <definedName name="keep2" localSheetId="8"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 hidden="1">#REF!</definedName>
    <definedName name="limcount" hidden="1">1</definedName>
    <definedName name="ListOffset" hidden="1">1</definedName>
    <definedName name="lookup" hidden="1">{#N/A,#N/A,FALSE,"Coversheet";#N/A,#N/A,FALSE,"QA"}</definedName>
    <definedName name="Master" localSheetId="5" hidden="1">{#N/A,#N/A,FALSE,"Actual";#N/A,#N/A,FALSE,"Normalized";#N/A,#N/A,FALSE,"Electric Actual";#N/A,#N/A,FALSE,"Electric Normalized"}</definedName>
    <definedName name="Master" localSheetId="6" hidden="1">{#N/A,#N/A,FALSE,"Actual";#N/A,#N/A,FALSE,"Normalized";#N/A,#N/A,FALSE,"Electric Actual";#N/A,#N/A,FALSE,"Electric Normalized"}</definedName>
    <definedName name="Master" localSheetId="7" hidden="1">{#N/A,#N/A,FALSE,"Actual";#N/A,#N/A,FALSE,"Normalized";#N/A,#N/A,FALSE,"Electric Actual";#N/A,#N/A,FALSE,"Electric Normalized"}</definedName>
    <definedName name="Master" localSheetId="8" hidden="1">{#N/A,#N/A,FALSE,"Actual";#N/A,#N/A,FALSE,"Normalized";#N/A,#N/A,FALSE,"Electric Actual";#N/A,#N/A,FALSE,"Electric Normalized"}</definedName>
    <definedName name="Master" hidden="1">{#N/A,#N/A,FALSE,"Actual";#N/A,#N/A,FALSE,"Normalized";#N/A,#N/A,FALSE,"Electric Actual";#N/A,#N/A,FALSE,"Electric Normalized"}</definedName>
    <definedName name="Masterstub" hidden="1">{#N/A,#N/A,FALSE,"Actual";#N/A,#N/A,FALSE,"Normalized";#N/A,#N/A,FALSE,"Electric Actual";#N/A,#N/A,FALSE,"Electric Normalized"}</definedName>
    <definedName name="Miller" hidden="1">{#N/A,#N/A,FALSE,"Expenditures";#N/A,#N/A,FALSE,"Property Placed In-Service";#N/A,#N/A,FALSE,"CWIP Balances"}</definedName>
    <definedName name="mmm" localSheetId="5" hidden="1">{"PRINT",#N/A,TRUE,"APPA";"PRINT",#N/A,TRUE,"APS";"PRINT",#N/A,TRUE,"BHPL";"PRINT",#N/A,TRUE,"BHPL2";"PRINT",#N/A,TRUE,"CDWR";"PRINT",#N/A,TRUE,"EWEB";"PRINT",#N/A,TRUE,"LADWP";"PRINT",#N/A,TRUE,"NEVBASE"}</definedName>
    <definedName name="mmm" localSheetId="6" hidden="1">{"PRINT",#N/A,TRUE,"APPA";"PRINT",#N/A,TRUE,"APS";"PRINT",#N/A,TRUE,"BHPL";"PRINT",#N/A,TRUE,"BHPL2";"PRINT",#N/A,TRUE,"CDWR";"PRINT",#N/A,TRUE,"EWEB";"PRINT",#N/A,TRUE,"LADWP";"PRINT",#N/A,TRUE,"NEVBASE"}</definedName>
    <definedName name="mmm" localSheetId="7" hidden="1">{"PRINT",#N/A,TRUE,"APPA";"PRINT",#N/A,TRUE,"APS";"PRINT",#N/A,TRUE,"BHPL";"PRINT",#N/A,TRUE,"BHPL2";"PRINT",#N/A,TRUE,"CDWR";"PRINT",#N/A,TRUE,"EWEB";"PRINT",#N/A,TRUE,"LADWP";"PRINT",#N/A,TRUE,"NEVBASE"}</definedName>
    <definedName name="mmm" localSheetId="8"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n" hidden="1">[6]A!#REF!</definedName>
    <definedName name="new" hidden="1">{#N/A,#N/A,TRUE,"Section6";#N/A,#N/A,TRUE,"OHcycles";#N/A,#N/A,TRUE,"OHtiming";#N/A,#N/A,TRUE,"OHcosts";#N/A,#N/A,TRUE,"GTdegradation";#N/A,#N/A,TRUE,"GTperformance";#N/A,#N/A,TRUE,"GraphEquip"}</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OHSch10YR" localSheetId="5" hidden="1">{#N/A,#N/A,FALSE,"Summary";#N/A,#N/A,FALSE,"SmPlants";#N/A,#N/A,FALSE,"Utah";#N/A,#N/A,FALSE,"Idaho";#N/A,#N/A,FALSE,"Lewis River";#N/A,#N/A,FALSE,"NrthUmpq";#N/A,#N/A,FALSE,"KlamRog"}</definedName>
    <definedName name="OHSch10YR" localSheetId="6" hidden="1">{#N/A,#N/A,FALSE,"Summary";#N/A,#N/A,FALSE,"SmPlants";#N/A,#N/A,FALSE,"Utah";#N/A,#N/A,FALSE,"Idaho";#N/A,#N/A,FALSE,"Lewis River";#N/A,#N/A,FALSE,"NrthUmpq";#N/A,#N/A,FALSE,"KlamRog"}</definedName>
    <definedName name="OHSch10YR" localSheetId="7" hidden="1">{#N/A,#N/A,FALSE,"Summary";#N/A,#N/A,FALSE,"SmPlants";#N/A,#N/A,FALSE,"Utah";#N/A,#N/A,FALSE,"Idaho";#N/A,#N/A,FALSE,"Lewis River";#N/A,#N/A,FALSE,"NrthUmpq";#N/A,#N/A,FALSE,"KlamRog"}</definedName>
    <definedName name="OHSch10YR" localSheetId="8"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5" hidden="1">{#N/A,#N/A,FALSE,"Summary";#N/A,#N/A,FALSE,"SmPlants";#N/A,#N/A,FALSE,"Utah";#N/A,#N/A,FALSE,"Idaho";#N/A,#N/A,FALSE,"Lewis River";#N/A,#N/A,FALSE,"NrthUmpq";#N/A,#N/A,FALSE,"KlamRog"}</definedName>
    <definedName name="om" localSheetId="6" hidden="1">{#N/A,#N/A,FALSE,"Summary";#N/A,#N/A,FALSE,"SmPlants";#N/A,#N/A,FALSE,"Utah";#N/A,#N/A,FALSE,"Idaho";#N/A,#N/A,FALSE,"Lewis River";#N/A,#N/A,FALSE,"NrthUmpq";#N/A,#N/A,FALSE,"KlamRog"}</definedName>
    <definedName name="om" localSheetId="7" hidden="1">{#N/A,#N/A,FALSE,"Summary";#N/A,#N/A,FALSE,"SmPlants";#N/A,#N/A,FALSE,"Utah";#N/A,#N/A,FALSE,"Idaho";#N/A,#N/A,FALSE,"Lewis River";#N/A,#N/A,FALSE,"NrthUmpq";#N/A,#N/A,FALSE,"KlamRog"}</definedName>
    <definedName name="om" localSheetId="8"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ption3" hidden="1">{#N/A,#N/A,FALSE,"Wld 2";#N/A,#N/A,FALSE,"MAFunding 2";#N/A,#N/A,FALSE,"MEC 2"}</definedName>
    <definedName name="others" localSheetId="5" hidden="1">{"Factors Pages 1-2",#N/A,FALSE,"Factors";"Factors Page 3",#N/A,FALSE,"Factors";"Factors Page 4",#N/A,FALSE,"Factors";"Factors Page 5",#N/A,FALSE,"Factors";"Factors Pages 8-27",#N/A,FALSE,"Factors"}</definedName>
    <definedName name="others" localSheetId="6" hidden="1">{"Factors Pages 1-2",#N/A,FALSE,"Factors";"Factors Page 3",#N/A,FALSE,"Factors";"Factors Page 4",#N/A,FALSE,"Factors";"Factors Page 5",#N/A,FALSE,"Factors";"Factors Pages 8-27",#N/A,FALSE,"Factors"}</definedName>
    <definedName name="others" localSheetId="7" hidden="1">{"Factors Pages 1-2",#N/A,FALSE,"Factors";"Factors Page 3",#N/A,FALSE,"Factors";"Factors Page 4",#N/A,FALSE,"Factors";"Factors Page 5",#N/A,FALSE,"Factors";"Factors Pages 8-27",#N/A,FALSE,"Factors"}</definedName>
    <definedName name="others" localSheetId="8"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pete" localSheetId="5" hidden="1">{#N/A,#N/A,FALSE,"Bgt";#N/A,#N/A,FALSE,"Act";#N/A,#N/A,FALSE,"Chrt Data";#N/A,#N/A,FALSE,"Bus Result";#N/A,#N/A,FALSE,"Main Charts";#N/A,#N/A,FALSE,"P&amp;L Ttl";#N/A,#N/A,FALSE,"P&amp;L C_Ttl";#N/A,#N/A,FALSE,"P&amp;L C_Oct";#N/A,#N/A,FALSE,"P&amp;L C_Sep";#N/A,#N/A,FALSE,"1996";#N/A,#N/A,FALSE,"Data"}</definedName>
    <definedName name="pete" localSheetId="6" hidden="1">{#N/A,#N/A,FALSE,"Bgt";#N/A,#N/A,FALSE,"Act";#N/A,#N/A,FALSE,"Chrt Data";#N/A,#N/A,FALSE,"Bus Result";#N/A,#N/A,FALSE,"Main Charts";#N/A,#N/A,FALSE,"P&amp;L Ttl";#N/A,#N/A,FALSE,"P&amp;L C_Ttl";#N/A,#N/A,FALSE,"P&amp;L C_Oct";#N/A,#N/A,FALSE,"P&amp;L C_Sep";#N/A,#N/A,FALSE,"1996";#N/A,#N/A,FALSE,"Data"}</definedName>
    <definedName name="pete" localSheetId="7" hidden="1">{#N/A,#N/A,FALSE,"Bgt";#N/A,#N/A,FALSE,"Act";#N/A,#N/A,FALSE,"Chrt Data";#N/A,#N/A,FALSE,"Bus Result";#N/A,#N/A,FALSE,"Main Charts";#N/A,#N/A,FALSE,"P&amp;L Ttl";#N/A,#N/A,FALSE,"P&amp;L C_Ttl";#N/A,#N/A,FALSE,"P&amp;L C_Oct";#N/A,#N/A,FALSE,"P&amp;L C_Sep";#N/A,#N/A,FALSE,"1996";#N/A,#N/A,FALSE,"Data"}</definedName>
    <definedName name="pete" localSheetId="8"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etestub" hidden="1">{#N/A,#N/A,FALSE,"Bgt";#N/A,#N/A,FALSE,"Act";#N/A,#N/A,FALSE,"Chrt Data";#N/A,#N/A,FALSE,"Bus Result";#N/A,#N/A,FALSE,"Main Charts";#N/A,#N/A,FALSE,"P&amp;L Ttl";#N/A,#N/A,FALSE,"P&amp;L C_Ttl";#N/A,#N/A,FALSE,"P&amp;L C_Oct";#N/A,#N/A,FALSE,"P&amp;L C_Sep";#N/A,#N/A,FALSE,"1996";#N/A,#N/A,FALSE,"Data"}</definedName>
    <definedName name="PricingInfo" localSheetId="6" hidden="1">[7]Inputs!#REF!</definedName>
    <definedName name="PricingInfo" localSheetId="8" hidden="1">[7]Inputs!#REF!</definedName>
    <definedName name="PricingInfo" hidden="1">[7]Inputs!#REF!</definedName>
    <definedName name="_xlnm.Print_Area" localSheetId="5">'13.2.5_R'!$A$1:$I$16</definedName>
    <definedName name="_xlnm.Print_Area" localSheetId="7">'13.2.7_R'!$A$1:$I$81</definedName>
    <definedName name="q" hidden="1">{#N/A,#N/A,FALSE,"Coversheet";#N/A,#N/A,FALSE,"QA"}</definedName>
    <definedName name="qqq" hidden="1">{#N/A,#N/A,FALSE,"schA"}</definedName>
    <definedName name="retail" localSheetId="5" hidden="1">{#N/A,#N/A,FALSE,"Loans";#N/A,#N/A,FALSE,"Program Costs";#N/A,#N/A,FALSE,"Measures";#N/A,#N/A,FALSE,"Net Lost Rev";#N/A,#N/A,FALSE,"Incentive"}</definedName>
    <definedName name="retail" localSheetId="6" hidden="1">{#N/A,#N/A,FALSE,"Loans";#N/A,#N/A,FALSE,"Program Costs";#N/A,#N/A,FALSE,"Measures";#N/A,#N/A,FALSE,"Net Lost Rev";#N/A,#N/A,FALSE,"Incentive"}</definedName>
    <definedName name="retail" localSheetId="7" hidden="1">{#N/A,#N/A,FALSE,"Loans";#N/A,#N/A,FALSE,"Program Costs";#N/A,#N/A,FALSE,"Measures";#N/A,#N/A,FALSE,"Net Lost Rev";#N/A,#N/A,FALSE,"Incentive"}</definedName>
    <definedName name="retail" localSheetId="8"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5" hidden="1">{#N/A,#N/A,FALSE,"Loans";#N/A,#N/A,FALSE,"Program Costs";#N/A,#N/A,FALSE,"Measures";#N/A,#N/A,FALSE,"Net Lost Rev";#N/A,#N/A,FALSE,"Incentive"}</definedName>
    <definedName name="retail_CC" localSheetId="6" hidden="1">{#N/A,#N/A,FALSE,"Loans";#N/A,#N/A,FALSE,"Program Costs";#N/A,#N/A,FALSE,"Measures";#N/A,#N/A,FALSE,"Net Lost Rev";#N/A,#N/A,FALSE,"Incentive"}</definedName>
    <definedName name="retail_CC" localSheetId="7" hidden="1">{#N/A,#N/A,FALSE,"Loans";#N/A,#N/A,FALSE,"Program Costs";#N/A,#N/A,FALSE,"Measures";#N/A,#N/A,FALSE,"Net Lost Rev";#N/A,#N/A,FALSE,"Incentive"}</definedName>
    <definedName name="retail_CC" localSheetId="8"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5" hidden="1">{#N/A,#N/A,FALSE,"Loans";#N/A,#N/A,FALSE,"Program Costs";#N/A,#N/A,FALSE,"Measures";#N/A,#N/A,FALSE,"Net Lost Rev";#N/A,#N/A,FALSE,"Incentive"}</definedName>
    <definedName name="retail_CC1" localSheetId="6" hidden="1">{#N/A,#N/A,FALSE,"Loans";#N/A,#N/A,FALSE,"Program Costs";#N/A,#N/A,FALSE,"Measures";#N/A,#N/A,FALSE,"Net Lost Rev";#N/A,#N/A,FALSE,"Incentive"}</definedName>
    <definedName name="retail_CC1" localSheetId="7" hidden="1">{#N/A,#N/A,FALSE,"Loans";#N/A,#N/A,FALSE,"Program Costs";#N/A,#N/A,FALSE,"Measures";#N/A,#N/A,FALSE,"Net Lost Rev";#N/A,#N/A,FALSE,"Incentive"}</definedName>
    <definedName name="retail_CC1" localSheetId="8" hidden="1">{#N/A,#N/A,FALSE,"Loans";#N/A,#N/A,FALSE,"Program Costs";#N/A,#N/A,FALSE,"Measures";#N/A,#N/A,FALSE,"Net Lost Rev";#N/A,#N/A,FALSE,"Incentive"}</definedName>
    <definedName name="retail_CC1" hidden="1">{#N/A,#N/A,FALSE,"Loans";#N/A,#N/A,FALSE,"Program Costs";#N/A,#N/A,FALSE,"Measures";#N/A,#N/A,FALSE,"Net Lost Rev";#N/A,#N/A,FALSE,"Incentive"}</definedName>
    <definedName name="retail_CC1stub" hidden="1">{#N/A,#N/A,FALSE,"Loans";#N/A,#N/A,FALSE,"Program Costs";#N/A,#N/A,FALSE,"Measures";#N/A,#N/A,FALSE,"Net Lost Rev";#N/A,#N/A,FALSE,"Incentive"}</definedName>
    <definedName name="retail_CCstub" hidden="1">{#N/A,#N/A,FALSE,"Loans";#N/A,#N/A,FALSE,"Program Costs";#N/A,#N/A,FALSE,"Measures";#N/A,#N/A,FALSE,"Net Lost Rev";#N/A,#N/A,FALSE,"Incentive"}</definedName>
    <definedName name="retailstub" hidden="1">{#N/A,#N/A,FALSE,"Loans";#N/A,#N/A,FALSE,"Program Costs";#N/A,#N/A,FALSE,"Measures";#N/A,#N/A,FALSE,"Net Lost Rev";#N/A,#N/A,FALSE,"Incentive"}</definedName>
    <definedName name="rrr" localSheetId="5" hidden="1">{"PRINT",#N/A,TRUE,"APPA";"PRINT",#N/A,TRUE,"APS";"PRINT",#N/A,TRUE,"BHPL";"PRINT",#N/A,TRUE,"BHPL2";"PRINT",#N/A,TRUE,"CDWR";"PRINT",#N/A,TRUE,"EWEB";"PRINT",#N/A,TRUE,"LADWP";"PRINT",#N/A,TRUE,"NEVBASE"}</definedName>
    <definedName name="rrr" localSheetId="6" hidden="1">{"PRINT",#N/A,TRUE,"APPA";"PRINT",#N/A,TRUE,"APS";"PRINT",#N/A,TRUE,"BHPL";"PRINT",#N/A,TRUE,"BHPL2";"PRINT",#N/A,TRUE,"CDWR";"PRINT",#N/A,TRUE,"EWEB";"PRINT",#N/A,TRUE,"LADWP";"PRINT",#N/A,TRUE,"NEVBASE"}</definedName>
    <definedName name="rrr" localSheetId="7" hidden="1">{"PRINT",#N/A,TRUE,"APPA";"PRINT",#N/A,TRUE,"APS";"PRINT",#N/A,TRUE,"BHPL";"PRINT",#N/A,TRUE,"BHPL2";"PRINT",#N/A,TRUE,"CDWR";"PRINT",#N/A,TRUE,"EWEB";"PRINT",#N/A,TRUE,"LADWP";"PRINT",#N/A,TRUE,"NEVBASE"}</definedName>
    <definedName name="rrr" localSheetId="8"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hrIndnt" hidden="1">"Wide"</definedName>
    <definedName name="SAPBEXrevision" hidden="1">1</definedName>
    <definedName name="SAPBEXsysID" hidden="1">"BWP"</definedName>
    <definedName name="SAPBEXwbID" hidden="1">"45E0HSXTFNPZNJBTUASVO6FBF"</definedName>
    <definedName name="SAPsysID" hidden="1">"708C5W7SBKP804JT78WJ0JNKI"</definedName>
    <definedName name="SAPwbID" hidden="1">"ARS"</definedName>
    <definedName name="sdlfhsdlhfkl" hidden="1">{#N/A,#N/A,FALSE,"Summ";#N/A,#N/A,FALSE,"General"}</definedName>
    <definedName name="seven" hidden="1">{#N/A,#N/A,FALSE,"CRPT";#N/A,#N/A,FALSE,"TREND";#N/A,#N/A,FALSE,"%Curve"}</definedName>
    <definedName name="shit" localSheetId="5" hidden="1">{"PRINT",#N/A,TRUE,"APPA";"PRINT",#N/A,TRUE,"APS";"PRINT",#N/A,TRUE,"BHPL";"PRINT",#N/A,TRUE,"BHPL2";"PRINT",#N/A,TRUE,"CDWR";"PRINT",#N/A,TRUE,"EWEB";"PRINT",#N/A,TRUE,"LADWP";"PRINT",#N/A,TRUE,"NEVBASE"}</definedName>
    <definedName name="shit" localSheetId="6" hidden="1">{"PRINT",#N/A,TRUE,"APPA";"PRINT",#N/A,TRUE,"APS";"PRINT",#N/A,TRUE,"BHPL";"PRINT",#N/A,TRUE,"BHPL2";"PRINT",#N/A,TRUE,"CDWR";"PRINT",#N/A,TRUE,"EWEB";"PRINT",#N/A,TRUE,"LADWP";"PRINT",#N/A,TRUE,"NEVBASE"}</definedName>
    <definedName name="shit" localSheetId="7" hidden="1">{"PRINT",#N/A,TRUE,"APPA";"PRINT",#N/A,TRUE,"APS";"PRINT",#N/A,TRUE,"BHPL";"PRINT",#N/A,TRUE,"BHPL2";"PRINT",#N/A,TRUE,"CDWR";"PRINT",#N/A,TRUE,"EWEB";"PRINT",#N/A,TRUE,"LADWP";"PRINT",#N/A,TRUE,"NEVBASE"}</definedName>
    <definedName name="shit" localSheetId="8"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x" hidden="1">{#N/A,#N/A,FALSE,"Drill Sites";"WP 212",#N/A,FALSE,"MWAG EOR";"WP 213",#N/A,FALSE,"MWAG EOR";#N/A,#N/A,FALSE,"Misc. Facility";#N/A,#N/A,FALSE,"WWTP"}</definedName>
    <definedName name="SpecMaint" hidden="1">{#N/A,#N/A,FALSE,"Summary";#N/A,#N/A,FALSE,"SmPlants";#N/A,#N/A,FALSE,"Utah";#N/A,#N/A,FALSE,"Idaho";#N/A,#N/A,FALSE,"Lewis River";#N/A,#N/A,FALSE,"NrthUmpq";#N/A,#N/A,FALSE,"KlamRog"}</definedName>
    <definedName name="spippw" localSheetId="5" hidden="1">{#N/A,#N/A,FALSE,"Actual";#N/A,#N/A,FALSE,"Normalized";#N/A,#N/A,FALSE,"Electric Actual";#N/A,#N/A,FALSE,"Electric Normalized"}</definedName>
    <definedName name="spippw" localSheetId="6" hidden="1">{#N/A,#N/A,FALSE,"Actual";#N/A,#N/A,FALSE,"Normalized";#N/A,#N/A,FALSE,"Electric Actual";#N/A,#N/A,FALSE,"Electric Normalized"}</definedName>
    <definedName name="spippw" localSheetId="7" hidden="1">{#N/A,#N/A,FALSE,"Actual";#N/A,#N/A,FALSE,"Normalized";#N/A,#N/A,FALSE,"Electric Actual";#N/A,#N/A,FALSE,"Electric Normalized"}</definedName>
    <definedName name="spippw" localSheetId="8" hidden="1">{#N/A,#N/A,FALSE,"Actual";#N/A,#N/A,FALSE,"Normalized";#N/A,#N/A,FALSE,"Electric Actual";#N/A,#N/A,FALSE,"Electric Normalized"}</definedName>
    <definedName name="spippw" hidden="1">{#N/A,#N/A,FALSE,"Actual";#N/A,#N/A,FALSE,"Normalized";#N/A,#N/A,FALSE,"Electric Actual";#N/A,#N/A,FALSE,"Electric Normalized"}</definedName>
    <definedName name="spippwstub" hidden="1">{#N/A,#N/A,FALSE,"Actual";#N/A,#N/A,FALSE,"Normalized";#N/A,#N/A,FALSE,"Electric Actual";#N/A,#N/A,FALSE,"Electric Normalized"}</definedName>
    <definedName name="ss" hidden="1">{"PRINT",#N/A,TRUE,"APPA";"PRINT",#N/A,TRUE,"APS";"PRINT",#N/A,TRUE,"BHPL";"PRINT",#N/A,TRUE,"BHPL2";"PRINT",#N/A,TRUE,"CDWR";"PRINT",#N/A,TRUE,"EWEB";"PRINT",#N/A,TRUE,"LADWP";"PRINT",#N/A,TRUE,"NEVBASE"}</definedName>
    <definedName name="standard1" localSheetId="5" hidden="1">{"YTD-Total",#N/A,FALSE,"Provision"}</definedName>
    <definedName name="standard1" localSheetId="6" hidden="1">{"YTD-Total",#N/A,FALSE,"Provision"}</definedName>
    <definedName name="standard1" localSheetId="7" hidden="1">{"YTD-Total",#N/A,FALSE,"Provision"}</definedName>
    <definedName name="standard1" localSheetId="8" hidden="1">{"YTD-Total",#N/A,FALSE,"Provision"}</definedName>
    <definedName name="standard1" hidden="1">{"YTD-Total",#N/A,FALSE,"Provision"}</definedName>
    <definedName name="standard1stub" hidden="1">{"YTD-Total",#N/A,FALSE,"Provision"}</definedName>
    <definedName name="t" hidden="1">{#N/A,#N/A,FALSE,"CESTSUM";#N/A,#N/A,FALSE,"est sum A";#N/A,#N/A,FALSE,"est detail A"}</definedName>
    <definedName name="tem" hidden="1">{#N/A,#N/A,FALSE,"Summ";#N/A,#N/A,FALSE,"General"}</definedName>
    <definedName name="TEMP" hidden="1">{#N/A,#N/A,FALSE,"Summ";#N/A,#N/A,FALSE,"General"}</definedName>
    <definedName name="Temp1" hidden="1">{#N/A,#N/A,FALSE,"CESTSUM";#N/A,#N/A,FALSE,"est sum A";#N/A,#N/A,FALSE,"est detail A"}</definedName>
    <definedName name="temp2" hidden="1">{#N/A,#N/A,FALSE,"CESTSUM";#N/A,#N/A,FALSE,"est sum A";#N/A,#N/A,FALSE,"est detail A"}</definedName>
    <definedName name="test" hidden="1">{#N/A,#N/A,FALSE,"Summary EPS";#N/A,#N/A,FALSE,"1st Qtr Electric";#N/A,#N/A,FALSE,"1st Qtr Australia";#N/A,#N/A,FALSE,"1st Qtr Telecom";#N/A,#N/A,FALSE,"1st QTR Other"}</definedName>
    <definedName name="TP_Footer_User" hidden="1">"Dylan Moser"</definedName>
    <definedName name="TP_Footer_Version" hidden="1">"v4.00"</definedName>
    <definedName name="tr" hidden="1">{#N/A,#N/A,FALSE,"CESTSUM";#N/A,#N/A,FALSE,"est sum A";#N/A,#N/A,FALSE,"est detail A"}</definedName>
    <definedName name="Transfer" hidden="1">#REF!</definedName>
    <definedName name="Transfers" hidden="1">#REF!</definedName>
    <definedName name="u" hidden="1">{#N/A,#N/A,FALSE,"Summ";#N/A,#N/A,FALSE,"General"}</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hidden="1">{#N/A,#N/A,FALSE,"Coversheet";#N/A,#N/A,FALSE,"QA"}</definedName>
    <definedName name="Value" hidden="1">{#N/A,#N/A,FALSE,"Summ";#N/A,#N/A,FALSE,"General"}</definedName>
    <definedName name="w" hidden="1">[8]Inputs!#REF!</definedName>
    <definedName name="we" hidden="1">{#N/A,#N/A,FALSE,"Pg 6b CustCount_Gas";#N/A,#N/A,FALSE,"QA";#N/A,#N/A,FALSE,"Report";#N/A,#N/A,FALSE,"forecast"}</definedName>
    <definedName name="WH" hidden="1">{#N/A,#N/A,FALSE,"Coversheet";#N/A,#N/A,FALSE,"QA"}</definedName>
    <definedName name="wrn.1._.Bi._.Monthly._.CR." hidden="1">{#N/A,#N/A,FALSE,"Drill Sites";"WP 212",#N/A,FALSE,"MWAG EOR";"WP 213",#N/A,FALSE,"MWAG EOR";#N/A,#N/A,FALSE,"Misc. Facility";#N/A,#N/A,FALSE,"WWTP"}</definedName>
    <definedName name="wrn.10_day._.Package." hidden="1">{#N/A,#N/A,FALSE,"Balance_Sheet";#N/A,#N/A,FALSE,"income_statement_monthly";#N/A,#N/A,FALSE,"income_statement_Quarter";#N/A,#N/A,FALSE,"income_statement_ytd";#N/A,#N/A,FALSE,"income_statement_12Months"}</definedName>
    <definedName name="wrn.1996._.Hydro._.5._.Year._.Forecast._.Budget." localSheetId="5" hidden="1">{#N/A,#N/A,FALSE,"Summary";#N/A,#N/A,FALSE,"SmPlants";#N/A,#N/A,FALSE,"Utah";#N/A,#N/A,FALSE,"Idaho";#N/A,#N/A,FALSE,"Lewis River";#N/A,#N/A,FALSE,"NrthUmpq";#N/A,#N/A,FALSE,"KlamRog"}</definedName>
    <definedName name="wrn.1996._.Hydro._.5._.Year._.Forecast._.Budget." localSheetId="6" hidden="1">{#N/A,#N/A,FALSE,"Summary";#N/A,#N/A,FALSE,"SmPlants";#N/A,#N/A,FALSE,"Utah";#N/A,#N/A,FALSE,"Idaho";#N/A,#N/A,FALSE,"Lewis River";#N/A,#N/A,FALSE,"NrthUmpq";#N/A,#N/A,FALSE,"KlamRog"}</definedName>
    <definedName name="wrn.1996._.Hydro._.5._.Year._.Forecast._.Budget." localSheetId="7" hidden="1">{#N/A,#N/A,FALSE,"Summary";#N/A,#N/A,FALSE,"SmPlants";#N/A,#N/A,FALSE,"Utah";#N/A,#N/A,FALSE,"Idaho";#N/A,#N/A,FALSE,"Lewis River";#N/A,#N/A,FALSE,"NrthUmpq";#N/A,#N/A,FALSE,"KlamRog"}</definedName>
    <definedName name="wrn.1996._.Hydro._.5._.Year._.Forecast._.Budget." localSheetId="8"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AI." hidden="1">{#N/A,#N/A,FALSE,"CRPT";#N/A,#N/A,FALSE,"TREND";#N/A,#N/A,FALSE,"%Curve"}</definedName>
    <definedName name="wrn.AAI._.Report." hidden="1">{#N/A,#N/A,FALSE,"CRPT";#N/A,#N/A,FALSE,"TREND";#N/A,#N/A,FALSE,"% CURVE"}</definedName>
    <definedName name="wrn.Adj._.Back_Up." localSheetId="5" hidden="1">{"Page 3.4.1",#N/A,FALSE,"Totals";"Page 3.4.2",#N/A,FALSE,"Totals"}</definedName>
    <definedName name="wrn.Adj._.Back_Up." localSheetId="6" hidden="1">{"Page 3.4.1",#N/A,FALSE,"Totals";"Page 3.4.2",#N/A,FALSE,"Totals"}</definedName>
    <definedName name="wrn.Adj._.Back_Up." localSheetId="7" hidden="1">{"Page 3.4.1",#N/A,FALSE,"Totals";"Page 3.4.2",#N/A,FALSE,"Totals"}</definedName>
    <definedName name="wrn.Adj._.Back_Up." localSheetId="8" hidden="1">{"Page 3.4.1",#N/A,FALSE,"Totals";"Page 3.4.2",#N/A,FALSE,"Totals"}</definedName>
    <definedName name="wrn.Adj._.Back_Up." hidden="1">{"Page 3.4.1",#N/A,FALSE,"Totals";"Page 3.4.2",#N/A,FALSE,"Totals"}</definedName>
    <definedName name="wrn.Aging._.and._.Trend._.Analysis." hidden="1">{#N/A,#N/A,FALSE,"Aging Summary";#N/A,#N/A,FALSE,"Ratio Analysis";#N/A,#N/A,FALSE,"Test 120 Day Accts";#N/A,#N/A,FALSE,"Tickmarks"}</definedName>
    <definedName name="wrn.ALL." localSheetId="5" hidden="1">{#N/A,#N/A,FALSE,"Summary EPS";#N/A,#N/A,FALSE,"1st Qtr Electric";#N/A,#N/A,FALSE,"1st Qtr Australia";#N/A,#N/A,FALSE,"1st Qtr Telecom";#N/A,#N/A,FALSE,"1st QTR Other"}</definedName>
    <definedName name="wrn.ALL." localSheetId="6" hidden="1">{#N/A,#N/A,FALSE,"Summary EPS";#N/A,#N/A,FALSE,"1st Qtr Electric";#N/A,#N/A,FALSE,"1st Qtr Australia";#N/A,#N/A,FALSE,"1st Qtr Telecom";#N/A,#N/A,FALSE,"1st QTR Other"}</definedName>
    <definedName name="wrn.ALL." localSheetId="7" hidden="1">{#N/A,#N/A,FALSE,"Summary EPS";#N/A,#N/A,FALSE,"1st Qtr Electric";#N/A,#N/A,FALSE,"1st Qtr Australia";#N/A,#N/A,FALSE,"1st Qtr Telecom";#N/A,#N/A,FALSE,"1st QTR Other"}</definedName>
    <definedName name="wrn.ALL." localSheetId="8"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5" hidden="1">{#N/A,#N/A,FALSE,"Top level";#N/A,#N/A,FALSE,"Top level JEs";#N/A,#N/A,FALSE,"PHI";#N/A,#N/A,FALSE,"PHI JEs";#N/A,#N/A,FALSE,"PacifiCorp";#N/A,#N/A,FALSE,"PacifiCorp JEs";#N/A,#N/A,FALSE,"PGHC";#N/A,#N/A,FALSE,"PGHC JEs";#N/A,#N/A,FALSE,"Domestic"}</definedName>
    <definedName name="wrn.All._.BSs._.and._.JEs." localSheetId="6" hidden="1">{#N/A,#N/A,FALSE,"Top level";#N/A,#N/A,FALSE,"Top level JEs";#N/A,#N/A,FALSE,"PHI";#N/A,#N/A,FALSE,"PHI JEs";#N/A,#N/A,FALSE,"PacifiCorp";#N/A,#N/A,FALSE,"PacifiCorp JEs";#N/A,#N/A,FALSE,"PGHC";#N/A,#N/A,FALSE,"PGHC JEs";#N/A,#N/A,FALSE,"Domestic"}</definedName>
    <definedName name="wrn.All._.BSs._.and._.JEs." localSheetId="7" hidden="1">{#N/A,#N/A,FALSE,"Top level";#N/A,#N/A,FALSE,"Top level JEs";#N/A,#N/A,FALSE,"PHI";#N/A,#N/A,FALSE,"PHI JEs";#N/A,#N/A,FALSE,"PacifiCorp";#N/A,#N/A,FALSE,"PacifiCorp JEs";#N/A,#N/A,FALSE,"PGHC";#N/A,#N/A,FALSE,"PGHC JEs";#N/A,#N/A,FALSE,"Domestic"}</definedName>
    <definedName name="wrn.All._.BSs._.and._.JEs." localSheetId="8"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but._.Syn._.and._.JE." hidden="1">{#N/A,#N/A,FALSE,"June 01 Mapping";#N/A,#N/A,FALSE,"June 01 conv";#N/A,#N/A,FALSE,"reclass";#N/A,#N/A,FALSE,"US FV";#N/A,#N/A,FALSE,"UK FV";#N/A,#N/A,FALSE,"UK GAAP"}</definedName>
    <definedName name="wrn.All._.ISs._.and._.JEs." localSheetId="5"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6"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7"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8"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5" hidden="1">{#N/A,#N/A,FALSE,"Top level MTD";#N/A,#N/A,FALSE,"PHI MTD";#N/A,#N/A,FALSE,"PacifiCorp MTD";#N/A,#N/A,FALSE,"PGHC MTD";#N/A,#N/A,FALSE,"Top level YTD";#N/A,#N/A,FALSE,"PHI YTD";#N/A,#N/A,FALSE,"PacifiCorp YTD";#N/A,#N/A,FALSE,"PGHC YTD"}</definedName>
    <definedName name="wrn.All._.other._.months." localSheetId="6" hidden="1">{#N/A,#N/A,FALSE,"Top level MTD";#N/A,#N/A,FALSE,"PHI MTD";#N/A,#N/A,FALSE,"PacifiCorp MTD";#N/A,#N/A,FALSE,"PGHC MTD";#N/A,#N/A,FALSE,"Top level YTD";#N/A,#N/A,FALSE,"PHI YTD";#N/A,#N/A,FALSE,"PacifiCorp YTD";#N/A,#N/A,FALSE,"PGHC YTD"}</definedName>
    <definedName name="wrn.All._.other._.months." localSheetId="7" hidden="1">{#N/A,#N/A,FALSE,"Top level MTD";#N/A,#N/A,FALSE,"PHI MTD";#N/A,#N/A,FALSE,"PacifiCorp MTD";#N/A,#N/A,FALSE,"PGHC MTD";#N/A,#N/A,FALSE,"Top level YTD";#N/A,#N/A,FALSE,"PHI YTD";#N/A,#N/A,FALSE,"PacifiCorp YTD";#N/A,#N/A,FALSE,"PGHC YTD"}</definedName>
    <definedName name="wrn.All._.other._.months." localSheetId="8"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5" hidden="1">{#N/A,#N/A,FALSE,"cover";#N/A,#N/A,FALSE,"lead sheet";#N/A,#N/A,FALSE,"Adj backup";#N/A,#N/A,FALSE,"t Accounts"}</definedName>
    <definedName name="wrn.All._.Pages." localSheetId="6" hidden="1">{#N/A,#N/A,FALSE,"cover";#N/A,#N/A,FALSE,"lead sheet";#N/A,#N/A,FALSE,"Adj backup";#N/A,#N/A,FALSE,"t Accounts"}</definedName>
    <definedName name="wrn.All._.Pages." localSheetId="7" hidden="1">{#N/A,#N/A,FALSE,"cover";#N/A,#N/A,FALSE,"lead sheet";#N/A,#N/A,FALSE,"Adj backup";#N/A,#N/A,FALSE,"t Accounts"}</definedName>
    <definedName name="wrn.All._.Pages." localSheetId="8" hidden="1">{#N/A,#N/A,FALSE,"cover";#N/A,#N/A,FALSE,"lead sheet";#N/A,#N/A,FALSE,"Adj backup";#N/A,#N/A,FALSE,"t Accounts"}</definedName>
    <definedName name="wrn.All._.Pages." hidden="1">{#N/A,#N/A,FALSE,"cover";#N/A,#N/A,FALSE,"lead sheet";#N/A,#N/A,FALSE,"Adj backup";#N/A,#N/A,FALSE,"t Accounts"}</definedName>
    <definedName name="wrn.All._.pages.stub" hidden="1">{#N/A,#N/A,FALSE,"Summary 1";#N/A,#N/A,FALSE,"Domestic";#N/A,#N/A,FALSE,"Australia";#N/A,#N/A,FALSE,"Other"}</definedName>
    <definedName name="wrn.Allocation._.factor." hidden="1">{#N/A,#N/A,TRUE,"11.1";#N/A,#N/A,TRUE,"11.2";#N/A,#N/A,TRUE,"11.3-.4";#N/A,#N/A,TRUE,"11.5-11.6";#N/A,#N/A,TRUE,"11.7-.10";#N/A,#N/A,TRUE,"11.11-11.22";#N/A,#N/A,TRUE,"11.23_ECD"}</definedName>
    <definedName name="wrn.AllResults." hidden="1">{#N/A,#N/A,FALSE,"Introduction";#N/A,#N/A,FALSE,"Input";#N/A,#N/A,FALSE,"LastYearInput";#N/A,#N/A,FALSE,"NextYearData";#N/A,#N/A,FALSE,"Summary";#N/A,#N/A,FALSE,"Quart";#N/A,#N/A,FALSE,"UAL";#N/A,#N/A,FALSE,"AVA";#N/A,#N/A,FALSE,"CL";#N/A,#N/A,FALSE,"CBal";#N/A,#N/A,FALSE,"Min";#N/A,#N/A,FALSE,"AFC";#N/A,#N/A,FALSE,"FFL";#N/A,#N/A,FALSE,"Max";#N/A,#N/A,FALSE,"MinAmort";#N/A,#N/A,FALSE,"Exp";#N/A,#N/A,FALSE,"AssetRet";#N/A,#N/A,FALSE,"NPPC";#N/A,#N/A,FALSE,"ReconPC";#N/A,#N/A,FALSE,"PSCAmort";#N/A,#N/A,FALSE,"FASBGL";#N/A,#N/A,FALSE,"FAS132";#N/A,#N/A,FALSE,"AML";#N/A,#N/A,FALSE,"FAS35";#N/A,#N/A,FALSE,"PI";#N/A,#N/A,FALSE,"DataRecon";#N/A,#N/A,FALSE,"GraphInput";#N/A,#N/A,FALSE,"Grph_Contrib";#N/A,#N/A,FALSE,"Grph_Fund";#N/A,#N/A,FALSE,"Grph_FAS87";#N/A,#N/A,FALSE,"Grph_FAS35";#N/A,#N/A,FALSE,"Grph_PI";#N/A,#N/A,FALSE,"Grph_Asset";#N/A,#N/A,FALSE,"Grph_Invest";#N/A,#N/A,FALSE,"ARPSOutput"}</definedName>
    <definedName name="wrn.ALLstub" hidden="1">{#N/A,#N/A,FALSE,"Summary EPS";#N/A,#N/A,FALSE,"1st Qtr Electric";#N/A,#N/A,FALSE,"1st Qtr Australia";#N/A,#N/A,FALSE,"1st Qtr Telecom";#N/A,#N/A,FALSE,"1st QTR Other"}</definedName>
    <definedName name="wrn.Anvil." hidden="1">{#N/A,#N/A,FALSE,"CRPT";#N/A,#N/A,FALSE,"PCS ";#N/A,#N/A,FALSE,"TREND";#N/A,#N/A,FALSE,"% CURVE";#N/A,#N/A,FALSE,"FWICALC";#N/A,#N/A,FALSE,"CONTINGENCY";#N/A,#N/A,FALSE,"7616 Fab";#N/A,#N/A,FALSE,"7616 NSK"}</definedName>
    <definedName name="wrn.BUS._.RPT." localSheetId="5" hidden="1">{#N/A,#N/A,FALSE,"P&amp;L Ttl";#N/A,#N/A,FALSE,"P&amp;L C_Ttl New";#N/A,#N/A,FALSE,"Bus Res";#N/A,#N/A,FALSE,"Chrts";#N/A,#N/A,FALSE,"pcf";#N/A,#N/A,FALSE,"pcr ";#N/A,#N/A,FALSE,"Exp Stmt ";#N/A,#N/A,FALSE,"Exp Stmt BU";#N/A,#N/A,FALSE,"Cap";#N/A,#N/A,FALSE,"IT Ytd"}</definedName>
    <definedName name="wrn.BUS._.RPT." localSheetId="6" hidden="1">{#N/A,#N/A,FALSE,"P&amp;L Ttl";#N/A,#N/A,FALSE,"P&amp;L C_Ttl New";#N/A,#N/A,FALSE,"Bus Res";#N/A,#N/A,FALSE,"Chrts";#N/A,#N/A,FALSE,"pcf";#N/A,#N/A,FALSE,"pcr ";#N/A,#N/A,FALSE,"Exp Stmt ";#N/A,#N/A,FALSE,"Exp Stmt BU";#N/A,#N/A,FALSE,"Cap";#N/A,#N/A,FALSE,"IT Ytd"}</definedName>
    <definedName name="wrn.BUS._.RPT." localSheetId="7" hidden="1">{#N/A,#N/A,FALSE,"P&amp;L Ttl";#N/A,#N/A,FALSE,"P&amp;L C_Ttl New";#N/A,#N/A,FALSE,"Bus Res";#N/A,#N/A,FALSE,"Chrts";#N/A,#N/A,FALSE,"pcf";#N/A,#N/A,FALSE,"pcr ";#N/A,#N/A,FALSE,"Exp Stmt ";#N/A,#N/A,FALSE,"Exp Stmt BU";#N/A,#N/A,FALSE,"Cap";#N/A,#N/A,FALSE,"IT Ytd"}</definedName>
    <definedName name="wrn.BUS._.RPT." localSheetId="8"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BUS._.RPT.stub" hidden="1">{#N/A,#N/A,FALSE,"P&amp;L Ttl";#N/A,#N/A,FALSE,"P&amp;L C_Ttl New";#N/A,#N/A,FALSE,"Bus Res";#N/A,#N/A,FALSE,"Chrts";#N/A,#N/A,FALSE,"pcf";#N/A,#N/A,FALSE,"pcr ";#N/A,#N/A,FALSE,"Exp Stmt ";#N/A,#N/A,FALSE,"Exp Stmt BU";#N/A,#N/A,FALSE,"Cap";#N/A,#N/A,FALSE,"IT Ytd"}</definedName>
    <definedName name="wrn.CHECK." hidden="1">{#N/A,#N/A,FALSE,"CHECKREQ"}</definedName>
    <definedName name="wrn.Combined._.YTD." localSheetId="5" hidden="1">{"YTD-Total",#N/A,TRUE,"Provision";"YTD-Utility",#N/A,TRUE,"Prov Utility";"YTD-NonUtility",#N/A,TRUE,"Prov NonUtility"}</definedName>
    <definedName name="wrn.Combined._.YTD." localSheetId="6" hidden="1">{"YTD-Total",#N/A,TRUE,"Provision";"YTD-Utility",#N/A,TRUE,"Prov Utility";"YTD-NonUtility",#N/A,TRUE,"Prov NonUtility"}</definedName>
    <definedName name="wrn.Combined._.YTD." localSheetId="7" hidden="1">{"YTD-Total",#N/A,TRUE,"Provision";"YTD-Utility",#N/A,TRUE,"Prov Utility";"YTD-NonUtility",#N/A,TRUE,"Prov NonUtility"}</definedName>
    <definedName name="wrn.Combined._.YTD." localSheetId="8" hidden="1">{"YTD-Total",#N/A,TRUE,"Provision";"YTD-Utility",#N/A,TRUE,"Prov Utility";"YTD-NonUtility",#N/A,TRUE,"Prov NonUtility"}</definedName>
    <definedName name="wrn.Combined._.YTD." hidden="1">{"YTD-Total",#N/A,TRUE,"Provision";"YTD-Utility",#N/A,TRUE,"Prov Utility";"YTD-NonUtility",#N/A,TRUE,"Prov NonUtility"}</definedName>
    <definedName name="wrn.Combined._.YTD.stub" hidden="1">{"YTD-Total",#N/A,TRUE,"Provision";"YTD-Utility",#N/A,TRUE,"Prov Utility";"YTD-NonUtility",#N/A,TRUE,"Prov NonUtility"}</definedName>
    <definedName name="wrn.ConsolGrossGrp." localSheetId="5" hidden="1">{"Conol gross povision grouped",#N/A,FALSE,"Consol Gross";"Consol Gross Grouped",#N/A,FALSE,"Consol Gross"}</definedName>
    <definedName name="wrn.ConsolGrossGrp." localSheetId="6" hidden="1">{"Conol gross povision grouped",#N/A,FALSE,"Consol Gross";"Consol Gross Grouped",#N/A,FALSE,"Consol Gross"}</definedName>
    <definedName name="wrn.ConsolGrossGrp." localSheetId="7" hidden="1">{"Conol gross povision grouped",#N/A,FALSE,"Consol Gross";"Consol Gross Grouped",#N/A,FALSE,"Consol Gross"}</definedName>
    <definedName name="wrn.ConsolGrossGrp." localSheetId="8" hidden="1">{"Conol gross povision grouped",#N/A,FALSE,"Consol Gross";"Consol Gross Grouped",#N/A,FALSE,"Consol Gross"}</definedName>
    <definedName name="wrn.ConsolGrossGrp." hidden="1">{"Conol gross povision grouped",#N/A,FALSE,"Consol Gross";"Consol Gross Grouped",#N/A,FALSE,"Consol Gross"}</definedName>
    <definedName name="wrn.ConsolGrossGrp.stub" hidden="1">{"Conol gross povision grouped",#N/A,FALSE,"Consol Gross";"Consol Gross Grouped",#N/A,FALSE,"Consol Gross"}</definedName>
    <definedName name="wrn.Cover." hidden="1">{#N/A,#N/A,TRUE,"Cover";#N/A,#N/A,TRUE,"Contents"}</definedName>
    <definedName name="wrn.CoverContents." hidden="1">{#N/A,#N/A,FALSE,"Cover";#N/A,#N/A,FALSE,"Contents"}</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CR." hidden="1">{#N/A,#N/A,FALSE,"schA"}</definedName>
    <definedName name="wrn.El._.Paso._.Offshore." hidden="1">{#N/A,#N/A,TRUE,"EPEsum";#N/A,#N/A,TRUE,"Approve1";#N/A,#N/A,TRUE,"Approve2";#N/A,#N/A,TRUE,"Approve3";#N/A,#N/A,TRUE,"EPE1";#N/A,#N/A,TRUE,"EPE2";#N/A,#N/A,TRUE,"CashCompare";#N/A,#N/A,TRUE,"XIRR";#N/A,#N/A,TRUE,"EPEloan";#N/A,#N/A,TRUE,"GraphEPE";#N/A,#N/A,TRUE,"OrgChart";#N/A,#N/A,TRUE,"SA08B"}</definedName>
    <definedName name="wrn.ESTIMATE." hidden="1">{#N/A,#N/A,FALSE,"CESTSUM";#N/A,#N/A,FALSE,"est sum A";#N/A,#N/A,FALSE,"est detail A"}</definedName>
    <definedName name="wrn.Exec._.Summary." hidden="1">{#N/A,#N/A,FALSE,"Output Ass";#N/A,#N/A,FALSE,"Sum Tot";#N/A,#N/A,FALSE,"Ex Sum Year";#N/A,#N/A,FALSE,"Sum Qtr"}</definedName>
    <definedName name="wrn.Factors._.Tab._.10." localSheetId="5" hidden="1">{"Factors Pages 1-2",#N/A,FALSE,"Factors";"Factors Page 3",#N/A,FALSE,"Factors";"Factors Page 4",#N/A,FALSE,"Factors";"Factors Page 5",#N/A,FALSE,"Factors";"Factors Pages 8-27",#N/A,FALSE,"Factors"}</definedName>
    <definedName name="wrn.Factors._.Tab._.10." localSheetId="6" hidden="1">{"Factors Pages 1-2",#N/A,FALSE,"Factors";"Factors Page 3",#N/A,FALSE,"Factors";"Factors Page 4",#N/A,FALSE,"Factors";"Factors Page 5",#N/A,FALSE,"Factors";"Factors Pages 8-27",#N/A,FALSE,"Factors"}</definedName>
    <definedName name="wrn.Factors._.Tab._.10." localSheetId="7" hidden="1">{"Factors Pages 1-2",#N/A,FALSE,"Factors";"Factors Page 3",#N/A,FALSE,"Factors";"Factors Page 4",#N/A,FALSE,"Factors";"Factors Page 5",#N/A,FALSE,"Factors";"Factors Pages 8-27",#N/A,FALSE,"Factors"}</definedName>
    <definedName name="wrn.Factors._.Tab._.10." localSheetId="8"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ASBResults." hidden="1">{#N/A,#N/A,FALSE,"Input";#N/A,#N/A,FALSE,"LastYearInput";#N/A,#N/A,FALSE,"NextYearData";#N/A,#N/A,FALSE,"NPPC";#N/A,#N/A,FALSE,"ReconPC";#N/A,#N/A,FALSE,"PSCAmort";#N/A,#N/A,FALSE,"FASBGL";#N/A,#N/A,FALSE,"FAS132";#N/A,#N/A,FALSE,"AML";#N/A,#N/A,FALSE,"FAS35"}</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5" hidden="1">{"FullView",#N/A,FALSE,"Consltd-For contngcy"}</definedName>
    <definedName name="wrn.Full._.View." localSheetId="6" hidden="1">{"FullView",#N/A,FALSE,"Consltd-For contngcy"}</definedName>
    <definedName name="wrn.Full._.View." localSheetId="7" hidden="1">{"FullView",#N/A,FALSE,"Consltd-For contngcy"}</definedName>
    <definedName name="wrn.Full._.View." localSheetId="8" hidden="1">{"FullView",#N/A,FALSE,"Consltd-For contngcy"}</definedName>
    <definedName name="wrn.Full._.View." hidden="1">{"FullView",#N/A,FALSE,"Consltd-For contngcy"}</definedName>
    <definedName name="wrn.Full._.View.stub" hidden="1">{"FullView",#N/A,FALSE,"Consltd-For contngcy"}</definedName>
    <definedName name="wrn.Fundamental." hidden="1">{#N/A,#N/A,TRUE,"CoverPage";#N/A,#N/A,TRUE,"Gas";#N/A,#N/A,TRUE,"Power";#N/A,#N/A,TRUE,"Historical DJ Mthly Prices"}</definedName>
    <definedName name="wrn.Fundamental2" hidden="1">{#N/A,#N/A,TRUE,"CoverPage";#N/A,#N/A,TRUE,"Gas";#N/A,#N/A,TRUE,"Power";#N/A,#N/A,TRUE,"Historical DJ Mthly Prices"}</definedName>
    <definedName name="wrn.FundingResults." hidden="1">{#N/A,#N/A,FALSE,"Input";#N/A,#N/A,FALSE,"LastYearInput";#N/A,#N/A,FALSE,"NextYearData";#N/A,#N/A,FALSE,"Summary";#N/A,#N/A,FALSE,"Quart";#N/A,#N/A,FALSE,"UAL";#N/A,#N/A,FALSE,"AVA";#N/A,#N/A,FALSE,"CL";#N/A,#N/A,FALSE,"CBal";#N/A,#N/A,FALSE,"Min";#N/A,#N/A,FALSE,"AFC";#N/A,#N/A,FALSE,"FFL";#N/A,#N/A,FALSE,"Max";#N/A,#N/A,FALSE,"MinAmort";#N/A,#N/A,FALSE,"Exp";#N/A,#N/A,FALSE,"AssetRet"}</definedName>
    <definedName name="wrn.GLReport." localSheetId="5"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6"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7"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8"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GraphResults." hidden="1">{#N/A,#N/A,FALSE,"GraphInput";#N/A,#N/A,FALSE,"Grph_Contrib";#N/A,#N/A,FALSE,"Grph_Fund";#N/A,#N/A,FALSE,"Grph_FAS87";#N/A,#N/A,FALSE,"Grph_FAS35";#N/A,#N/A,FALSE,"Grph_PI";#N/A,#N/A,FALSE,"Grph_Asset";#N/A,#N/A,FALSE,"Grph_Invest"}</definedName>
    <definedName name="wrn.IEO." hidden="1">{#N/A,#N/A,FALSE,"SUMMARY";#N/A,#N/A,FALSE,"AE7616";#N/A,#N/A,FALSE,"AE7617";#N/A,#N/A,FALSE,"AE7618";#N/A,#N/A,FALSE,"AE7619"}</definedName>
    <definedName name="wrn.Incentive._.Overhead." hidden="1">{#N/A,#N/A,FALSE,"Coversheet";#N/A,#N/A,FALSE,"QA"}</definedName>
    <definedName name="wrn.life." hidden="1">{"life_te",#N/A,TRUE,"life";"duration_te",#N/A,TRUE,"duration";"life_ab",#N/A,TRUE,"life";"duration_ab",#N/A,TRUE,"duration";"life_fed_tax",#N/A,TRUE,"life";"duration_tax",#N/A,TRUE,"duration";"life_tax",#N/A,TRUE,"life";"life_fed",#N/A,TRUE,"life";"duration_cd_fed",#N/A,TRUE,"duration"}</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new." hidden="1">{#N/A,#N/A,TRUE,"Filing Back-Up Pages_4.8.4-7";#N/A,#N/A,TRUE,"GI Back-up Page_4.8.8"}</definedName>
    <definedName name="wrn.om." hidden="1">{#N/A,#N/A,TRUE,"Detail Lead Sheet_4.8.1-3";#N/A,#N/A,TRUE,"Filing Back-Up Pages_4.8.4-7";#N/A,#N/A,TRUE,"GI Back-up Page_4.8.8"}</definedName>
    <definedName name="wrn.Open._.Issues._.Only." localSheetId="5" hidden="1">{"Open issues Only",#N/A,FALSE,"TIMELINE"}</definedName>
    <definedName name="wrn.Open._.Issues._.Only." localSheetId="6" hidden="1">{"Open issues Only",#N/A,FALSE,"TIMELINE"}</definedName>
    <definedName name="wrn.Open._.Issues._.Only." localSheetId="7" hidden="1">{"Open issues Only",#N/A,FALSE,"TIMELINE"}</definedName>
    <definedName name="wrn.Open._.Issues._.Only." localSheetId="8" hidden="1">{"Open issues Only",#N/A,FALSE,"TIMELINE"}</definedName>
    <definedName name="wrn.Open._.Issues._.Only." hidden="1">{"Open issues Only",#N/A,FALSE,"TIMELINE"}</definedName>
    <definedName name="wrn.Open._.Issues._.Only.stub" hidden="1">{"Open issues Only",#N/A,FALSE,"TIMELINE"}</definedName>
    <definedName name="wrn.OR._.Carring._.Charge._.JV.1stub" hidden="1">{#N/A,#N/A,FALSE,"Loans";#N/A,#N/A,FALSE,"Program Costs";#N/A,#N/A,FALSE,"Measures";#N/A,#N/A,FALSE,"Net Lost Rev";#N/A,#N/A,FALSE,"Incentive"}</definedName>
    <definedName name="wrn.OR._.Carrying._.Charge._.JV." localSheetId="5" hidden="1">{#N/A,#N/A,FALSE,"Loans";#N/A,#N/A,FALSE,"Program Costs";#N/A,#N/A,FALSE,"Measures";#N/A,#N/A,FALSE,"Net Lost Rev";#N/A,#N/A,FALSE,"Incentive"}</definedName>
    <definedName name="wrn.OR._.Carrying._.Charge._.JV." localSheetId="6" hidden="1">{#N/A,#N/A,FALSE,"Loans";#N/A,#N/A,FALSE,"Program Costs";#N/A,#N/A,FALSE,"Measures";#N/A,#N/A,FALSE,"Net Lost Rev";#N/A,#N/A,FALSE,"Incentive"}</definedName>
    <definedName name="wrn.OR._.Carrying._.Charge._.JV." localSheetId="7" hidden="1">{#N/A,#N/A,FALSE,"Loans";#N/A,#N/A,FALSE,"Program Costs";#N/A,#N/A,FALSE,"Measures";#N/A,#N/A,FALSE,"Net Lost Rev";#N/A,#N/A,FALSE,"Incentive"}</definedName>
    <definedName name="wrn.OR._.Carrying._.Charge._.JV." localSheetId="8"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5" hidden="1">{#N/A,#N/A,FALSE,"Loans";#N/A,#N/A,FALSE,"Program Costs";#N/A,#N/A,FALSE,"Measures";#N/A,#N/A,FALSE,"Net Lost Rev";#N/A,#N/A,FALSE,"Incentive"}</definedName>
    <definedName name="wrn.OR._.Carrying._.Charge._.JV.1" localSheetId="6" hidden="1">{#N/A,#N/A,FALSE,"Loans";#N/A,#N/A,FALSE,"Program Costs";#N/A,#N/A,FALSE,"Measures";#N/A,#N/A,FALSE,"Net Lost Rev";#N/A,#N/A,FALSE,"Incentive"}</definedName>
    <definedName name="wrn.OR._.Carrying._.Charge._.JV.1" localSheetId="7" hidden="1">{#N/A,#N/A,FALSE,"Loans";#N/A,#N/A,FALSE,"Program Costs";#N/A,#N/A,FALSE,"Measures";#N/A,#N/A,FALSE,"Net Lost Rev";#N/A,#N/A,FALSE,"Incentive"}</definedName>
    <definedName name="wrn.OR._.Carrying._.Charge._.JV.1" localSheetId="8"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OR._.Carrying._.Charge._.JV.stub" hidden="1">{#N/A,#N/A,FALSE,"Loans";#N/A,#N/A,FALSE,"Program Costs";#N/A,#N/A,FALSE,"Measures";#N/A,#N/A,FALSE,"Net Lost Rev";#N/A,#N/A,FALSE,"Incentive"}</definedName>
    <definedName name="wrn.Oregon._.Rate._.case." hidden="1">{#N/A,#N/A,TRUE,"10.1_Historical Cover Sheet";#N/A,#N/A,TRUE,"10.2-10.3_Historical";#N/A,#N/A,TRUE,"10.4_Historical";#N/A,#N/A,TRUE,"10.4.1_Historical";#N/A,#N/A,TRUE,"10.7-10.17_Historical"}</definedName>
    <definedName name="wrn.pages." localSheetId="5" hidden="1">{#N/A,#N/A,FALSE,"Bgt";#N/A,#N/A,FALSE,"Act";#N/A,#N/A,FALSE,"Chrt Data";#N/A,#N/A,FALSE,"Bus Result";#N/A,#N/A,FALSE,"Main Charts";#N/A,#N/A,FALSE,"P&amp;L Ttl";#N/A,#N/A,FALSE,"P&amp;L C_Ttl";#N/A,#N/A,FALSE,"P&amp;L C_Oct";#N/A,#N/A,FALSE,"P&amp;L C_Sep";#N/A,#N/A,FALSE,"1996";#N/A,#N/A,FALSE,"Data"}</definedName>
    <definedName name="wrn.pages." localSheetId="6" hidden="1">{#N/A,#N/A,FALSE,"Bgt";#N/A,#N/A,FALSE,"Act";#N/A,#N/A,FALSE,"Chrt Data";#N/A,#N/A,FALSE,"Bus Result";#N/A,#N/A,FALSE,"Main Charts";#N/A,#N/A,FALSE,"P&amp;L Ttl";#N/A,#N/A,FALSE,"P&amp;L C_Ttl";#N/A,#N/A,FALSE,"P&amp;L C_Oct";#N/A,#N/A,FALSE,"P&amp;L C_Sep";#N/A,#N/A,FALSE,"1996";#N/A,#N/A,FALSE,"Data"}</definedName>
    <definedName name="wrn.pages." localSheetId="7" hidden="1">{#N/A,#N/A,FALSE,"Bgt";#N/A,#N/A,FALSE,"Act";#N/A,#N/A,FALSE,"Chrt Data";#N/A,#N/A,FALSE,"Bus Result";#N/A,#N/A,FALSE,"Main Charts";#N/A,#N/A,FALSE,"P&amp;L Ttl";#N/A,#N/A,FALSE,"P&amp;L C_Ttl";#N/A,#N/A,FALSE,"P&amp;L C_Oct";#N/A,#N/A,FALSE,"P&amp;L C_Sep";#N/A,#N/A,FALSE,"1996";#N/A,#N/A,FALSE,"Data"}</definedName>
    <definedName name="wrn.pages." localSheetId="8"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ges.stub" hidden="1">{#N/A,#N/A,FALSE,"Bgt";#N/A,#N/A,FALSE,"Act";#N/A,#N/A,FALSE,"Chrt Data";#N/A,#N/A,FALSE,"Bus Result";#N/A,#N/A,FALSE,"Main Charts";#N/A,#N/A,FALSE,"P&amp;L Ttl";#N/A,#N/A,FALSE,"P&amp;L C_Ttl";#N/A,#N/A,FALSE,"P&amp;L C_Oct";#N/A,#N/A,FALSE,"P&amp;L C_Sep";#N/A,#N/A,FALSE,"1996";#N/A,#N/A,FALSE,"Data"}</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5" hidden="1">{#N/A,#N/A,FALSE,"Consltd-For contngcy";"PaymentView",#N/A,FALSE,"Consltd-For contngcy"}</definedName>
    <definedName name="wrn.Payment._.View." localSheetId="6" hidden="1">{#N/A,#N/A,FALSE,"Consltd-For contngcy";"PaymentView",#N/A,FALSE,"Consltd-For contngcy"}</definedName>
    <definedName name="wrn.Payment._.View." localSheetId="7" hidden="1">{#N/A,#N/A,FALSE,"Consltd-For contngcy";"PaymentView",#N/A,FALSE,"Consltd-For contngcy"}</definedName>
    <definedName name="wrn.Payment._.View." localSheetId="8" hidden="1">{#N/A,#N/A,FALSE,"Consltd-For contngcy";"PaymentView",#N/A,FALSE,"Consltd-For contngcy"}</definedName>
    <definedName name="wrn.Payment._.View." hidden="1">{#N/A,#N/A,FALSE,"Consltd-For contngcy";"PaymentView",#N/A,FALSE,"Consltd-For contngcy"}</definedName>
    <definedName name="wrn.Payments._.View.stub" hidden="1">{#N/A,#N/A,FALSE,"Consltd-For contngcy";"PaymentView",#N/A,FALSE,"Consltd-For contngcy"}</definedName>
    <definedName name="wrn.PFSreconview." localSheetId="5" hidden="1">{"PFS recon view",#N/A,FALSE,"Hyperion Proof"}</definedName>
    <definedName name="wrn.PFSreconview." localSheetId="6" hidden="1">{"PFS recon view",#N/A,FALSE,"Hyperion Proof"}</definedName>
    <definedName name="wrn.PFSreconview." localSheetId="7" hidden="1">{"PFS recon view",#N/A,FALSE,"Hyperion Proof"}</definedName>
    <definedName name="wrn.PFSreconview." localSheetId="8" hidden="1">{"PFS recon view",#N/A,FALSE,"Hyperion Proof"}</definedName>
    <definedName name="wrn.PFSreconview." hidden="1">{"PFS recon view",#N/A,FALSE,"Hyperion Proof"}</definedName>
    <definedName name="wrn.PFSreconview.stub" hidden="1">{"PFS recon view",#N/A,FALSE,"Hyperion Proof"}</definedName>
    <definedName name="wrn.PGHCreconview." localSheetId="5" hidden="1">{"PGHC recon view",#N/A,FALSE,"Hyperion Proof"}</definedName>
    <definedName name="wrn.PGHCreconview." localSheetId="6" hidden="1">{"PGHC recon view",#N/A,FALSE,"Hyperion Proof"}</definedName>
    <definedName name="wrn.PGHCreconview." localSheetId="7" hidden="1">{"PGHC recon view",#N/A,FALSE,"Hyperion Proof"}</definedName>
    <definedName name="wrn.PGHCreconview." localSheetId="8" hidden="1">{"PGHC recon view",#N/A,FALSE,"Hyperion Proof"}</definedName>
    <definedName name="wrn.PGHCreconview." hidden="1">{"PGHC recon view",#N/A,FALSE,"Hyperion Proof"}</definedName>
    <definedName name="wrn.PGHCreconview.stub" hidden="1">{"PGHC recon view",#N/A,FALSE,"Hyperion Proof"}</definedName>
    <definedName name="wrn.PHI._.all._.other._.months." localSheetId="5" hidden="1">{#N/A,#N/A,FALSE,"PHI MTD";#N/A,#N/A,FALSE,"PHI YTD"}</definedName>
    <definedName name="wrn.PHI._.all._.other._.months." localSheetId="6" hidden="1">{#N/A,#N/A,FALSE,"PHI MTD";#N/A,#N/A,FALSE,"PHI YTD"}</definedName>
    <definedName name="wrn.PHI._.all._.other._.months." localSheetId="7" hidden="1">{#N/A,#N/A,FALSE,"PHI MTD";#N/A,#N/A,FALSE,"PHI YTD"}</definedName>
    <definedName name="wrn.PHI._.all._.other._.months." localSheetId="8" hidden="1">{#N/A,#N/A,FALSE,"PHI MTD";#N/A,#N/A,FALSE,"PHI YTD"}</definedName>
    <definedName name="wrn.PHI._.all._.other._.months." hidden="1">{#N/A,#N/A,FALSE,"PHI MTD";#N/A,#N/A,FALSE,"PHI YTD"}</definedName>
    <definedName name="wrn.PHI._.only." localSheetId="5" hidden="1">{#N/A,#N/A,FALSE,"PHI"}</definedName>
    <definedName name="wrn.PHI._.only." localSheetId="6" hidden="1">{#N/A,#N/A,FALSE,"PHI"}</definedName>
    <definedName name="wrn.PHI._.only." localSheetId="7" hidden="1">{#N/A,#N/A,FALSE,"PHI"}</definedName>
    <definedName name="wrn.PHI._.only." localSheetId="8" hidden="1">{#N/A,#N/A,FALSE,"PHI"}</definedName>
    <definedName name="wrn.PHI._.only." hidden="1">{#N/A,#N/A,FALSE,"PHI"}</definedName>
    <definedName name="wrn.PHI._.Sept._.Dec._.March." localSheetId="5" hidden="1">{#N/A,#N/A,FALSE,"PHI MTD";#N/A,#N/A,FALSE,"PHI QTD";#N/A,#N/A,FALSE,"PHI YTD"}</definedName>
    <definedName name="wrn.PHI._.Sept._.Dec._.March." localSheetId="6" hidden="1">{#N/A,#N/A,FALSE,"PHI MTD";#N/A,#N/A,FALSE,"PHI QTD";#N/A,#N/A,FALSE,"PHI YTD"}</definedName>
    <definedName name="wrn.PHI._.Sept._.Dec._.March." localSheetId="7" hidden="1">{#N/A,#N/A,FALSE,"PHI MTD";#N/A,#N/A,FALSE,"PHI QTD";#N/A,#N/A,FALSE,"PHI YTD"}</definedName>
    <definedName name="wrn.PHI._.Sept._.Dec._.March." localSheetId="8" hidden="1">{#N/A,#N/A,FALSE,"PHI MTD";#N/A,#N/A,FALSE,"PHI QTD";#N/A,#N/A,FALSE,"PHI YTD"}</definedName>
    <definedName name="wrn.PHI._.Sept._.Dec._.March." hidden="1">{#N/A,#N/A,FALSE,"PHI MTD";#N/A,#N/A,FALSE,"PHI QTD";#N/A,#N/A,FALSE,"PHI YTD"}</definedName>
    <definedName name="wrn.PPMCoCodeView." localSheetId="5" hidden="1">{"PPM Co Code View",#N/A,FALSE,"Comp Codes"}</definedName>
    <definedName name="wrn.PPMCoCodeView." localSheetId="6" hidden="1">{"PPM Co Code View",#N/A,FALSE,"Comp Codes"}</definedName>
    <definedName name="wrn.PPMCoCodeView." localSheetId="7" hidden="1">{"PPM Co Code View",#N/A,FALSE,"Comp Codes"}</definedName>
    <definedName name="wrn.PPMCoCodeView." localSheetId="8" hidden="1">{"PPM Co Code View",#N/A,FALSE,"Comp Codes"}</definedName>
    <definedName name="wrn.PPMCoCodeView." hidden="1">{"PPM Co Code View",#N/A,FALSE,"Comp Codes"}</definedName>
    <definedName name="wrn.PPMCoCodeView.stub" hidden="1">{"PPM Co Code View",#N/A,FALSE,"Comp Codes"}</definedName>
    <definedName name="wrn.PPMreconview." localSheetId="5" hidden="1">{"PPM Recon View",#N/A,FALSE,"Hyperion Proof"}</definedName>
    <definedName name="wrn.PPMreconview." localSheetId="6" hidden="1">{"PPM Recon View",#N/A,FALSE,"Hyperion Proof"}</definedName>
    <definedName name="wrn.PPMreconview." localSheetId="7" hidden="1">{"PPM Recon View",#N/A,FALSE,"Hyperion Proof"}</definedName>
    <definedName name="wrn.PPMreconview." localSheetId="8" hidden="1">{"PPM Recon View",#N/A,FALSE,"Hyperion Proof"}</definedName>
    <definedName name="wrn.PPMreconview." hidden="1">{"PPM Recon View",#N/A,FALSE,"Hyperion Proof"}</definedName>
    <definedName name="wrn.PPMreconview.stub" hidden="1">{"PPM Recon View",#N/A,FALSE,"Hyperion Proof"}</definedName>
    <definedName name="wrn.Print." hidden="1">{"FC",#N/A,FALSE,"CALENDAR";"P",#N/A,FALSE,"CALENDAR"}</definedName>
    <definedName name="wrn.Print._.Option._.1." hidden="1">{#N/A,#N/A,FALSE,"Wld 1";#N/A,#N/A,FALSE,"MAFunding 1";#N/A,#N/A,FALSE,"MEC 1"}</definedName>
    <definedName name="wrn.Print._.Option._.2." hidden="1">{#N/A,#N/A,FALSE,"Wld 2";#N/A,#N/A,FALSE,"MAFunding 2";#N/A,#N/A,FALSE,"MEC 2"}</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hidden="1">{"DATA_SET",#N/A,FALSE,"HOURLY SPREAD"}</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hidden="1">{#N/A,#N/A,FALSE,"Cover";#N/A,#N/A,FALSE,"ProjectSelector";#N/A,#N/A,FALSE,"ProjectTable";#N/A,#N/A,FALSE,"SanGorgonio";#N/A,#N/A,FALSE,"Tehachapi";#N/A,#N/A,FALSE,"Results";#N/A,#N/A,FALSE,"ReplaceForecast"}</definedName>
    <definedName name="wrn.Project._.Services." hidden="1">{#N/A,#N/A,FALSE,"BASE";#N/A,#N/A,FALSE,"LOOPS";#N/A,#N/A,FALSE,"PLC"}</definedName>
    <definedName name="wrn.ProofElectricOnly." localSheetId="5" hidden="1">{"Electric Only",#N/A,FALSE,"Hyperion Proof"}</definedName>
    <definedName name="wrn.ProofElectricOnly." localSheetId="6" hidden="1">{"Electric Only",#N/A,FALSE,"Hyperion Proof"}</definedName>
    <definedName name="wrn.ProofElectricOnly." localSheetId="7" hidden="1">{"Electric Only",#N/A,FALSE,"Hyperion Proof"}</definedName>
    <definedName name="wrn.ProofElectricOnly." localSheetId="8" hidden="1">{"Electric Only",#N/A,FALSE,"Hyperion Proof"}</definedName>
    <definedName name="wrn.ProofElectricOnly." hidden="1">{"Electric Only",#N/A,FALSE,"Hyperion Proof"}</definedName>
    <definedName name="wrn.ProofElectricOnly.stub" hidden="1">{"Electric Only",#N/A,FALSE,"Hyperion Proof"}</definedName>
    <definedName name="wrn.ProofTotal." localSheetId="5" hidden="1">{"Proof Total",#N/A,FALSE,"Hyperion Proof"}</definedName>
    <definedName name="wrn.ProofTotal." localSheetId="6" hidden="1">{"Proof Total",#N/A,FALSE,"Hyperion Proof"}</definedName>
    <definedName name="wrn.ProofTotal." localSheetId="7" hidden="1">{"Proof Total",#N/A,FALSE,"Hyperion Proof"}</definedName>
    <definedName name="wrn.ProofTotal." localSheetId="8" hidden="1">{"Proof Total",#N/A,FALSE,"Hyperion Proof"}</definedName>
    <definedName name="wrn.ProofTotal." hidden="1">{"Proof Total",#N/A,FALSE,"Hyperion Proof"}</definedName>
    <definedName name="wrn.ProofTotal.stub" hidden="1">{"Proof Total",#N/A,FALSE,"Hyperion Proof"}</definedName>
    <definedName name="wrn.Reformat._.only." localSheetId="5" hidden="1">{#N/A,#N/A,FALSE,"Dec 1999 mapping"}</definedName>
    <definedName name="wrn.Reformat._.only." localSheetId="6" hidden="1">{#N/A,#N/A,FALSE,"Dec 1999 mapping"}</definedName>
    <definedName name="wrn.Reformat._.only." localSheetId="7" hidden="1">{#N/A,#N/A,FALSE,"Dec 1999 mapping"}</definedName>
    <definedName name="wrn.Reformat._.only." localSheetId="8" hidden="1">{#N/A,#N/A,FALSE,"Dec 1999 mapping"}</definedName>
    <definedName name="wrn.Reformat._.only." hidden="1">{#N/A,#N/A,FALSE,"Dec 1999 mapping"}</definedName>
    <definedName name="wrn.Reformat._.only.stub" hidden="1">{#N/A,#N/A,FALSE,"Dec 1999 mapping"}</definedName>
    <definedName name="wrn.SALES._.VAR._.95._.BUDGET." localSheetId="5" hidden="1">{"PRINT",#N/A,TRUE,"APPA";"PRINT",#N/A,TRUE,"APS";"PRINT",#N/A,TRUE,"BHPL";"PRINT",#N/A,TRUE,"BHPL2";"PRINT",#N/A,TRUE,"CDWR";"PRINT",#N/A,TRUE,"EWEB";"PRINT",#N/A,TRUE,"LADWP";"PRINT",#N/A,TRUE,"NEVBASE"}</definedName>
    <definedName name="wrn.SALES._.VAR._.95._.BUDGET." localSheetId="6" hidden="1">{"PRINT",#N/A,TRUE,"APPA";"PRINT",#N/A,TRUE,"APS";"PRINT",#N/A,TRUE,"BHPL";"PRINT",#N/A,TRUE,"BHPL2";"PRINT",#N/A,TRUE,"CDWR";"PRINT",#N/A,TRUE,"EWEB";"PRINT",#N/A,TRUE,"LADWP";"PRINT",#N/A,TRUE,"NEVBASE"}</definedName>
    <definedName name="wrn.SALES._.VAR._.95._.BUDGET." localSheetId="7" hidden="1">{"PRINT",#N/A,TRUE,"APPA";"PRINT",#N/A,TRUE,"APS";"PRINT",#N/A,TRUE,"BHPL";"PRINT",#N/A,TRUE,"BHPL2";"PRINT",#N/A,TRUE,"CDWR";"PRINT",#N/A,TRUE,"EWEB";"PRINT",#N/A,TRUE,"LADWP";"PRINT",#N/A,TRUE,"NEVBASE"}</definedName>
    <definedName name="wrn.SALES._.VAR._.95._.BUDGET." localSheetId="8"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CHEDULE." hidden="1">{#N/A,#N/A,FALSE,"7617 Fab";#N/A,#N/A,FALSE,"7617 NSK"}</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hidden="1">{#N/A,#N/A,TRUE,"Section1";#N/A,#N/A,TRUE,"SumF";#N/A,#N/A,TRUE,"FigExchange";#N/A,#N/A,TRUE,"Escalation";#N/A,#N/A,TRUE,"GraphEscalate";#N/A,#N/A,TRUE,"Scenarios"}</definedName>
    <definedName name="wrn.Section2." hidden="1">{#N/A,#N/A,TRUE,"Section2";#N/A,#N/A,TRUE,"OverPymt";#N/A,#N/A,TRUE,"Energy";#N/A,#N/A,TRUE,"EnergyDiff1";#N/A,#N/A,TRUE,"EnergyDiff2";#N/A,#N/A,TRUE,"CapPerformance";#N/A,#N/A,TRUE,"BonusPerformance";#N/A,#N/A,TRUE,"BonusFormula";#N/A,#N/A,TRUE,"GraphPymt"}</definedName>
    <definedName name="wrn.Section2TotalProjectCost." hidden="1">{#N/A,#N/A,TRUE,"Section2";#N/A,#N/A,TRUE,"TPCestimate";#N/A,#N/A,TRUE,"SumTPC";#N/A,#N/A,TRUE,"ConstrLoan";#N/A,#N/A,TRUE,"FigBalance";#N/A,#N/A,TRUE,"DEV27air";#N/A,#N/A,TRUE,"Graph27air";#N/A,#N/A,TRUE,"PreOp"}</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hidden="1">{#N/A,#N/A,TRUE,"Section3";#N/A,#N/A,TRUE,"Tax";#N/A,#N/A,TRUE,"Dividend";#N/A,#N/A,TRUE,"Depreciation";#N/A,#N/A,TRUE,"Balance";#N/A,#N/A,TRUE,"SaleGain";#N/A,#N/A,TRUE,"RevExp";#N/A,#N/A,TRUE,"PIG";#N/A,#N/A,TRUE,"GraphPlant"}</definedName>
    <definedName name="wrn.Section4." hidden="1">{#N/A,#N/A,TRUE,"Section4";#N/A,#N/A,TRUE,"Tariffwksht";#N/A,#N/A,TRUE,"TariffINFO";#N/A,#N/A,TRUE,"Generation";#N/A,#N/A,TRUE,"PPAsum";#N/A,#N/A,TRUE,"PPApayments";#N/A,#N/A,TRUE,"RevExp";#N/A,#N/A,TRUE,"GraphRevenue";#N/A,#N/A,TRUE,"GraphRevExp"}</definedName>
    <definedName name="wrn.Section4Revenue." hidden="1">{#N/A,#N/A,TRUE,"Section4";#N/A,#N/A,TRUE,"PPAtable";#N/A,#N/A,TRUE,"RFPtable";#N/A,#N/A,TRUE,"RevCap";#N/A,#N/A,TRUE,"RevOther";#N/A,#N/A,TRUE,"RevGas";#N/A,#N/A,TRUE,"GraphRev"}</definedName>
    <definedName name="wrn.Section5." hidden="1">{#N/A,#N/A,TRUE,"Section5";#N/A,#N/A,TRUE,"Coal";#N/A,#N/A,TRUE,"Fuel";#N/A,#N/A,TRUE,"OMwksht";#N/A,#N/A,TRUE,"VOM";#N/A,#N/A,TRUE,"FOM";#N/A,#N/A,TRUE,"Debt";#N/A,#N/A,TRUE,"LoanSchedules";#N/A,#N/A,TRUE,"GraphExp";#N/A,#N/A,TRUE,"Conversions"}</definedName>
    <definedName name="wrn.Section6Equipment." hidden="1">{#N/A,#N/A,TRUE,"Section6";#N/A,#N/A,TRUE,"OHcycles";#N/A,#N/A,TRUE,"OHtiming";#N/A,#N/A,TRUE,"OHcosts";#N/A,#N/A,TRUE,"GTdegradation";#N/A,#N/A,TRUE,"GTperformance";#N/A,#N/A,TRUE,"GraphEquip"}</definedName>
    <definedName name="wrn.Section7DebtService." hidden="1">{#N/A,#N/A,TRUE,"Section7";#N/A,#N/A,TRUE,"DebtService";#N/A,#N/A,TRUE,"LoanSchedules";#N/A,#N/A,TRUE,"GraphDebt"}</definedName>
    <definedName name="wrn.Sept._.Dec._.March._.IS." localSheetId="5"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6"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7"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8"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LB." hidden="1">{#N/A,#N/A,FALSE,"SUMMARY";#N/A,#N/A,FALSE,"AE7616";#N/A,#N/A,FALSE,"AE7617";#N/A,#N/A,FALSE,"AE7618";#N/A,#N/A,FALSE,"AE7619";#N/A,#N/A,FALSE,"Target Materials"}</definedName>
    <definedName name="wrn.Small._.Tools._.Overhead." hidden="1">{#N/A,#N/A,FALSE,"2002 Small Tool OH";#N/A,#N/A,FALSE,"QA"}</definedName>
    <definedName name="wrn.SponsorSection." hidden="1">{#N/A,#N/A,TRUE,"Cover";#N/A,#N/A,TRUE,"Contents";#N/A,#N/A,TRUE,"Organization";#N/A,#N/A,TRUE,"SumSponsor";#N/A,#N/A,TRUE,"Plant1";#N/A,#N/A,TRUE,"Plant2";#N/A,#N/A,TRUE,"Sponsors";#N/A,#N/A,TRUE,"ElPaso1";#N/A,#N/A,TRUE,"GraphSponsor"}</definedName>
    <definedName name="wrn.Standard." localSheetId="5" hidden="1">{"YTD-Total",#N/A,FALSE,"Provision"}</definedName>
    <definedName name="wrn.Standard." localSheetId="6" hidden="1">{"YTD-Total",#N/A,FALSE,"Provision"}</definedName>
    <definedName name="wrn.Standard." localSheetId="7" hidden="1">{"YTD-Total",#N/A,FALSE,"Provision"}</definedName>
    <definedName name="wrn.Standard." localSheetId="8" hidden="1">{"YTD-Total",#N/A,FALSE,"Provision"}</definedName>
    <definedName name="wrn.Standard." hidden="1">{"YTD-Total",#N/A,FALSE,"Provision"}</definedName>
    <definedName name="wrn.Standard._.NonUtility._.Only." localSheetId="5" hidden="1">{"YTD-NonUtility",#N/A,FALSE,"Prov NonUtility"}</definedName>
    <definedName name="wrn.Standard._.NonUtility._.Only." localSheetId="6" hidden="1">{"YTD-NonUtility",#N/A,FALSE,"Prov NonUtility"}</definedName>
    <definedName name="wrn.Standard._.NonUtility._.Only." localSheetId="7" hidden="1">{"YTD-NonUtility",#N/A,FALSE,"Prov NonUtility"}</definedName>
    <definedName name="wrn.Standard._.NonUtility._.Only." localSheetId="8" hidden="1">{"YTD-NonUtility",#N/A,FALSE,"Prov NonUtility"}</definedName>
    <definedName name="wrn.Standard._.NonUtility._.Only." hidden="1">{"YTD-NonUtility",#N/A,FALSE,"Prov NonUtility"}</definedName>
    <definedName name="wrn.Standard._.NonUtility._.Only.stub" hidden="1">{"YTD-NonUtility",#N/A,FALSE,"Prov NonUtility"}</definedName>
    <definedName name="wrn.Standard._.Utility._.Only." localSheetId="5" hidden="1">{"YTD-Utility",#N/A,FALSE,"Prov Utility"}</definedName>
    <definedName name="wrn.Standard._.Utility._.Only." localSheetId="6" hidden="1">{"YTD-Utility",#N/A,FALSE,"Prov Utility"}</definedName>
    <definedName name="wrn.Standard._.Utility._.Only." localSheetId="7" hidden="1">{"YTD-Utility",#N/A,FALSE,"Prov Utility"}</definedName>
    <definedName name="wrn.Standard._.Utility._.Only." localSheetId="8" hidden="1">{"YTD-Utility",#N/A,FALSE,"Prov Utility"}</definedName>
    <definedName name="wrn.Standard._.Utility._.Only." hidden="1">{"YTD-Utility",#N/A,FALSE,"Prov Utility"}</definedName>
    <definedName name="wrn.Standard._.Utility._.Only.stub" hidden="1">{"YTD-Utility",#N/A,FALSE,"Prov Utility"}</definedName>
    <definedName name="wrn.Standard.stub" hidden="1">{"YTD-Total",#N/A,FALSE,"Provision"}</definedName>
    <definedName name="wrn.Summary." hidden="1">{#N/A,#N/A,FALSE,"Sum Qtr";#N/A,#N/A,FALSE,"Oper Sum";#N/A,#N/A,FALSE,"Land Sales";#N/A,#N/A,FALSE,"Finance";#N/A,#N/A,FALSE,"Oper Ass"}</definedName>
    <definedName name="wrn.Summary._.View." localSheetId="5" hidden="1">{#N/A,#N/A,FALSE,"Consltd-For contngcy"}</definedName>
    <definedName name="wrn.Summary._.View." localSheetId="6" hidden="1">{#N/A,#N/A,FALSE,"Consltd-For contngcy"}</definedName>
    <definedName name="wrn.Summary._.View." localSheetId="7" hidden="1">{#N/A,#N/A,FALSE,"Consltd-For contngcy"}</definedName>
    <definedName name="wrn.Summary._.View." localSheetId="8" hidden="1">{#N/A,#N/A,FALSE,"Consltd-For contngcy"}</definedName>
    <definedName name="wrn.Summary._.View." hidden="1">{#N/A,#N/A,FALSE,"Consltd-For contngcy"}</definedName>
    <definedName name="wrn.Summary._.View.stub" hidden="1">{#N/A,#N/A,FALSE,"Consltd-For contngcy"}</definedName>
    <definedName name="wrn.test." hidden="1">{#N/A,#N/A,TRUE,"10.1_Historical Cover Sheet";#N/A,#N/A,TRUE,"10.2-10.3_Historical"}</definedName>
    <definedName name="wrn.Total._.Summary." hidden="1">{"Total Summary",#N/A,FALSE,"Summary"}</definedName>
    <definedName name="wrn.UK._.Conversion._.Only." localSheetId="5" hidden="1">{#N/A,#N/A,FALSE,"Dec 1999 UK Continuing Ops"}</definedName>
    <definedName name="wrn.UK._.Conversion._.Only." localSheetId="6" hidden="1">{#N/A,#N/A,FALSE,"Dec 1999 UK Continuing Ops"}</definedName>
    <definedName name="wrn.UK._.Conversion._.Only." localSheetId="7" hidden="1">{#N/A,#N/A,FALSE,"Dec 1999 UK Continuing Ops"}</definedName>
    <definedName name="wrn.UK._.Conversion._.Only." localSheetId="8" hidden="1">{#N/A,#N/A,FALSE,"Dec 1999 UK Continuing Ops"}</definedName>
    <definedName name="wrn.UK._.Conversion._.Only." hidden="1">{#N/A,#N/A,FALSE,"Dec 1999 UK Continuing Ops"}</definedName>
    <definedName name="wrn.UK._.Conversion._.Only.stub" hidden="1">{#N/A,#N/A,FALSE,"Dec 1999 UK Continuing Ops"}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rn.YearEnd." localSheetId="5" hidden="1">{"Factors Pages 1-2",#N/A,FALSE,"Variables";"Factors Page 3",#N/A,FALSE,"Variables";"Factors Page 4",#N/A,FALSE,"Variables";"Factors Page 5",#N/A,FALSE,"Variables";"YE Pages 7-26",#N/A,FALSE,"Variables"}</definedName>
    <definedName name="wrn.YearEnd." localSheetId="6" hidden="1">{"Factors Pages 1-2",#N/A,FALSE,"Variables";"Factors Page 3",#N/A,FALSE,"Variables";"Factors Page 4",#N/A,FALSE,"Variables";"Factors Page 5",#N/A,FALSE,"Variables";"YE Pages 7-26",#N/A,FALSE,"Variables"}</definedName>
    <definedName name="wrn.YearEnd." localSheetId="7" hidden="1">{"Factors Pages 1-2",#N/A,FALSE,"Variables";"Factors Page 3",#N/A,FALSE,"Variables";"Factors Page 4",#N/A,FALSE,"Variables";"Factors Page 5",#N/A,FALSE,"Variables";"YE Pages 7-26",#N/A,FALSE,"Variables"}</definedName>
    <definedName name="wrn.YearEnd." localSheetId="8"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ww" hidden="1">{#N/A,#N/A,FALSE,"schA"}</definedName>
    <definedName name="x" hidden="1">{"YTD-Total",#N/A,TRUE,"Provision";"YTD-Utility",#N/A,TRUE,"Prov Utility";"YTD-NonUtility",#N/A,TRUE,"Prov NonUtility"}</definedName>
    <definedName name="xx" hidden="1">{#N/A,#N/A,FALSE,"Balance_Sheet";#N/A,#N/A,FALSE,"income_statement_monthly";#N/A,#N/A,FALSE,"income_statement_Quarter";#N/A,#N/A,FALSE,"income_statement_ytd";#N/A,#N/A,FALSE,"income_statement_12Months"}</definedName>
    <definedName name="xxx" hidden="1">{"YTD-Utility",#N/A,FALSE,"Prov Utility"}</definedName>
    <definedName name="y" hidden="1">'[1]DSM Output'!$B$21:$B$23</definedName>
    <definedName name="yuf" hidden="1">{#N/A,#N/A,FALSE,"Summ";#N/A,#N/A,FALSE,"General"}</definedName>
    <definedName name="z" hidden="1">'[1]DSM Output'!$G$21:$G$23</definedName>
    <definedName name="Z_01844156_6462_4A28_9785_1A86F4D0C834_.wvu.PrintTitles" localSheetId="5" hidden="1">#REF!</definedName>
    <definedName name="Z_01844156_6462_4A28_9785_1A86F4D0C834_.wvu.PrintTitles" localSheetId="6" hidden="1">#REF!</definedName>
    <definedName name="Z_01844156_6462_4A28_9785_1A86F4D0C834_.wvu.PrintTitles" hidden="1">#REF!</definedName>
    <definedName name="Z_581AFC92_5FB7_4950_93A7_F010275D5C1A_.wvu.Rows" hidden="1">#REF!,#REF!,#REF!</definedName>
    <definedName name="Z_8DEE9286_69B5_447F_9CA7_1E503CCF77AB_.wvu.Cols" hidden="1">#REF!</definedName>
    <definedName name="Z_8DEE9286_69B5_447F_9CA7_1E503CCF77AB_.wvu.PrintTitles" hidden="1">#REF!</definedName>
    <definedName name="Z_9CFFCCF6_95A1_11D6_8DB9_00105A0C4F46_.wvu.Cols" hidden="1">#REF!</definedName>
    <definedName name="Z_9CFFCCF6_95A1_11D6_8DB9_00105A0C4F46_.wvu.Rows" hidden="1">#REF!</definedName>
    <definedName name="Z_F3B54C8A_1D3B_492A_9994_77E5201A636C_.wvu.Cols" hidden="1">'[9]PERCO Variance Exp.'!#REF!</definedName>
    <definedName name="Z_F3B54C8A_1D3B_492A_9994_77E5201A636C_.wvu.Rows" hidden="1">'[9]PERCO Variance Exp.'!$A$10:$IV$30,'[9]PERCO Variance Exp.'!$A$40:$IV$52</definedName>
    <definedName name="Z_F6530864_A582_11D6_AAF2_0004755110B4_.wvu.Rows" hidden="1">'[9]CSCS Variance Exp.'!$A$15:$IV$26,'[9]CSCS Variance Exp.'!$A$51:$IV$65,'[9]CSCS Variance Exp.'!$A$75:$IV$76</definedName>
    <definedName name="zz"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10" l="1"/>
  <c r="F13" i="10" s="1"/>
  <c r="F15" i="10" s="1"/>
  <c r="E11" i="3"/>
  <c r="L75" i="6" l="1"/>
  <c r="M75" i="6" s="1"/>
  <c r="K75" i="6"/>
  <c r="L74" i="6"/>
  <c r="M74" i="6" s="1"/>
  <c r="K74" i="6"/>
  <c r="L73" i="6"/>
  <c r="M73" i="6" s="1"/>
  <c r="K73" i="6"/>
  <c r="L72" i="6"/>
  <c r="M72" i="6" s="1"/>
  <c r="K72" i="6"/>
  <c r="L71" i="6"/>
  <c r="M71" i="6" s="1"/>
  <c r="K71" i="6"/>
  <c r="M70" i="6"/>
  <c r="L70" i="6"/>
  <c r="K70" i="6"/>
  <c r="M69" i="6"/>
  <c r="L69" i="6"/>
  <c r="K69" i="6"/>
  <c r="M68" i="6"/>
  <c r="L68" i="6"/>
  <c r="K68" i="6"/>
  <c r="L67" i="6"/>
  <c r="M67" i="6" s="1"/>
  <c r="K67" i="6"/>
  <c r="L66" i="6"/>
  <c r="M66" i="6" s="1"/>
  <c r="K66" i="6"/>
  <c r="L65" i="6"/>
  <c r="M65" i="6" s="1"/>
  <c r="K65" i="6"/>
  <c r="L64" i="6"/>
  <c r="M64" i="6" s="1"/>
  <c r="K64" i="6"/>
  <c r="L63" i="6"/>
  <c r="M63" i="6" s="1"/>
  <c r="K63" i="6"/>
  <c r="M62" i="6"/>
  <c r="L62" i="6"/>
  <c r="K62" i="6"/>
  <c r="M61" i="6"/>
  <c r="L61" i="6"/>
  <c r="K61" i="6"/>
  <c r="L60" i="6"/>
  <c r="M60" i="6" s="1"/>
  <c r="K60" i="6"/>
  <c r="L59" i="6"/>
  <c r="M59" i="6" s="1"/>
  <c r="K59" i="6"/>
  <c r="L58" i="6"/>
  <c r="M58" i="6" s="1"/>
  <c r="K58" i="6"/>
  <c r="L57" i="6"/>
  <c r="M57" i="6" s="1"/>
  <c r="K57" i="6"/>
  <c r="L56" i="6"/>
  <c r="M56" i="6" s="1"/>
  <c r="K56" i="6"/>
  <c r="L55" i="6"/>
  <c r="M55" i="6" s="1"/>
  <c r="K55" i="6"/>
  <c r="L54" i="6"/>
  <c r="M54" i="6" s="1"/>
  <c r="K54" i="6"/>
  <c r="L53" i="6"/>
  <c r="M53" i="6" s="1"/>
  <c r="K53" i="6"/>
  <c r="L52" i="6"/>
  <c r="M52" i="6" s="1"/>
  <c r="K52" i="6"/>
  <c r="L51" i="6"/>
  <c r="M51" i="6" s="1"/>
  <c r="K51" i="6"/>
  <c r="L50" i="6"/>
  <c r="M50" i="6" s="1"/>
  <c r="K50" i="6"/>
  <c r="L49" i="6"/>
  <c r="M49" i="6" s="1"/>
  <c r="K49" i="6"/>
  <c r="L48" i="6"/>
  <c r="M48" i="6" s="1"/>
  <c r="K48" i="6"/>
  <c r="L47" i="6"/>
  <c r="M47" i="6" s="1"/>
  <c r="K47" i="6"/>
  <c r="L46" i="6"/>
  <c r="M46" i="6" s="1"/>
  <c r="K46" i="6"/>
  <c r="L45" i="6"/>
  <c r="M45" i="6" s="1"/>
  <c r="K45" i="6"/>
  <c r="L44" i="6"/>
  <c r="M44" i="6" s="1"/>
  <c r="K44" i="6"/>
  <c r="L43" i="6"/>
  <c r="M43" i="6" s="1"/>
  <c r="K43" i="6"/>
  <c r="L42" i="6"/>
  <c r="M42" i="6" s="1"/>
  <c r="K42" i="6"/>
  <c r="L41" i="6"/>
  <c r="M41" i="6" s="1"/>
  <c r="K41" i="6"/>
  <c r="L40" i="6"/>
  <c r="M40" i="6" s="1"/>
  <c r="K40" i="6"/>
  <c r="L39" i="6"/>
  <c r="M39" i="6" s="1"/>
  <c r="K39" i="6"/>
  <c r="L38" i="6"/>
  <c r="M38" i="6" s="1"/>
  <c r="K38" i="6"/>
  <c r="L37" i="6"/>
  <c r="M37" i="6" s="1"/>
  <c r="K37" i="6"/>
  <c r="L36" i="6"/>
  <c r="M36" i="6" s="1"/>
  <c r="K36" i="6"/>
  <c r="L35" i="6"/>
  <c r="M35" i="6" s="1"/>
  <c r="K35" i="6"/>
  <c r="L34" i="6"/>
  <c r="M34" i="6" s="1"/>
  <c r="K34" i="6"/>
  <c r="L33" i="6"/>
  <c r="M33" i="6" s="1"/>
  <c r="K33" i="6"/>
  <c r="L32" i="6"/>
  <c r="M32" i="6" s="1"/>
  <c r="K32" i="6"/>
  <c r="L31" i="6"/>
  <c r="M31" i="6" s="1"/>
  <c r="K31" i="6"/>
  <c r="L30" i="6"/>
  <c r="M30" i="6" s="1"/>
  <c r="K30" i="6"/>
  <c r="L29" i="6"/>
  <c r="M29" i="6" s="1"/>
  <c r="K29" i="6"/>
  <c r="L28" i="6"/>
  <c r="M28" i="6" s="1"/>
  <c r="K28" i="6"/>
  <c r="L27" i="6"/>
  <c r="M27" i="6" s="1"/>
  <c r="K27" i="6"/>
  <c r="L26" i="6"/>
  <c r="M26" i="6" s="1"/>
  <c r="K26" i="6"/>
  <c r="L25" i="6"/>
  <c r="M25" i="6" s="1"/>
  <c r="K25" i="6"/>
  <c r="L24" i="6"/>
  <c r="M24" i="6" s="1"/>
  <c r="K24" i="6"/>
  <c r="L23" i="6"/>
  <c r="M23" i="6" s="1"/>
  <c r="K23" i="6"/>
  <c r="L22" i="6"/>
  <c r="M22" i="6" s="1"/>
  <c r="K22" i="6"/>
  <c r="L21" i="6"/>
  <c r="M21" i="6" s="1"/>
  <c r="K21" i="6"/>
  <c r="L20" i="6"/>
  <c r="M20" i="6" s="1"/>
  <c r="K20" i="6"/>
  <c r="L19" i="6"/>
  <c r="M19" i="6" s="1"/>
  <c r="K19" i="6"/>
  <c r="L18" i="6"/>
  <c r="M18" i="6" s="1"/>
  <c r="K18" i="6"/>
  <c r="L17" i="6"/>
  <c r="M17" i="6" s="1"/>
  <c r="K17" i="6"/>
  <c r="L16" i="6"/>
  <c r="M16" i="6" s="1"/>
  <c r="K16" i="6"/>
  <c r="L15" i="6"/>
  <c r="M15" i="6" s="1"/>
  <c r="K15" i="6"/>
  <c r="L14" i="6"/>
  <c r="M14" i="6" s="1"/>
  <c r="K14" i="6"/>
  <c r="L13" i="6"/>
  <c r="M13" i="6" s="1"/>
  <c r="K13" i="6"/>
  <c r="L12" i="6"/>
  <c r="M12" i="6" s="1"/>
  <c r="K12" i="6"/>
  <c r="L11" i="6"/>
  <c r="M11" i="6" s="1"/>
  <c r="K11" i="6"/>
  <c r="L10" i="6"/>
  <c r="M10" i="6" s="1"/>
  <c r="K10" i="6"/>
  <c r="L9" i="6"/>
  <c r="M9" i="6" s="1"/>
  <c r="K9" i="6"/>
  <c r="L8" i="6"/>
  <c r="M8" i="6" s="1"/>
  <c r="K8" i="6"/>
  <c r="I31" i="1" s="1"/>
  <c r="I25" i="1" l="1"/>
  <c r="G22" i="10"/>
  <c r="F23" i="10"/>
  <c r="F26" i="10" s="1"/>
  <c r="F28" i="10" s="1"/>
  <c r="F30" i="10" s="1"/>
  <c r="G9" i="10"/>
  <c r="G8" i="10"/>
  <c r="G10" i="10" s="1"/>
  <c r="G13" i="10" s="1"/>
  <c r="G15" i="10" s="1"/>
  <c r="G17" i="10" s="1"/>
  <c r="H17" i="10" s="1"/>
  <c r="E25" i="3"/>
  <c r="D25" i="3"/>
  <c r="B25" i="3"/>
  <c r="C74" i="7"/>
  <c r="C72" i="7"/>
  <c r="C66" i="7"/>
  <c r="C58" i="7"/>
  <c r="C56" i="7"/>
  <c r="C55" i="7"/>
  <c r="C49" i="7"/>
  <c r="C47" i="7"/>
  <c r="C42" i="7"/>
  <c r="C40" i="7"/>
  <c r="C33" i="7"/>
  <c r="C31" i="7"/>
  <c r="C28" i="7"/>
  <c r="C23" i="7"/>
  <c r="C16" i="7"/>
  <c r="C15" i="7"/>
  <c r="C12" i="7"/>
  <c r="G78" i="7"/>
  <c r="C67" i="7"/>
  <c r="C59" i="7"/>
  <c r="C57" i="7"/>
  <c r="C51" i="7"/>
  <c r="C50" i="7"/>
  <c r="C48" i="7"/>
  <c r="C44" i="7"/>
  <c r="C43" i="7"/>
  <c r="C35" i="7"/>
  <c r="C32" i="7"/>
  <c r="C27" i="7"/>
  <c r="C25" i="7"/>
  <c r="C24" i="7"/>
  <c r="C19" i="7"/>
  <c r="F77" i="6"/>
  <c r="C11" i="7"/>
  <c r="C14" i="5"/>
  <c r="D11" i="5"/>
  <c r="E11" i="5" s="1"/>
  <c r="G11" i="5" s="1"/>
  <c r="E10" i="5"/>
  <c r="H62" i="4"/>
  <c r="G62" i="4"/>
  <c r="I60" i="4"/>
  <c r="N59" i="4"/>
  <c r="I59" i="4"/>
  <c r="G59" i="4"/>
  <c r="F59" i="4"/>
  <c r="E59" i="4"/>
  <c r="N58" i="4"/>
  <c r="L58" i="4"/>
  <c r="K58" i="4"/>
  <c r="E58" i="4"/>
  <c r="D58" i="4"/>
  <c r="C58" i="4"/>
  <c r="J57" i="4"/>
  <c r="I57" i="4"/>
  <c r="H57" i="4"/>
  <c r="K55" i="4"/>
  <c r="J55" i="4"/>
  <c r="D55" i="4"/>
  <c r="C55" i="4"/>
  <c r="H54" i="4"/>
  <c r="G54" i="4"/>
  <c r="N53" i="4"/>
  <c r="M53" i="4"/>
  <c r="L53" i="4"/>
  <c r="F53" i="4"/>
  <c r="E53" i="4"/>
  <c r="D53" i="4"/>
  <c r="C53" i="4"/>
  <c r="K52" i="4"/>
  <c r="J52" i="4"/>
  <c r="I52" i="4"/>
  <c r="C52" i="4"/>
  <c r="N51" i="4"/>
  <c r="M51" i="4"/>
  <c r="G51" i="4"/>
  <c r="F51" i="4"/>
  <c r="E51" i="4"/>
  <c r="N50" i="4"/>
  <c r="M50" i="4"/>
  <c r="L50" i="4"/>
  <c r="K50" i="4"/>
  <c r="J50" i="4"/>
  <c r="I50" i="4"/>
  <c r="H50" i="4"/>
  <c r="G50" i="4"/>
  <c r="F50" i="4"/>
  <c r="E50" i="4"/>
  <c r="D50" i="4"/>
  <c r="C50" i="4"/>
  <c r="N62" i="4"/>
  <c r="M62" i="4"/>
  <c r="L62" i="4"/>
  <c r="K62" i="4"/>
  <c r="J62" i="4"/>
  <c r="I62" i="4"/>
  <c r="F62" i="4"/>
  <c r="E62" i="4"/>
  <c r="D62" i="4"/>
  <c r="C62" i="4"/>
  <c r="N60" i="4"/>
  <c r="M60" i="4"/>
  <c r="L60" i="4"/>
  <c r="K60" i="4"/>
  <c r="J60" i="4"/>
  <c r="H60" i="4"/>
  <c r="G60" i="4"/>
  <c r="F60" i="4"/>
  <c r="E60" i="4"/>
  <c r="D60" i="4"/>
  <c r="C60" i="4"/>
  <c r="M59" i="4"/>
  <c r="L59" i="4"/>
  <c r="K59" i="4"/>
  <c r="J59" i="4"/>
  <c r="H59" i="4"/>
  <c r="D59" i="4"/>
  <c r="C59" i="4"/>
  <c r="M58" i="4"/>
  <c r="J58" i="4"/>
  <c r="I58" i="4"/>
  <c r="H58" i="4"/>
  <c r="G58" i="4"/>
  <c r="F58" i="4"/>
  <c r="N57" i="4"/>
  <c r="M57" i="4"/>
  <c r="L57" i="4"/>
  <c r="K57" i="4"/>
  <c r="G57" i="4"/>
  <c r="F57" i="4"/>
  <c r="E57" i="4"/>
  <c r="D57" i="4"/>
  <c r="C57" i="4"/>
  <c r="N55" i="4"/>
  <c r="M55" i="4"/>
  <c r="L55" i="4"/>
  <c r="I55" i="4"/>
  <c r="H55" i="4"/>
  <c r="G55" i="4"/>
  <c r="F55" i="4"/>
  <c r="E55" i="4"/>
  <c r="N54" i="4"/>
  <c r="M54" i="4"/>
  <c r="L54" i="4"/>
  <c r="K54" i="4"/>
  <c r="J54" i="4"/>
  <c r="I54" i="4"/>
  <c r="F54" i="4"/>
  <c r="E54" i="4"/>
  <c r="D54" i="4"/>
  <c r="C54" i="4"/>
  <c r="K53" i="4"/>
  <c r="J53" i="4"/>
  <c r="I53" i="4"/>
  <c r="H53" i="4"/>
  <c r="G53" i="4"/>
  <c r="N52" i="4"/>
  <c r="M52" i="4"/>
  <c r="L52" i="4"/>
  <c r="H52" i="4"/>
  <c r="G52" i="4"/>
  <c r="E52" i="4"/>
  <c r="D52" i="4"/>
  <c r="L51" i="4"/>
  <c r="I51" i="4"/>
  <c r="D51" i="4"/>
  <c r="F79" i="6"/>
  <c r="G24" i="3"/>
  <c r="H24" i="3" s="1"/>
  <c r="G23" i="3"/>
  <c r="H23" i="3" s="1"/>
  <c r="G18" i="3"/>
  <c r="H18" i="3" s="1"/>
  <c r="G17" i="3"/>
  <c r="H17" i="3" s="1"/>
  <c r="G14" i="3"/>
  <c r="H14" i="3" s="1"/>
  <c r="H15" i="3" s="1"/>
  <c r="E15" i="3"/>
  <c r="B15" i="3"/>
  <c r="D9" i="3"/>
  <c r="D10" i="8" s="1"/>
  <c r="B9" i="3"/>
  <c r="D8" i="8" s="1"/>
  <c r="A1" i="3"/>
  <c r="O54" i="4" l="1"/>
  <c r="O57" i="4"/>
  <c r="O55" i="4"/>
  <c r="O59" i="4"/>
  <c r="O62" i="4"/>
  <c r="G21" i="10"/>
  <c r="G23" i="10" s="1"/>
  <c r="G26" i="10" s="1"/>
  <c r="G28" i="10" s="1"/>
  <c r="G30" i="10" s="1"/>
  <c r="H30" i="10" s="1"/>
  <c r="D11" i="8"/>
  <c r="C51" i="4"/>
  <c r="C61" i="7"/>
  <c r="D15" i="3"/>
  <c r="D27" i="3" s="1"/>
  <c r="G13" i="3"/>
  <c r="G15" i="3" s="1"/>
  <c r="O58" i="4"/>
  <c r="G20" i="3"/>
  <c r="H20" i="3" s="1"/>
  <c r="F52" i="4"/>
  <c r="O52" i="4" s="1"/>
  <c r="C13" i="7"/>
  <c r="C38" i="7"/>
  <c r="C36" i="7"/>
  <c r="C64" i="7"/>
  <c r="E9" i="3"/>
  <c r="E27" i="3" s="1"/>
  <c r="H51" i="4"/>
  <c r="C29" i="7"/>
  <c r="C34" i="7"/>
  <c r="C54" i="7"/>
  <c r="C17" i="7"/>
  <c r="C73" i="7"/>
  <c r="O53" i="4"/>
  <c r="C22" i="7"/>
  <c r="C39" i="7"/>
  <c r="B27" i="3"/>
  <c r="C20" i="7"/>
  <c r="C9" i="7"/>
  <c r="C60" i="7"/>
  <c r="E13" i="5"/>
  <c r="G10" i="5"/>
  <c r="B79" i="6"/>
  <c r="O60" i="4"/>
  <c r="K51" i="4"/>
  <c r="B14" i="5"/>
  <c r="C41" i="7"/>
  <c r="C52" i="7"/>
  <c r="C65" i="7"/>
  <c r="G19" i="3"/>
  <c r="C45" i="7"/>
  <c r="G82" i="7"/>
  <c r="C71" i="7"/>
  <c r="J51" i="4"/>
  <c r="E12" i="5"/>
  <c r="C18" i="7"/>
  <c r="C68" i="7"/>
  <c r="D14" i="5"/>
  <c r="C63" i="7"/>
  <c r="B77" i="6"/>
  <c r="C70" i="7"/>
  <c r="C26" i="7"/>
  <c r="C14" i="7"/>
  <c r="C21" i="7"/>
  <c r="C30" i="7"/>
  <c r="C37" i="7"/>
  <c r="C46" i="7"/>
  <c r="C53" i="7"/>
  <c r="C62" i="7"/>
  <c r="C8" i="7"/>
  <c r="C10" i="7"/>
  <c r="C75" i="7"/>
  <c r="C69" i="7"/>
  <c r="B31" i="3" l="1"/>
  <c r="H19" i="3"/>
  <c r="G12" i="5"/>
  <c r="G21" i="3"/>
  <c r="F81" i="6"/>
  <c r="D31" i="3"/>
  <c r="G22" i="3"/>
  <c r="H22" i="3" s="1"/>
  <c r="G13" i="5"/>
  <c r="E14" i="5"/>
  <c r="E81" i="6"/>
  <c r="E31" i="3"/>
  <c r="O51" i="4"/>
  <c r="B81" i="6"/>
  <c r="C78" i="7"/>
  <c r="G14" i="5" l="1"/>
  <c r="H21" i="3"/>
  <c r="H25" i="3" s="1"/>
  <c r="G25" i="3"/>
  <c r="G8" i="3"/>
  <c r="H8" i="3" s="1"/>
  <c r="G6" i="3"/>
  <c r="G7" i="3"/>
  <c r="H7" i="3" s="1"/>
  <c r="C80" i="7"/>
  <c r="C82" i="7" s="1"/>
  <c r="C75" i="6"/>
  <c r="C37" i="6"/>
  <c r="C12" i="6"/>
  <c r="C70" i="6"/>
  <c r="C41" i="6"/>
  <c r="C8" i="6"/>
  <c r="C74" i="6"/>
  <c r="C60" i="6"/>
  <c r="C21" i="6"/>
  <c r="C16" i="6"/>
  <c r="C71" i="6"/>
  <c r="C33" i="6"/>
  <c r="C53" i="6"/>
  <c r="C28" i="6"/>
  <c r="C57" i="6"/>
  <c r="C62" i="6"/>
  <c r="C56" i="6"/>
  <c r="C49" i="6"/>
  <c r="C44" i="6"/>
  <c r="C40" i="6"/>
  <c r="C24" i="6"/>
  <c r="C17" i="6"/>
  <c r="C38" i="6"/>
  <c r="C67" i="6"/>
  <c r="C25" i="6"/>
  <c r="C31" i="6"/>
  <c r="C58" i="6"/>
  <c r="C19" i="6"/>
  <c r="C39" i="6"/>
  <c r="C55" i="6"/>
  <c r="C27" i="6"/>
  <c r="C15" i="6"/>
  <c r="C42" i="6"/>
  <c r="C30" i="6"/>
  <c r="C11" i="6"/>
  <c r="C20" i="6"/>
  <c r="C47" i="6"/>
  <c r="C10" i="6"/>
  <c r="C35" i="6"/>
  <c r="C34" i="6"/>
  <c r="C18" i="6"/>
  <c r="C63" i="6"/>
  <c r="C26" i="6"/>
  <c r="C51" i="6"/>
  <c r="C59" i="6"/>
  <c r="C23" i="6"/>
  <c r="C50" i="6"/>
  <c r="C32" i="6"/>
  <c r="C13" i="6"/>
  <c r="C54" i="6"/>
  <c r="C64" i="6"/>
  <c r="C29" i="6"/>
  <c r="C66" i="6"/>
  <c r="C68" i="6"/>
  <c r="C14" i="6"/>
  <c r="C46" i="6"/>
  <c r="C43" i="6"/>
  <c r="C9" i="6"/>
  <c r="C22" i="6"/>
  <c r="C48" i="6"/>
  <c r="C52" i="6"/>
  <c r="C61" i="6"/>
  <c r="C36" i="6"/>
  <c r="C45" i="6"/>
  <c r="C73" i="6"/>
  <c r="C69" i="6"/>
  <c r="C65" i="6"/>
  <c r="C72" i="6"/>
  <c r="C79" i="6"/>
  <c r="E36" i="6" l="1"/>
  <c r="F36" i="7" s="1"/>
  <c r="E50" i="6"/>
  <c r="F50" i="7" s="1"/>
  <c r="E35" i="6"/>
  <c r="F35" i="7" s="1"/>
  <c r="E27" i="6"/>
  <c r="F27" i="7" s="1"/>
  <c r="E57" i="6"/>
  <c r="F57" i="7" s="1"/>
  <c r="E60" i="6"/>
  <c r="F60" i="7" s="1"/>
  <c r="E75" i="6"/>
  <c r="F75" i="7" s="1"/>
  <c r="E61" i="6"/>
  <c r="F61" i="7" s="1"/>
  <c r="E23" i="6"/>
  <c r="F23" i="7" s="1"/>
  <c r="E55" i="6"/>
  <c r="F55" i="7" s="1"/>
  <c r="E74" i="6"/>
  <c r="F74" i="7" s="1"/>
  <c r="E52" i="6"/>
  <c r="F52" i="7" s="1"/>
  <c r="E59" i="6"/>
  <c r="F59" i="7" s="1"/>
  <c r="E39" i="6"/>
  <c r="F39" i="7" s="1"/>
  <c r="E53" i="6"/>
  <c r="F53" i="7" s="1"/>
  <c r="E72" i="6"/>
  <c r="F72" i="7" s="1"/>
  <c r="E20" i="6"/>
  <c r="F20" i="7" s="1"/>
  <c r="E22" i="6"/>
  <c r="F22" i="7" s="1"/>
  <c r="E26" i="6"/>
  <c r="F26" i="7" s="1"/>
  <c r="E58" i="6"/>
  <c r="F58" i="7" s="1"/>
  <c r="E71" i="6"/>
  <c r="F71" i="7" s="1"/>
  <c r="D15" i="7"/>
  <c r="D42" i="7"/>
  <c r="D50" i="7"/>
  <c r="D12" i="7"/>
  <c r="D27" i="7"/>
  <c r="D47" i="7"/>
  <c r="D32" i="7"/>
  <c r="D19" i="7"/>
  <c r="D35" i="7"/>
  <c r="D16" i="7"/>
  <c r="D58" i="7"/>
  <c r="D57" i="7"/>
  <c r="D72" i="7"/>
  <c r="D25" i="7"/>
  <c r="D40" i="7"/>
  <c r="D56" i="7"/>
  <c r="D23" i="7"/>
  <c r="D24" i="7"/>
  <c r="D66" i="7"/>
  <c r="D67" i="7"/>
  <c r="D31" i="7"/>
  <c r="D55" i="7"/>
  <c r="D59" i="7"/>
  <c r="D43" i="7"/>
  <c r="D74" i="7"/>
  <c r="D48" i="7"/>
  <c r="D11" i="7"/>
  <c r="D49" i="7"/>
  <c r="D51" i="7"/>
  <c r="D44" i="7"/>
  <c r="D33" i="7"/>
  <c r="D28" i="7"/>
  <c r="D68" i="7"/>
  <c r="D13" i="7"/>
  <c r="D36" i="7"/>
  <c r="D75" i="7"/>
  <c r="D8" i="7"/>
  <c r="D26" i="7"/>
  <c r="D53" i="7"/>
  <c r="D41" i="7"/>
  <c r="D10" i="7"/>
  <c r="D30" i="7"/>
  <c r="D71" i="7"/>
  <c r="D52" i="7"/>
  <c r="D17" i="7"/>
  <c r="D60" i="7"/>
  <c r="D37" i="7"/>
  <c r="D65" i="7"/>
  <c r="D63" i="7"/>
  <c r="D29" i="7"/>
  <c r="D73" i="7"/>
  <c r="D61" i="7"/>
  <c r="D70" i="7"/>
  <c r="D21" i="7"/>
  <c r="D9" i="7"/>
  <c r="D39" i="7"/>
  <c r="D14" i="7"/>
  <c r="D22" i="7"/>
  <c r="D20" i="7"/>
  <c r="D54" i="7"/>
  <c r="D34" i="7"/>
  <c r="D18" i="7"/>
  <c r="D46" i="7"/>
  <c r="D64" i="7"/>
  <c r="D38" i="7"/>
  <c r="D45" i="7"/>
  <c r="D62" i="7"/>
  <c r="D69" i="7"/>
  <c r="E14" i="6"/>
  <c r="F14" i="7" s="1"/>
  <c r="E38" i="6"/>
  <c r="F38" i="7" s="1"/>
  <c r="E68" i="6"/>
  <c r="F68" i="7" s="1"/>
  <c r="E10" i="6"/>
  <c r="F10" i="7" s="1"/>
  <c r="E17" i="6"/>
  <c r="F17" i="7" s="1"/>
  <c r="E28" i="6"/>
  <c r="F28" i="7" s="1"/>
  <c r="E79" i="6"/>
  <c r="E66" i="6"/>
  <c r="F66" i="7" s="1"/>
  <c r="E47" i="6"/>
  <c r="F47" i="7" s="1"/>
  <c r="E24" i="6"/>
  <c r="F24" i="7" s="1"/>
  <c r="E8" i="6"/>
  <c r="C77" i="6"/>
  <c r="E48" i="6"/>
  <c r="F48" i="7" s="1"/>
  <c r="E29" i="6"/>
  <c r="F29" i="7" s="1"/>
  <c r="E51" i="6"/>
  <c r="F51" i="7" s="1"/>
  <c r="E19" i="6"/>
  <c r="F19" i="7" s="1"/>
  <c r="E40" i="6"/>
  <c r="F40" i="7" s="1"/>
  <c r="E33" i="6"/>
  <c r="F33" i="7" s="1"/>
  <c r="E41" i="6"/>
  <c r="F41" i="7" s="1"/>
  <c r="E65" i="6"/>
  <c r="F65" i="7" s="1"/>
  <c r="E64" i="6"/>
  <c r="F64" i="7" s="1"/>
  <c r="E11" i="6"/>
  <c r="F11" i="7" s="1"/>
  <c r="E44" i="6"/>
  <c r="F44" i="7" s="1"/>
  <c r="E70" i="6"/>
  <c r="F70" i="7" s="1"/>
  <c r="E69" i="6"/>
  <c r="F69" i="7" s="1"/>
  <c r="E9" i="6"/>
  <c r="F9" i="7" s="1"/>
  <c r="E54" i="6"/>
  <c r="F54" i="7" s="1"/>
  <c r="E63" i="6"/>
  <c r="F63" i="7" s="1"/>
  <c r="E30" i="6"/>
  <c r="F30" i="7" s="1"/>
  <c r="E31" i="6"/>
  <c r="F31" i="7" s="1"/>
  <c r="E49" i="6"/>
  <c r="F49" i="7" s="1"/>
  <c r="E12" i="6"/>
  <c r="F12" i="7" s="1"/>
  <c r="D80" i="7"/>
  <c r="E73" i="6"/>
  <c r="F73" i="7" s="1"/>
  <c r="E43" i="6"/>
  <c r="F43" i="7" s="1"/>
  <c r="E13" i="6"/>
  <c r="F13" i="7" s="1"/>
  <c r="E18" i="6"/>
  <c r="F18" i="7" s="1"/>
  <c r="E42" i="6"/>
  <c r="F42" i="7" s="1"/>
  <c r="E25" i="6"/>
  <c r="F25" i="7" s="1"/>
  <c r="E56" i="6"/>
  <c r="F56" i="7" s="1"/>
  <c r="E16" i="6"/>
  <c r="F16" i="7" s="1"/>
  <c r="E37" i="6"/>
  <c r="F37" i="7" s="1"/>
  <c r="H6" i="3"/>
  <c r="G9" i="3"/>
  <c r="D13" i="8" s="1"/>
  <c r="E45" i="6"/>
  <c r="F45" i="7" s="1"/>
  <c r="E46" i="6"/>
  <c r="F46" i="7" s="1"/>
  <c r="E32" i="6"/>
  <c r="F32" i="7" s="1"/>
  <c r="E34" i="6"/>
  <c r="F34" i="7" s="1"/>
  <c r="E15" i="6"/>
  <c r="F15" i="7" s="1"/>
  <c r="E67" i="6"/>
  <c r="F67" i="7" s="1"/>
  <c r="E62" i="6"/>
  <c r="F62" i="7" s="1"/>
  <c r="E21" i="6"/>
  <c r="F21" i="7" s="1"/>
  <c r="D78" i="7" l="1"/>
  <c r="E77" i="6"/>
  <c r="F8" i="7"/>
  <c r="F78" i="7" s="1"/>
  <c r="C81" i="6"/>
  <c r="H9" i="3"/>
  <c r="D82" i="7" l="1"/>
  <c r="F80" i="7"/>
  <c r="D15" i="8" l="1"/>
  <c r="G11" i="3" s="1"/>
  <c r="D14" i="8"/>
  <c r="F82" i="7"/>
  <c r="H11" i="3" l="1"/>
  <c r="H27" i="3" s="1"/>
  <c r="G27" i="3"/>
  <c r="H81" i="6" l="1"/>
  <c r="H59" i="6" l="1"/>
  <c r="H36" i="6"/>
  <c r="F35" i="1" s="1"/>
  <c r="I35" i="1" s="1"/>
  <c r="H34" i="6"/>
  <c r="H9" i="6"/>
  <c r="F11" i="1" s="1"/>
  <c r="I11" i="1" s="1"/>
  <c r="H49" i="6"/>
  <c r="H46" i="6"/>
  <c r="I36" i="1" s="1"/>
  <c r="H38" i="6"/>
  <c r="I34" i="1" s="1"/>
  <c r="H35" i="6"/>
  <c r="H8" i="6"/>
  <c r="F10" i="1" s="1"/>
  <c r="H18" i="6"/>
  <c r="F20" i="1" s="1"/>
  <c r="I20" i="1" s="1"/>
  <c r="H54" i="6"/>
  <c r="I39" i="1" s="1"/>
  <c r="H13" i="6"/>
  <c r="F15" i="1" s="1"/>
  <c r="I15" i="1" s="1"/>
  <c r="H14" i="6"/>
  <c r="F16" i="1" s="1"/>
  <c r="I16" i="1" s="1"/>
  <c r="H20" i="6"/>
  <c r="F22" i="1" s="1"/>
  <c r="I22" i="1" s="1"/>
  <c r="H21" i="6"/>
  <c r="F23" i="1" s="1"/>
  <c r="I23" i="1" s="1"/>
  <c r="H31" i="6"/>
  <c r="F32" i="1" s="1"/>
  <c r="I32" i="1" s="1"/>
  <c r="H25" i="6"/>
  <c r="F27" i="1" s="1"/>
  <c r="I27" i="1" s="1"/>
  <c r="H66" i="6"/>
  <c r="H28" i="6"/>
  <c r="H74" i="6"/>
  <c r="F45" i="1" s="1"/>
  <c r="I45" i="1" s="1"/>
  <c r="H65" i="6"/>
  <c r="H29" i="6"/>
  <c r="H53" i="6"/>
  <c r="H62" i="6"/>
  <c r="H22" i="6"/>
  <c r="F24" i="1" s="1"/>
  <c r="I24" i="1" s="1"/>
  <c r="H17" i="6"/>
  <c r="F19" i="1" s="1"/>
  <c r="I19" i="1" s="1"/>
  <c r="H71" i="6"/>
  <c r="H72" i="6"/>
  <c r="H73" i="6"/>
  <c r="H67" i="6"/>
  <c r="H19" i="6"/>
  <c r="F21" i="1" s="1"/>
  <c r="I21" i="1" s="1"/>
  <c r="H45" i="6"/>
  <c r="H68" i="6"/>
  <c r="F43" i="1" s="1"/>
  <c r="I43" i="1" s="1"/>
  <c r="H12" i="6"/>
  <c r="F14" i="1" s="1"/>
  <c r="I14" i="1" s="1"/>
  <c r="H51" i="6"/>
  <c r="H40" i="6"/>
  <c r="H26" i="6"/>
  <c r="F28" i="1" s="1"/>
  <c r="I28" i="1" s="1"/>
  <c r="H11" i="6"/>
  <c r="F13" i="1" s="1"/>
  <c r="I13" i="1" s="1"/>
  <c r="H43" i="6"/>
  <c r="H64" i="6"/>
  <c r="H47" i="6"/>
  <c r="H10" i="6"/>
  <c r="F12" i="1" s="1"/>
  <c r="I12" i="1" s="1"/>
  <c r="H42" i="6"/>
  <c r="H27" i="6"/>
  <c r="F29" i="1" s="1"/>
  <c r="I29" i="1" s="1"/>
  <c r="H56" i="6"/>
  <c r="H15" i="6"/>
  <c r="F17" i="1" s="1"/>
  <c r="I17" i="1" s="1"/>
  <c r="H55" i="6"/>
  <c r="H23" i="6"/>
  <c r="F25" i="1" s="1"/>
  <c r="H69" i="6"/>
  <c r="H48" i="6"/>
  <c r="H50" i="6"/>
  <c r="F38" i="1" s="1"/>
  <c r="I38" i="1" s="1"/>
  <c r="H37" i="6"/>
  <c r="H58" i="6"/>
  <c r="F40" i="1" s="1"/>
  <c r="I40" i="1" s="1"/>
  <c r="H60" i="6"/>
  <c r="H75" i="6"/>
  <c r="I44" i="1" s="1"/>
  <c r="H44" i="6"/>
  <c r="F37" i="1" s="1"/>
  <c r="I37" i="1" s="1"/>
  <c r="H70" i="6"/>
  <c r="I42" i="1" s="1"/>
  <c r="H16" i="6"/>
  <c r="F18" i="1" s="1"/>
  <c r="I18" i="1" s="1"/>
  <c r="H52" i="6"/>
  <c r="I81" i="6"/>
  <c r="H57" i="6"/>
  <c r="H32" i="6"/>
  <c r="F33" i="1" s="1"/>
  <c r="I33" i="1" s="1"/>
  <c r="H30" i="6"/>
  <c r="F30" i="1" s="1"/>
  <c r="I30" i="1" s="1"/>
  <c r="H33" i="6"/>
  <c r="H24" i="6"/>
  <c r="F26" i="1" s="1"/>
  <c r="I26" i="1" s="1"/>
  <c r="H63" i="6"/>
  <c r="I41" i="1" s="1"/>
  <c r="H39" i="6"/>
  <c r="H79" i="6"/>
  <c r="H61" i="6"/>
  <c r="H41" i="6"/>
  <c r="F34" i="1" l="1"/>
  <c r="F41" i="1"/>
  <c r="F42" i="1"/>
  <c r="F39" i="1"/>
  <c r="F36" i="1"/>
  <c r="F44" i="1"/>
  <c r="F31" i="1"/>
  <c r="I10" i="1"/>
  <c r="I46" i="1" s="1"/>
  <c r="I64" i="6"/>
  <c r="I64" i="7"/>
  <c r="J64" i="7" s="1"/>
  <c r="I31" i="6"/>
  <c r="I31" i="7"/>
  <c r="J31" i="7" s="1"/>
  <c r="I32" i="6"/>
  <c r="I32" i="7"/>
  <c r="J32" i="7" s="1"/>
  <c r="I60" i="7"/>
  <c r="J60" i="7" s="1"/>
  <c r="I60" i="6"/>
  <c r="I53" i="7"/>
  <c r="J53" i="7" s="1"/>
  <c r="I53" i="6"/>
  <c r="I57" i="6"/>
  <c r="I57" i="7"/>
  <c r="J57" i="7" s="1"/>
  <c r="I37" i="7"/>
  <c r="J37" i="7" s="1"/>
  <c r="I37" i="6"/>
  <c r="I21" i="6"/>
  <c r="I21" i="7"/>
  <c r="J21" i="7" s="1"/>
  <c r="I27" i="6"/>
  <c r="I27" i="7"/>
  <c r="J27" i="7" s="1"/>
  <c r="I30" i="7"/>
  <c r="J30" i="7" s="1"/>
  <c r="I30" i="6"/>
  <c r="I45" i="6"/>
  <c r="I45" i="7"/>
  <c r="J45" i="7" s="1"/>
  <c r="I43" i="7"/>
  <c r="J43" i="7" s="1"/>
  <c r="I43" i="6"/>
  <c r="I61" i="7"/>
  <c r="J61" i="7" s="1"/>
  <c r="I61" i="6"/>
  <c r="I11" i="6"/>
  <c r="I11" i="7"/>
  <c r="J11" i="7" s="1"/>
  <c r="I29" i="7"/>
  <c r="J29" i="7" s="1"/>
  <c r="I29" i="6"/>
  <c r="I46" i="6"/>
  <c r="I46" i="7"/>
  <c r="J46" i="7" s="1"/>
  <c r="I56" i="6"/>
  <c r="I56" i="7"/>
  <c r="J56" i="7" s="1"/>
  <c r="I65" i="7"/>
  <c r="J65" i="7" s="1"/>
  <c r="I65" i="6"/>
  <c r="I52" i="7"/>
  <c r="J52" i="7" s="1"/>
  <c r="I52" i="6"/>
  <c r="I40" i="6"/>
  <c r="I40" i="7"/>
  <c r="J40" i="7" s="1"/>
  <c r="I74" i="6"/>
  <c r="I74" i="7"/>
  <c r="J74" i="7" s="1"/>
  <c r="I63" i="7"/>
  <c r="J63" i="7" s="1"/>
  <c r="I63" i="6"/>
  <c r="I42" i="7"/>
  <c r="J42" i="7" s="1"/>
  <c r="I42" i="6"/>
  <c r="I51" i="7"/>
  <c r="J51" i="7" s="1"/>
  <c r="I51" i="6"/>
  <c r="I28" i="7"/>
  <c r="J28" i="7" s="1"/>
  <c r="I28" i="6"/>
  <c r="I54" i="7"/>
  <c r="J54" i="7" s="1"/>
  <c r="I54" i="6"/>
  <c r="I34" i="6"/>
  <c r="I34" i="7"/>
  <c r="J34" i="7" s="1"/>
  <c r="I75" i="6"/>
  <c r="I75" i="7"/>
  <c r="J75" i="7" s="1"/>
  <c r="I62" i="7"/>
  <c r="J62" i="7" s="1"/>
  <c r="I62" i="6"/>
  <c r="I19" i="6"/>
  <c r="I19" i="7"/>
  <c r="J19" i="7" s="1"/>
  <c r="I58" i="6"/>
  <c r="I58" i="7"/>
  <c r="J58" i="7" s="1"/>
  <c r="I67" i="6"/>
  <c r="I67" i="7"/>
  <c r="J67" i="7" s="1"/>
  <c r="I20" i="7"/>
  <c r="J20" i="7" s="1"/>
  <c r="I20" i="6"/>
  <c r="I79" i="6"/>
  <c r="I26" i="6"/>
  <c r="I26" i="7"/>
  <c r="J26" i="7" s="1"/>
  <c r="I49" i="6"/>
  <c r="I49" i="7"/>
  <c r="J49" i="7" s="1"/>
  <c r="I39" i="6"/>
  <c r="I39" i="7"/>
  <c r="J39" i="7" s="1"/>
  <c r="I72" i="7"/>
  <c r="J72" i="7" s="1"/>
  <c r="I72" i="6"/>
  <c r="I13" i="7"/>
  <c r="J13" i="7" s="1"/>
  <c r="I13" i="6"/>
  <c r="I16" i="6"/>
  <c r="I16" i="7"/>
  <c r="J16" i="7" s="1"/>
  <c r="I24" i="7"/>
  <c r="J24" i="7" s="1"/>
  <c r="I24" i="6"/>
  <c r="I69" i="6"/>
  <c r="I69" i="7"/>
  <c r="J69" i="7" s="1"/>
  <c r="I10" i="6"/>
  <c r="I10" i="7"/>
  <c r="J10" i="7" s="1"/>
  <c r="I12" i="7"/>
  <c r="J12" i="7" s="1"/>
  <c r="I12" i="6"/>
  <c r="I17" i="6"/>
  <c r="I17" i="7"/>
  <c r="J17" i="7" s="1"/>
  <c r="I66" i="6"/>
  <c r="I66" i="7"/>
  <c r="J66" i="7" s="1"/>
  <c r="I18" i="7"/>
  <c r="J18" i="7" s="1"/>
  <c r="I18" i="6"/>
  <c r="I36" i="6"/>
  <c r="I36" i="7"/>
  <c r="J36" i="7" s="1"/>
  <c r="I23" i="6"/>
  <c r="I23" i="7"/>
  <c r="J23" i="7" s="1"/>
  <c r="I35" i="7"/>
  <c r="J35" i="7" s="1"/>
  <c r="I35" i="6"/>
  <c r="I41" i="6"/>
  <c r="I41" i="7"/>
  <c r="J41" i="7" s="1"/>
  <c r="I55" i="6"/>
  <c r="I55" i="7"/>
  <c r="J55" i="7" s="1"/>
  <c r="I38" i="7"/>
  <c r="J38" i="7" s="1"/>
  <c r="I38" i="6"/>
  <c r="I15" i="6"/>
  <c r="I15" i="7"/>
  <c r="J15" i="7" s="1"/>
  <c r="I73" i="7"/>
  <c r="J73" i="7" s="1"/>
  <c r="I73" i="6"/>
  <c r="I14" i="6"/>
  <c r="I14" i="7"/>
  <c r="J14" i="7" s="1"/>
  <c r="I50" i="7"/>
  <c r="J50" i="7" s="1"/>
  <c r="I50" i="6"/>
  <c r="I9" i="7"/>
  <c r="J9" i="7" s="1"/>
  <c r="I9" i="6"/>
  <c r="I48" i="7"/>
  <c r="J48" i="7" s="1"/>
  <c r="I48" i="6"/>
  <c r="I71" i="7"/>
  <c r="J71" i="7" s="1"/>
  <c r="I71" i="6"/>
  <c r="I70" i="6"/>
  <c r="I70" i="7"/>
  <c r="J70" i="7" s="1"/>
  <c r="I33" i="7"/>
  <c r="J33" i="7" s="1"/>
  <c r="I33" i="6"/>
  <c r="I44" i="7"/>
  <c r="J44" i="7" s="1"/>
  <c r="I44" i="6"/>
  <c r="I47" i="6"/>
  <c r="I47" i="7"/>
  <c r="J47" i="7" s="1"/>
  <c r="I68" i="6"/>
  <c r="I68" i="7"/>
  <c r="J68" i="7" s="1"/>
  <c r="I22" i="6"/>
  <c r="I22" i="7"/>
  <c r="J22" i="7" s="1"/>
  <c r="I25" i="6"/>
  <c r="I25" i="7"/>
  <c r="J25" i="7" s="1"/>
  <c r="I8" i="6"/>
  <c r="H77" i="6"/>
  <c r="I8" i="7"/>
  <c r="I59" i="6"/>
  <c r="I59" i="7"/>
  <c r="J59" i="7" s="1"/>
  <c r="F46" i="1" l="1"/>
  <c r="I77" i="6"/>
  <c r="J8" i="7"/>
  <c r="J78" i="7" s="1"/>
  <c r="I78" i="7"/>
  <c r="I80" i="7" s="1"/>
  <c r="I82" i="7" l="1"/>
  <c r="J80" i="7"/>
  <c r="J82" i="7" s="1"/>
  <c r="G29" i="3"/>
  <c r="H29" i="3"/>
  <c r="G31" i="3"/>
  <c r="H31" i="3"/>
</calcChain>
</file>

<file path=xl/sharedStrings.xml><?xml version="1.0" encoding="utf-8"?>
<sst xmlns="http://schemas.openxmlformats.org/spreadsheetml/2006/main" count="579" uniqueCount="279">
  <si>
    <t>PacifiCorp</t>
  </si>
  <si>
    <t>PAGE</t>
  </si>
  <si>
    <t>Washington 2023 General Rate Case</t>
  </si>
  <si>
    <t>General Wage Increase (Pro Forma) - Year 2</t>
  </si>
  <si>
    <t>TOTAL</t>
  </si>
  <si>
    <t>WASHINGTON</t>
  </si>
  <si>
    <t>ACCOUNT</t>
  </si>
  <si>
    <t>Type</t>
  </si>
  <si>
    <t>COMPANY</t>
  </si>
  <si>
    <t>FACTOR</t>
  </si>
  <si>
    <t>FACTOR %</t>
  </si>
  <si>
    <t>ALLOCATED</t>
  </si>
  <si>
    <t>REF#</t>
  </si>
  <si>
    <t>Adjustment to Expense:</t>
  </si>
  <si>
    <t>Steam Operations</t>
  </si>
  <si>
    <t>PRO</t>
  </si>
  <si>
    <t>CAGE</t>
  </si>
  <si>
    <t>CAGW</t>
  </si>
  <si>
    <t>JBG</t>
  </si>
  <si>
    <t>SG</t>
  </si>
  <si>
    <t>Administrative &amp; General</t>
  </si>
  <si>
    <t>Fuel Related-Non NPC</t>
  </si>
  <si>
    <t>SE</t>
  </si>
  <si>
    <t>Steam Maintenance</t>
  </si>
  <si>
    <t>Hydro Operations</t>
  </si>
  <si>
    <t>SG-P</t>
  </si>
  <si>
    <t>SG-U</t>
  </si>
  <si>
    <t>Hydro Maintenance</t>
  </si>
  <si>
    <t>Other Operations</t>
  </si>
  <si>
    <t>WA</t>
  </si>
  <si>
    <t>Other Maintenance</t>
  </si>
  <si>
    <t>Other Power Supply Expense</t>
  </si>
  <si>
    <t>Transmission Operations</t>
  </si>
  <si>
    <t>Transmission Maintenance</t>
  </si>
  <si>
    <t>Distribution Operations</t>
  </si>
  <si>
    <t>SNPD</t>
  </si>
  <si>
    <t>Distribution Maintenance</t>
  </si>
  <si>
    <t>Customer Accounts</t>
  </si>
  <si>
    <t>CN</t>
  </si>
  <si>
    <t>Customer Services</t>
  </si>
  <si>
    <t>SO</t>
  </si>
  <si>
    <t>Description of Adjustment:</t>
  </si>
  <si>
    <t>Situs</t>
  </si>
  <si>
    <t xml:space="preserve"> </t>
  </si>
  <si>
    <t>Actual</t>
  </si>
  <si>
    <t>Pro Forma</t>
  </si>
  <si>
    <t>Description</t>
  </si>
  <si>
    <t>12 Months Ended June 2022</t>
  </si>
  <si>
    <t>12 Months Ending December 2024</t>
  </si>
  <si>
    <t>Adjustment</t>
  </si>
  <si>
    <t>12 Months Ending December 2025</t>
  </si>
  <si>
    <t>Regular Ordinary Time</t>
  </si>
  <si>
    <t>Overtime</t>
  </si>
  <si>
    <t>Premium Pay</t>
  </si>
  <si>
    <t>Subtotal for Escalation</t>
  </si>
  <si>
    <t>Annual Incentive Plan</t>
  </si>
  <si>
    <t>Payroll Tax Expense</t>
  </si>
  <si>
    <t>Payroll Tax Expense-Unemployment</t>
  </si>
  <si>
    <t>Total Payroll Taxes</t>
  </si>
  <si>
    <t>SERP Plan</t>
  </si>
  <si>
    <t>Medical</t>
  </si>
  <si>
    <t>Pensions</t>
  </si>
  <si>
    <t>Pension Administration</t>
  </si>
  <si>
    <t>Post Retirement Benefits</t>
  </si>
  <si>
    <t>Post Employment Benefits</t>
  </si>
  <si>
    <t>401(k)</t>
  </si>
  <si>
    <t>All Other Labor and Benefit Items</t>
  </si>
  <si>
    <t>Total Other Labor</t>
  </si>
  <si>
    <t>Total Labor</t>
  </si>
  <si>
    <t>Non-Utility and Capitalized Labor</t>
  </si>
  <si>
    <t>Total Utility Labor</t>
  </si>
  <si>
    <t>Pro Forma Labor December 2024</t>
  </si>
  <si>
    <t>Group Code</t>
  </si>
  <si>
    <t>Labor Group</t>
  </si>
  <si>
    <t>Jan</t>
  </si>
  <si>
    <t>Feb</t>
  </si>
  <si>
    <t>Mar</t>
  </si>
  <si>
    <t>Apr</t>
  </si>
  <si>
    <t>May</t>
  </si>
  <si>
    <t>Jun</t>
  </si>
  <si>
    <t>Jul</t>
  </si>
  <si>
    <t>Aug</t>
  </si>
  <si>
    <t>Sep</t>
  </si>
  <si>
    <t>Oct</t>
  </si>
  <si>
    <t>Nov</t>
  </si>
  <si>
    <t>Dec</t>
  </si>
  <si>
    <t>Total</t>
  </si>
  <si>
    <t xml:space="preserve">Officer/Exempt    </t>
  </si>
  <si>
    <t xml:space="preserve">IBEW 125       </t>
  </si>
  <si>
    <t xml:space="preserve">IBEW 659       </t>
  </si>
  <si>
    <t xml:space="preserve">UWUA 197       </t>
  </si>
  <si>
    <t xml:space="preserve">UWUA 127 </t>
  </si>
  <si>
    <t xml:space="preserve">IBEW 57 WY  </t>
  </si>
  <si>
    <t xml:space="preserve">IBEW 57 PD     </t>
  </si>
  <si>
    <t xml:space="preserve">IBEW 57 PS     </t>
  </si>
  <si>
    <t>PCCC Non-Exempt</t>
  </si>
  <si>
    <t>IBEW 57 CT</t>
  </si>
  <si>
    <t>IBEW 77</t>
  </si>
  <si>
    <t xml:space="preserve">Non-Exempt     </t>
  </si>
  <si>
    <t>Grand Total</t>
  </si>
  <si>
    <t>Pro Forma Increase to December 2025</t>
  </si>
  <si>
    <t>Increases occur on the 26th of each month.  For this exhibit, each increase is listed on the first day of the following month.  For example, an increase that occurs on December 26, 2024 is shown as effective on January 1, 2025.</t>
  </si>
  <si>
    <t>(2)</t>
  </si>
  <si>
    <t>IBEW 57 WY</t>
  </si>
  <si>
    <t>(1)</t>
  </si>
  <si>
    <t>Pro Forma Labor December 2025</t>
  </si>
  <si>
    <t>UWUA 127</t>
  </si>
  <si>
    <t>Labor increases supported by union contracts/actual increases.</t>
  </si>
  <si>
    <t>Projected labor increases supported by planned targets.</t>
  </si>
  <si>
    <t>(3)</t>
  </si>
  <si>
    <t>Increase will be contingent on the future outcome of a new contract.</t>
  </si>
  <si>
    <t xml:space="preserve">A </t>
  </si>
  <si>
    <t>B</t>
  </si>
  <si>
    <t>C</t>
  </si>
  <si>
    <t>D</t>
  </si>
  <si>
    <t>D - A</t>
  </si>
  <si>
    <t>Projected December 2025
Gross</t>
  </si>
  <si>
    <t xml:space="preserve">Projected December 2025 Net of Joint Venture </t>
  </si>
  <si>
    <t>Pro Forma Adjustment</t>
  </si>
  <si>
    <t>Ref</t>
  </si>
  <si>
    <t>Adjustment by FERC Account - Total Company</t>
  </si>
  <si>
    <t>Total Company Basis</t>
  </si>
  <si>
    <t>Indicator</t>
  </si>
  <si>
    <t>Actual
12 Months Ended
June 2022</t>
  </si>
  <si>
    <t>% Of Total</t>
  </si>
  <si>
    <t>Blank</t>
  </si>
  <si>
    <t>Pro Forma
Adjustment</t>
  </si>
  <si>
    <t>Pro Forma
12 Months Ending
December 2024</t>
  </si>
  <si>
    <t>Blank 2</t>
  </si>
  <si>
    <t>Pro Forma
12 Months Ending
December 2025</t>
  </si>
  <si>
    <t>500CAGE</t>
  </si>
  <si>
    <t>500CAGW</t>
  </si>
  <si>
    <t>500JBG</t>
  </si>
  <si>
    <t>500SG</t>
  </si>
  <si>
    <t>501SE</t>
  </si>
  <si>
    <t>512CAGE</t>
  </si>
  <si>
    <t>512JBG</t>
  </si>
  <si>
    <t>512SG</t>
  </si>
  <si>
    <t>535SG-P</t>
  </si>
  <si>
    <t>535SG-U</t>
  </si>
  <si>
    <t>545SG-P</t>
  </si>
  <si>
    <t>545SG-U</t>
  </si>
  <si>
    <t>548CAGE</t>
  </si>
  <si>
    <t>548CAGW</t>
  </si>
  <si>
    <t>548SG</t>
  </si>
  <si>
    <t>549OR</t>
  </si>
  <si>
    <t>553CAGE</t>
  </si>
  <si>
    <t>553CAGW</t>
  </si>
  <si>
    <t>553SG</t>
  </si>
  <si>
    <t>557CAGE</t>
  </si>
  <si>
    <t>557ID</t>
  </si>
  <si>
    <t>557WYU</t>
  </si>
  <si>
    <t>557SG</t>
  </si>
  <si>
    <t>560SG</t>
  </si>
  <si>
    <t>571SG</t>
  </si>
  <si>
    <t>580CA</t>
  </si>
  <si>
    <t>580ID</t>
  </si>
  <si>
    <t>580OR</t>
  </si>
  <si>
    <t>580SNPD</t>
  </si>
  <si>
    <t>580UT</t>
  </si>
  <si>
    <t>580WA</t>
  </si>
  <si>
    <t>580WYP</t>
  </si>
  <si>
    <t>580WYU</t>
  </si>
  <si>
    <t>593CA</t>
  </si>
  <si>
    <t>593ID</t>
  </si>
  <si>
    <t>593OR</t>
  </si>
  <si>
    <t>593SNPD</t>
  </si>
  <si>
    <t>593UT</t>
  </si>
  <si>
    <t>593WA</t>
  </si>
  <si>
    <t>593WYP</t>
  </si>
  <si>
    <t>593WYU</t>
  </si>
  <si>
    <t>903CA</t>
  </si>
  <si>
    <t>903CN</t>
  </si>
  <si>
    <t>903ID</t>
  </si>
  <si>
    <t>903OR</t>
  </si>
  <si>
    <t>903UT</t>
  </si>
  <si>
    <t>903WA</t>
  </si>
  <si>
    <t>903WYP</t>
  </si>
  <si>
    <t>903WYU</t>
  </si>
  <si>
    <t>908CA</t>
  </si>
  <si>
    <t>908CN</t>
  </si>
  <si>
    <t>908ID</t>
  </si>
  <si>
    <t>908OR</t>
  </si>
  <si>
    <t>908OTHER</t>
  </si>
  <si>
    <t>908UT</t>
  </si>
  <si>
    <t>908WA</t>
  </si>
  <si>
    <t>908WYP</t>
  </si>
  <si>
    <t>920CA</t>
  </si>
  <si>
    <t>920ID</t>
  </si>
  <si>
    <t>920OR</t>
  </si>
  <si>
    <t>920SO</t>
  </si>
  <si>
    <t>920UT</t>
  </si>
  <si>
    <t>920WA</t>
  </si>
  <si>
    <t>920WYP</t>
  </si>
  <si>
    <t>935CA</t>
  </si>
  <si>
    <t>935OR</t>
  </si>
  <si>
    <t>935SO</t>
  </si>
  <si>
    <t>935WA</t>
  </si>
  <si>
    <t>Utility Labor</t>
  </si>
  <si>
    <t>Non-Utility/Capital</t>
  </si>
  <si>
    <t>Adjustment by FERC Account - WA Allocated</t>
  </si>
  <si>
    <t>Washington Allocated</t>
  </si>
  <si>
    <t>WA %</t>
  </si>
  <si>
    <t>General Wage Increase Adjustment - Year 2</t>
  </si>
  <si>
    <t>2. Compensation related to the Annual Incentive Plan is calculated by escalating the base period amount by the overall non-union wage increase percentage. The Annual Incentive Plan is the second step of a two-stage compensation philosophy that provides employees with market average compensation with a portion at risk and based on achieving annual goals. Union employees do not participate in the Company's Annual Incentive Plan; instead, they receive annual increases to their wages that are reflected in the escalation described above.</t>
  </si>
  <si>
    <t>Washington General Rate Case 2023</t>
  </si>
  <si>
    <t xml:space="preserve">Projected December 2024 Net of Joint Venture </t>
  </si>
  <si>
    <t>Projected December 2024
Gross</t>
  </si>
  <si>
    <t>13.2.1_R</t>
  </si>
  <si>
    <t>Composite Labor Increases</t>
  </si>
  <si>
    <t>Regular Time/Overtime/Premium Pay June 2022 - Actual</t>
  </si>
  <si>
    <t>Regular Time/Overtime/Premium Pay December 2024 - Pro Forma</t>
  </si>
  <si>
    <t>% Increase - Pro Forma</t>
  </si>
  <si>
    <t>Regular Time/Overtime/Premium Pay December 2025 - Pro Forma</t>
  </si>
  <si>
    <t>% Increase - Total</t>
  </si>
  <si>
    <t>13.2.3_R</t>
  </si>
  <si>
    <t>Ref 13.2.2_R</t>
  </si>
  <si>
    <t>4.3.7_R</t>
  </si>
  <si>
    <t>Wage and Employee Benefit Adjustment</t>
  </si>
  <si>
    <t>Payroll Tax Adjustment Calculation</t>
  </si>
  <si>
    <t>Line No.</t>
  </si>
  <si>
    <t>Social Security</t>
  </si>
  <si>
    <t>Medicare</t>
  </si>
  <si>
    <t>Total FICA Tax</t>
  </si>
  <si>
    <t>FICA Calculated on December 2024 Pro Forma Labor</t>
  </si>
  <si>
    <t>Annualized Wages Adjustment</t>
  </si>
  <si>
    <t>a</t>
  </si>
  <si>
    <t>Annualized Incentive Adjustment</t>
  </si>
  <si>
    <t>b</t>
  </si>
  <si>
    <t>c</t>
  </si>
  <si>
    <t>a + b</t>
  </si>
  <si>
    <t>Percentage of eligible wages</t>
  </si>
  <si>
    <t>d</t>
  </si>
  <si>
    <t>Total eligible wages</t>
  </si>
  <si>
    <t>e</t>
  </si>
  <si>
    <t>c * d</t>
  </si>
  <si>
    <t>Tax rate</t>
  </si>
  <si>
    <t>f</t>
  </si>
  <si>
    <t>Tax on eligible wages</t>
  </si>
  <si>
    <t>g</t>
  </si>
  <si>
    <t>e * f</t>
  </si>
  <si>
    <t>Total FICA Tax on Annualized Labor</t>
  </si>
  <si>
    <t>FICA Calculated on December 2025 Pro Forma Labor</t>
  </si>
  <si>
    <t>Pro Forma Wages Adjustment</t>
  </si>
  <si>
    <t>h</t>
  </si>
  <si>
    <t>Pro Forma Incentive Adjustment</t>
  </si>
  <si>
    <t>i</t>
  </si>
  <si>
    <t>j</t>
  </si>
  <si>
    <t>h + i</t>
  </si>
  <si>
    <t>k</t>
  </si>
  <si>
    <t>l</t>
  </si>
  <si>
    <t>j * k</t>
  </si>
  <si>
    <t>m</t>
  </si>
  <si>
    <t>n</t>
  </si>
  <si>
    <t>l * m</t>
  </si>
  <si>
    <t>Total FICA Tax on Pro Forma Labor</t>
  </si>
  <si>
    <t>Ref. 4.3.2_R</t>
  </si>
  <si>
    <t>Ref. 13.2.2_R</t>
  </si>
  <si>
    <t>13.2.2_R</t>
  </si>
  <si>
    <t>Ref. 4.3.6_R</t>
  </si>
  <si>
    <t>13.2.3_R&amp;4_R</t>
  </si>
  <si>
    <t>13.2.6_R</t>
  </si>
  <si>
    <t>13.2.4_R</t>
  </si>
  <si>
    <t>Ref 4.3.2_R</t>
  </si>
  <si>
    <t>Ref 4.3_R</t>
  </si>
  <si>
    <t>Ref 13.2_R</t>
  </si>
  <si>
    <t>13.2.5_R</t>
  </si>
  <si>
    <t>PAGE   13.2.7_R</t>
  </si>
  <si>
    <t>PAGE   13.2.8_R</t>
  </si>
  <si>
    <t>Situs/System</t>
  </si>
  <si>
    <t>Exh. SLC-11</t>
  </si>
  <si>
    <t>13.2_R</t>
  </si>
  <si>
    <t>(3) REDACTED</t>
  </si>
  <si>
    <t>The unadjusted and restated (12 months ended June 2022) labor expenses are summarized on page 4.3.2_R, Exhibit No. SLC-11.  An explanation of the procedures used to develop the labor expenses used in the General Wage Increase Adjustment - Year 1 can be found on page 4.3.1_R, Exhibit No. SLC-11. The following is an explanation of the procedures used to develop the labor expenses used in this adjustment.</t>
  </si>
  <si>
    <r>
      <t xml:space="preserve">This adjustment recognizes wage and benefit increases that are projected to occur through the twelve month period ending December 2025 for labor charged to operation &amp; maintenance accounts. See page 13.2.1_R for more information on how this adjustment was calculated. 
</t>
    </r>
    <r>
      <rPr>
        <i/>
        <sz val="10"/>
        <rFont val="Arial"/>
        <family val="2"/>
      </rPr>
      <t>This adjustment has been updated to reflect changes identified through discovery and to reflect the latest actuarial report figures. Please refer to Confidential Exhibit No. SLC-13C for further documentation pages containg confidentialinformation that supports the calculation of this adjustment.</t>
    </r>
  </si>
  <si>
    <t>1.  The Pro Forma December 2024 regular time, overtime, and premium pay expenses were escalated prospectively by labor group to December 2025 (see page 13.2.4_R, Exhibit No. SLC-13C). Union and non-union costs were escalated using the contractual and target rates found on page 13.2.4_R., Exhibit No. SLC-13C</t>
  </si>
  <si>
    <t>3.  Payroll taxes have been updated as result of the labor calculations in parts 1 and 2 above. These payroll tax calculations can be found on page 13.2.6_R, Exhibit No. SLC-13C.</t>
  </si>
  <si>
    <t>Ref.
Exh. SLC-13C</t>
  </si>
  <si>
    <t>Exh. SLC-13C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</si>
</sst>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0.0%"/>
    <numFmt numFmtId="167" formatCode="_(&quot;$&quot;* #,##0_);_(&quot;$&quot;* \(#,##0\);_(&quot;$&quot;* &quot;-&quot;??_);_(@_)"/>
    <numFmt numFmtId="168" formatCode="0.0000%"/>
    <numFmt numFmtId="169" formatCode="_(* #,##0.000_);_(* \(#,##0.000\);_(* &quot;-&quot;??_);_(@_)"/>
    <numFmt numFmtId="170" formatCode="[$-409]dd\-mmm\-yy;@"/>
  </numFmts>
  <fonts count="20" x14ac:knownFonts="1">
    <font>
      <sz val="10"/>
      <name val="MS Sans Serif"/>
      <family val="2"/>
    </font>
    <font>
      <sz val="10"/>
      <color theme="1"/>
      <name val="Arial"/>
      <family val="2"/>
    </font>
    <font>
      <sz val="10"/>
      <color rgb="FFFF0000"/>
      <name val="Arial"/>
      <family val="2"/>
    </font>
    <font>
      <b/>
      <sz val="10"/>
      <color theme="1"/>
      <name val="Arial"/>
      <family val="2"/>
    </font>
    <font>
      <sz val="10"/>
      <name val="MS Sans Serif"/>
      <family val="2"/>
    </font>
    <font>
      <b/>
      <sz val="10"/>
      <name val="Arial"/>
      <family val="2"/>
    </font>
    <font>
      <sz val="10"/>
      <name val="Arial"/>
      <family val="2"/>
    </font>
    <font>
      <u/>
      <sz val="10"/>
      <name val="Arial"/>
      <family val="2"/>
    </font>
    <font>
      <sz val="12"/>
      <name val="Times New Roman"/>
      <family val="1"/>
    </font>
    <font>
      <sz val="11"/>
      <color theme="1"/>
      <name val="Calibri"/>
      <family val="2"/>
      <scheme val="minor"/>
    </font>
    <font>
      <sz val="10"/>
      <color rgb="FF0000FF"/>
      <name val="Arial"/>
      <family val="2"/>
    </font>
    <font>
      <sz val="10"/>
      <color theme="4" tint="-0.249977111117893"/>
      <name val="Arial"/>
      <family val="2"/>
    </font>
    <font>
      <b/>
      <sz val="10"/>
      <name val="Tahoma"/>
      <family val="2"/>
    </font>
    <font>
      <sz val="10"/>
      <name val="Tahoma"/>
      <family val="2"/>
    </font>
    <font>
      <b/>
      <u/>
      <sz val="10"/>
      <name val="Arial"/>
      <family val="2"/>
    </font>
    <font>
      <b/>
      <sz val="12"/>
      <name val="Arial"/>
      <family val="2"/>
    </font>
    <font>
      <b/>
      <sz val="10"/>
      <color indexed="9"/>
      <name val="Arial"/>
      <family val="2"/>
    </font>
    <font>
      <i/>
      <sz val="10"/>
      <name val="Arial"/>
      <family val="2"/>
    </font>
    <font>
      <u/>
      <sz val="10"/>
      <color theme="1"/>
      <name val="Arial"/>
      <family val="2"/>
    </font>
    <font>
      <b/>
      <u/>
      <sz val="10"/>
      <color theme="1"/>
      <name val="Arial"/>
      <family val="2"/>
    </font>
  </fonts>
  <fills count="3">
    <fill>
      <patternFill patternType="none"/>
    </fill>
    <fill>
      <patternFill patternType="gray125"/>
    </fill>
    <fill>
      <patternFill patternType="solid">
        <fgColor theme="1"/>
        <bgColor indexed="64"/>
      </patternFill>
    </fill>
  </fills>
  <borders count="19">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4">
    <xf numFmtId="0" fontId="0" fillId="0" borderId="0"/>
    <xf numFmtId="43" fontId="6" fillId="0" borderId="0" applyFont="0" applyFill="0" applyBorder="0" applyAlignment="0" applyProtection="0"/>
    <xf numFmtId="0" fontId="8" fillId="0" borderId="0"/>
    <xf numFmtId="9" fontId="6" fillId="0" borderId="0" applyFont="0" applyFill="0" applyBorder="0" applyAlignment="0" applyProtection="0"/>
    <xf numFmtId="0" fontId="8" fillId="0" borderId="0"/>
    <xf numFmtId="0" fontId="8" fillId="0" borderId="0"/>
    <xf numFmtId="0" fontId="6" fillId="0" borderId="0"/>
    <xf numFmtId="9" fontId="9" fillId="0" borderId="0" applyFont="0" applyFill="0" applyBorder="0" applyAlignment="0" applyProtection="0"/>
    <xf numFmtId="44" fontId="6" fillId="0" borderId="0" applyFont="0" applyFill="0" applyBorder="0" applyAlignment="0" applyProtection="0"/>
    <xf numFmtId="0" fontId="4" fillId="0" borderId="0"/>
    <xf numFmtId="0" fontId="9" fillId="0" borderId="0"/>
    <xf numFmtId="0" fontId="6" fillId="0" borderId="0"/>
    <xf numFmtId="0" fontId="6" fillId="0" borderId="0"/>
    <xf numFmtId="170" fontId="6" fillId="0" borderId="0"/>
    <xf numFmtId="170" fontId="9" fillId="0" borderId="0"/>
    <xf numFmtId="43" fontId="6" fillId="0" borderId="0" applyFont="0" applyFill="0" applyBorder="0" applyAlignment="0" applyProtection="0"/>
    <xf numFmtId="170" fontId="1" fillId="0" borderId="0" applyAlignment="0"/>
    <xf numFmtId="0" fontId="4" fillId="0" borderId="0"/>
    <xf numFmtId="43" fontId="4" fillId="0" borderId="0" applyFont="0" applyFill="0" applyBorder="0" applyAlignment="0" applyProtection="0"/>
    <xf numFmtId="9" fontId="4" fillId="0" borderId="0" applyFont="0" applyFill="0" applyBorder="0" applyAlignment="0" applyProtection="0"/>
    <xf numFmtId="0" fontId="6" fillId="0" borderId="0"/>
    <xf numFmtId="43" fontId="9" fillId="0" borderId="0" applyFont="0" applyFill="0" applyBorder="0" applyAlignment="0" applyProtection="0"/>
    <xf numFmtId="0" fontId="1" fillId="0" borderId="0"/>
    <xf numFmtId="0" fontId="6" fillId="0" borderId="0"/>
  </cellStyleXfs>
  <cellXfs count="218">
    <xf numFmtId="0" fontId="0" fillId="0" borderId="0" xfId="0"/>
    <xf numFmtId="0" fontId="5" fillId="0" borderId="0" xfId="0" quotePrefix="1" applyFont="1" applyAlignment="1">
      <alignment horizontal="left"/>
    </xf>
    <xf numFmtId="0" fontId="6" fillId="0" borderId="0" xfId="0" applyFont="1"/>
    <xf numFmtId="0" fontId="6" fillId="0" borderId="0" xfId="0" applyFont="1" applyAlignment="1">
      <alignment horizontal="center"/>
    </xf>
    <xf numFmtId="41" fontId="6" fillId="0" borderId="0" xfId="0" applyNumberFormat="1" applyFont="1"/>
    <xf numFmtId="164" fontId="6" fillId="0" borderId="0" xfId="0" applyNumberFormat="1" applyFont="1" applyAlignment="1">
      <alignment horizontal="right"/>
    </xf>
    <xf numFmtId="0" fontId="5" fillId="0" borderId="0" xfId="0" applyFont="1"/>
    <xf numFmtId="164" fontId="6" fillId="0" borderId="0" xfId="0" applyNumberFormat="1" applyFont="1"/>
    <xf numFmtId="164" fontId="6" fillId="0" borderId="0" xfId="1" applyNumberFormat="1" applyFont="1" applyFill="1" applyAlignment="1">
      <alignment horizontal="center"/>
    </xf>
    <xf numFmtId="41" fontId="6" fillId="0" borderId="0" xfId="0" applyNumberFormat="1" applyFont="1" applyAlignment="1">
      <alignment horizontal="center"/>
    </xf>
    <xf numFmtId="164" fontId="6" fillId="0" borderId="0" xfId="0" applyNumberFormat="1" applyFont="1" applyAlignment="1">
      <alignment horizontal="center"/>
    </xf>
    <xf numFmtId="0" fontId="7" fillId="0" borderId="0" xfId="0" applyFont="1" applyAlignment="1">
      <alignment horizontal="center"/>
    </xf>
    <xf numFmtId="41" fontId="7" fillId="0" borderId="0" xfId="0" applyNumberFormat="1" applyFont="1" applyAlignment="1">
      <alignment horizontal="center"/>
    </xf>
    <xf numFmtId="0" fontId="7" fillId="0" borderId="0" xfId="0" quotePrefix="1" applyFont="1" applyAlignment="1">
      <alignment horizontal="center"/>
    </xf>
    <xf numFmtId="164" fontId="7" fillId="0" borderId="0" xfId="0" applyNumberFormat="1" applyFont="1" applyAlignment="1">
      <alignment horizontal="center"/>
    </xf>
    <xf numFmtId="0" fontId="5" fillId="0" borderId="0" xfId="2" applyFont="1" applyAlignment="1">
      <alignment horizontal="left"/>
    </xf>
    <xf numFmtId="0" fontId="6" fillId="0" borderId="0" xfId="2" applyFont="1"/>
    <xf numFmtId="0" fontId="6" fillId="0" borderId="0" xfId="2" applyFont="1" applyAlignment="1">
      <alignment horizontal="center"/>
    </xf>
    <xf numFmtId="165" fontId="6" fillId="0" borderId="0" xfId="3" applyNumberFormat="1" applyFont="1" applyFill="1" applyAlignment="1" applyProtection="1">
      <alignment horizontal="center"/>
      <protection locked="0"/>
    </xf>
    <xf numFmtId="164" fontId="6" fillId="0" borderId="0" xfId="1" applyNumberFormat="1" applyFont="1" applyFill="1" applyBorder="1" applyAlignment="1" applyProtection="1">
      <alignment horizontal="center"/>
      <protection locked="0"/>
    </xf>
    <xf numFmtId="0" fontId="6" fillId="0" borderId="0" xfId="0" applyFont="1" applyAlignment="1" applyProtection="1">
      <alignment horizontal="center"/>
      <protection locked="0"/>
    </xf>
    <xf numFmtId="0" fontId="5" fillId="0" borderId="0" xfId="4" applyFont="1"/>
    <xf numFmtId="0" fontId="6" fillId="0" borderId="0" xfId="0" applyFont="1" applyProtection="1">
      <protection locked="0"/>
    </xf>
    <xf numFmtId="164" fontId="6" fillId="0" borderId="0" xfId="1" applyNumberFormat="1" applyFont="1" applyFill="1" applyBorder="1"/>
    <xf numFmtId="0" fontId="6" fillId="0" borderId="0" xfId="5" applyFont="1" applyAlignment="1">
      <alignment horizontal="center"/>
    </xf>
    <xf numFmtId="165" fontId="6" fillId="0" borderId="0" xfId="3" applyNumberFormat="1" applyFont="1" applyFill="1" applyAlignment="1">
      <alignment horizontal="center"/>
    </xf>
    <xf numFmtId="164" fontId="6" fillId="0" borderId="0" xfId="1" applyNumberFormat="1" applyFont="1" applyFill="1" applyBorder="1" applyAlignment="1">
      <alignment horizontal="center"/>
    </xf>
    <xf numFmtId="0" fontId="6" fillId="0" borderId="0" xfId="1" applyNumberFormat="1" applyFont="1" applyFill="1" applyBorder="1" applyAlignment="1" applyProtection="1">
      <alignment horizontal="center"/>
      <protection locked="0"/>
    </xf>
    <xf numFmtId="0" fontId="6" fillId="0" borderId="0" xfId="0" applyFont="1" applyAlignment="1" applyProtection="1">
      <alignment horizontal="left" indent="1"/>
      <protection locked="0"/>
    </xf>
    <xf numFmtId="0" fontId="6" fillId="0" borderId="0" xfId="0" quotePrefix="1" applyFont="1" applyAlignment="1" applyProtection="1">
      <alignment horizontal="left" indent="1"/>
      <protection locked="0"/>
    </xf>
    <xf numFmtId="0" fontId="5" fillId="0" borderId="0" xfId="6" applyFont="1"/>
    <xf numFmtId="0" fontId="6" fillId="0" borderId="0" xfId="6"/>
    <xf numFmtId="0" fontId="2" fillId="0" borderId="0" xfId="6" applyFont="1"/>
    <xf numFmtId="0" fontId="6" fillId="0" borderId="0" xfId="6" applyAlignment="1">
      <alignment wrapText="1"/>
    </xf>
    <xf numFmtId="0" fontId="6" fillId="0" borderId="0" xfId="6" applyAlignment="1">
      <alignment horizontal="center" wrapText="1"/>
    </xf>
    <xf numFmtId="43" fontId="5" fillId="0" borderId="11" xfId="1" applyFont="1" applyFill="1" applyBorder="1" applyAlignment="1">
      <alignment horizontal="center" vertical="center" wrapText="1"/>
    </xf>
    <xf numFmtId="43" fontId="5" fillId="0" borderId="12" xfId="1" applyFont="1" applyFill="1" applyBorder="1" applyAlignment="1">
      <alignment horizontal="center" vertical="center" wrapText="1"/>
    </xf>
    <xf numFmtId="43" fontId="5" fillId="0" borderId="0" xfId="1" applyFont="1" applyFill="1" applyBorder="1" applyAlignment="1">
      <alignment wrapText="1"/>
    </xf>
    <xf numFmtId="164" fontId="6" fillId="0" borderId="13" xfId="1" applyNumberFormat="1" applyFont="1" applyFill="1" applyBorder="1" applyAlignment="1">
      <alignment wrapText="1"/>
    </xf>
    <xf numFmtId="164" fontId="6" fillId="0" borderId="0" xfId="1" applyNumberFormat="1" applyFont="1" applyFill="1" applyAlignment="1">
      <alignment wrapText="1"/>
    </xf>
    <xf numFmtId="164" fontId="5" fillId="0" borderId="1" xfId="1" applyNumberFormat="1" applyFont="1" applyFill="1" applyBorder="1" applyAlignment="1">
      <alignment wrapText="1"/>
    </xf>
    <xf numFmtId="0" fontId="5" fillId="0" borderId="0" xfId="6" applyFont="1" applyAlignment="1">
      <alignment wrapText="1"/>
    </xf>
    <xf numFmtId="164" fontId="5" fillId="0" borderId="14" xfId="1" applyNumberFormat="1" applyFont="1" applyFill="1" applyBorder="1" applyAlignment="1">
      <alignment wrapText="1"/>
    </xf>
    <xf numFmtId="164" fontId="5" fillId="0" borderId="15" xfId="1" applyNumberFormat="1" applyFont="1" applyFill="1" applyBorder="1" applyAlignment="1">
      <alignment wrapText="1"/>
    </xf>
    <xf numFmtId="0" fontId="6" fillId="0" borderId="0" xfId="6" applyAlignment="1">
      <alignment horizontal="right" wrapText="1"/>
    </xf>
    <xf numFmtId="0" fontId="6" fillId="0" borderId="0" xfId="9" applyFont="1"/>
    <xf numFmtId="164" fontId="6" fillId="0" borderId="16" xfId="3" applyNumberFormat="1" applyFont="1" applyFill="1" applyBorder="1" applyAlignment="1">
      <alignment horizontal="center"/>
    </xf>
    <xf numFmtId="164" fontId="5" fillId="0" borderId="16" xfId="1" applyNumberFormat="1" applyFont="1" applyFill="1" applyBorder="1" applyAlignment="1">
      <alignment horizontal="center"/>
    </xf>
    <xf numFmtId="169" fontId="6" fillId="0" borderId="0" xfId="3" applyNumberFormat="1" applyFont="1" applyFill="1"/>
    <xf numFmtId="164" fontId="6" fillId="0" borderId="16" xfId="1" applyNumberFormat="1" applyFont="1" applyFill="1" applyBorder="1" applyAlignment="1">
      <alignment horizontal="center"/>
    </xf>
    <xf numFmtId="169" fontId="6" fillId="0" borderId="0" xfId="1" applyNumberFormat="1" applyFont="1" applyFill="1"/>
    <xf numFmtId="10" fontId="6" fillId="0" borderId="0" xfId="3" applyNumberFormat="1" applyFont="1" applyFill="1" applyBorder="1" applyAlignment="1">
      <alignment horizontal="center"/>
    </xf>
    <xf numFmtId="167" fontId="6" fillId="0" borderId="0" xfId="8" applyNumberFormat="1" applyFont="1" applyFill="1"/>
    <xf numFmtId="164" fontId="6" fillId="0" borderId="0" xfId="1" applyNumberFormat="1" applyFont="1" applyFill="1"/>
    <xf numFmtId="43" fontId="6" fillId="0" borderId="0" xfId="1" applyFont="1" applyFill="1" applyAlignment="1">
      <alignment horizontal="center"/>
    </xf>
    <xf numFmtId="170" fontId="6" fillId="0" borderId="0" xfId="13"/>
    <xf numFmtId="164" fontId="6" fillId="0" borderId="11" xfId="1" applyNumberFormat="1" applyFont="1" applyFill="1" applyBorder="1"/>
    <xf numFmtId="0" fontId="5" fillId="0" borderId="0" xfId="17" applyFont="1"/>
    <xf numFmtId="0" fontId="6" fillId="0" borderId="0" xfId="17" applyFont="1"/>
    <xf numFmtId="0" fontId="6" fillId="0" borderId="0" xfId="12" applyAlignment="1">
      <alignment horizontal="right"/>
    </xf>
    <xf numFmtId="0" fontId="5" fillId="0" borderId="1" xfId="17" applyFont="1" applyBorder="1" applyAlignment="1">
      <alignment horizontal="centerContinuous"/>
    </xf>
    <xf numFmtId="0" fontId="5" fillId="0" borderId="11" xfId="17" applyFont="1" applyBorder="1" applyAlignment="1">
      <alignment wrapText="1"/>
    </xf>
    <xf numFmtId="17" fontId="5" fillId="0" borderId="11" xfId="17" applyNumberFormat="1" applyFont="1" applyBorder="1" applyAlignment="1">
      <alignment horizontal="center" wrapText="1"/>
    </xf>
    <xf numFmtId="0" fontId="5" fillId="0" borderId="11" xfId="12" applyFont="1" applyBorder="1" applyAlignment="1">
      <alignment horizontal="center"/>
    </xf>
    <xf numFmtId="0" fontId="16" fillId="0" borderId="0" xfId="12" applyFont="1"/>
    <xf numFmtId="164" fontId="5" fillId="0" borderId="11" xfId="18" applyNumberFormat="1" applyFont="1" applyFill="1" applyBorder="1" applyAlignment="1">
      <alignment horizontal="center" wrapText="1"/>
    </xf>
    <xf numFmtId="17" fontId="5" fillId="0" borderId="11" xfId="12" applyNumberFormat="1" applyFont="1" applyBorder="1" applyAlignment="1">
      <alignment horizontal="center" wrapText="1"/>
    </xf>
    <xf numFmtId="0" fontId="6" fillId="0" borderId="0" xfId="12"/>
    <xf numFmtId="164" fontId="6" fillId="0" borderId="0" xfId="18" applyNumberFormat="1" applyFont="1"/>
    <xf numFmtId="10" fontId="6" fillId="0" borderId="0" xfId="19" applyNumberFormat="1" applyFont="1" applyFill="1"/>
    <xf numFmtId="164" fontId="6" fillId="0" borderId="0" xfId="12" applyNumberFormat="1"/>
    <xf numFmtId="0" fontId="5" fillId="0" borderId="1" xfId="17" applyFont="1" applyBorder="1"/>
    <xf numFmtId="164" fontId="5" fillId="0" borderId="1" xfId="17" applyNumberFormat="1" applyFont="1" applyBorder="1"/>
    <xf numFmtId="168" fontId="5" fillId="0" borderId="1" xfId="19" applyNumberFormat="1" applyFont="1" applyBorder="1"/>
    <xf numFmtId="168" fontId="6" fillId="0" borderId="0" xfId="17" applyNumberFormat="1" applyFont="1"/>
    <xf numFmtId="164" fontId="6" fillId="0" borderId="0" xfId="18" applyNumberFormat="1" applyFont="1" applyFill="1"/>
    <xf numFmtId="164" fontId="6" fillId="0" borderId="0" xfId="17" applyNumberFormat="1" applyFont="1"/>
    <xf numFmtId="164" fontId="5" fillId="0" borderId="1" xfId="18" applyNumberFormat="1" applyFont="1" applyFill="1" applyBorder="1"/>
    <xf numFmtId="0" fontId="5" fillId="0" borderId="1" xfId="20" applyFont="1" applyBorder="1" applyAlignment="1">
      <alignment horizontal="center"/>
    </xf>
    <xf numFmtId="0" fontId="5" fillId="0" borderId="11" xfId="17" applyFont="1" applyBorder="1" applyAlignment="1">
      <alignment horizontal="center"/>
    </xf>
    <xf numFmtId="0" fontId="16" fillId="0" borderId="0" xfId="17" applyFont="1"/>
    <xf numFmtId="168" fontId="6" fillId="0" borderId="0" xfId="19" applyNumberFormat="1" applyFont="1" applyFill="1" applyAlignment="1">
      <alignment horizontal="center"/>
    </xf>
    <xf numFmtId="10" fontId="6" fillId="0" borderId="0" xfId="19" applyNumberFormat="1" applyFont="1"/>
    <xf numFmtId="0" fontId="10" fillId="0" borderId="0" xfId="12" applyFont="1"/>
    <xf numFmtId="0" fontId="6" fillId="0" borderId="0" xfId="17" applyFont="1" applyAlignment="1">
      <alignment horizontal="right"/>
    </xf>
    <xf numFmtId="10" fontId="5" fillId="0" borderId="1" xfId="19" applyNumberFormat="1" applyFont="1" applyFill="1" applyBorder="1" applyAlignment="1">
      <alignment horizontal="center"/>
    </xf>
    <xf numFmtId="10" fontId="6" fillId="0" borderId="0" xfId="19" applyNumberFormat="1" applyFont="1" applyFill="1" applyAlignment="1">
      <alignment horizontal="center"/>
    </xf>
    <xf numFmtId="10" fontId="11" fillId="0" borderId="0" xfId="19" applyNumberFormat="1" applyFont="1" applyFill="1" applyAlignment="1">
      <alignment horizontal="center"/>
    </xf>
    <xf numFmtId="0" fontId="6" fillId="0" borderId="0" xfId="0" applyFont="1" applyAlignment="1">
      <alignment horizontal="right"/>
    </xf>
    <xf numFmtId="0" fontId="1" fillId="0" borderId="0" xfId="0" applyFont="1"/>
    <xf numFmtId="0" fontId="1" fillId="0" borderId="0" xfId="22"/>
    <xf numFmtId="0" fontId="6" fillId="0" borderId="0" xfId="22" applyFont="1" applyAlignment="1">
      <alignment horizontal="right"/>
    </xf>
    <xf numFmtId="0" fontId="1" fillId="0" borderId="0" xfId="22" applyAlignment="1">
      <alignment horizontal="center"/>
    </xf>
    <xf numFmtId="0" fontId="6" fillId="0" borderId="0" xfId="22" applyFont="1"/>
    <xf numFmtId="0" fontId="14" fillId="0" borderId="0" xfId="9" applyFont="1"/>
    <xf numFmtId="17" fontId="6" fillId="0" borderId="0" xfId="9" quotePrefix="1" applyNumberFormat="1" applyFont="1" applyAlignment="1">
      <alignment horizontal="center"/>
    </xf>
    <xf numFmtId="164" fontId="5" fillId="0" borderId="0" xfId="1" applyNumberFormat="1" applyFont="1" applyFill="1" applyBorder="1"/>
    <xf numFmtId="0" fontId="3" fillId="0" borderId="0" xfId="22" applyFont="1"/>
    <xf numFmtId="10" fontId="6" fillId="0" borderId="0" xfId="3" applyNumberFormat="1" applyFont="1" applyFill="1" applyBorder="1"/>
    <xf numFmtId="0" fontId="6" fillId="0" borderId="0" xfId="9" applyFont="1" applyAlignment="1">
      <alignment horizontal="left"/>
    </xf>
    <xf numFmtId="0" fontId="5" fillId="0" borderId="0" xfId="6" applyFont="1" applyFill="1"/>
    <xf numFmtId="166" fontId="6" fillId="0" borderId="0" xfId="3" applyNumberFormat="1" applyFont="1" applyFill="1" applyAlignment="1">
      <alignment wrapText="1"/>
    </xf>
    <xf numFmtId="0" fontId="5" fillId="0" borderId="0" xfId="6" applyFont="1" applyFill="1" applyAlignment="1">
      <alignment horizontal="left" wrapText="1"/>
    </xf>
    <xf numFmtId="0" fontId="5" fillId="0" borderId="0" xfId="6" applyFont="1" applyFill="1" applyAlignment="1">
      <alignment horizontal="centerContinuous" wrapText="1"/>
    </xf>
    <xf numFmtId="0" fontId="5" fillId="0" borderId="10" xfId="6" applyFont="1" applyFill="1" applyBorder="1" applyAlignment="1">
      <alignment horizontal="center" wrapText="1"/>
    </xf>
    <xf numFmtId="0" fontId="5" fillId="0" borderId="1" xfId="6" applyFont="1" applyFill="1" applyBorder="1" applyAlignment="1">
      <alignment wrapText="1"/>
    </xf>
    <xf numFmtId="0" fontId="5" fillId="0" borderId="0" xfId="6" applyFont="1" applyFill="1" applyAlignment="1">
      <alignment wrapText="1"/>
    </xf>
    <xf numFmtId="0" fontId="5" fillId="0" borderId="0" xfId="6" applyFont="1" applyFill="1" applyAlignment="1">
      <alignment horizontal="center" wrapText="1"/>
    </xf>
    <xf numFmtId="0" fontId="5" fillId="0" borderId="1" xfId="6" applyFont="1" applyFill="1" applyBorder="1" applyAlignment="1">
      <alignment horizontal="left"/>
    </xf>
    <xf numFmtId="0" fontId="6" fillId="0" borderId="0" xfId="6" applyFont="1" applyFill="1" applyAlignment="1">
      <alignment wrapText="1"/>
    </xf>
    <xf numFmtId="0" fontId="6" fillId="0" borderId="0" xfId="6" applyFont="1" applyFill="1" applyAlignment="1">
      <alignment horizontal="center" wrapText="1"/>
    </xf>
    <xf numFmtId="164" fontId="6" fillId="0" borderId="0" xfId="6" applyNumberFormat="1" applyFont="1" applyFill="1" applyAlignment="1">
      <alignment wrapText="1"/>
    </xf>
    <xf numFmtId="0" fontId="6" fillId="0" borderId="0" xfId="6" applyFont="1" applyFill="1" applyAlignment="1">
      <alignment horizontal="left" wrapText="1"/>
    </xf>
    <xf numFmtId="164" fontId="17" fillId="0" borderId="0" xfId="6" applyNumberFormat="1" applyFont="1" applyFill="1" applyAlignment="1">
      <alignment wrapText="1"/>
    </xf>
    <xf numFmtId="0" fontId="6" fillId="0" borderId="13" xfId="6" applyFont="1" applyFill="1" applyBorder="1" applyAlignment="1">
      <alignment wrapText="1"/>
    </xf>
    <xf numFmtId="164" fontId="6" fillId="0" borderId="13" xfId="6" applyNumberFormat="1" applyFont="1" applyFill="1" applyBorder="1" applyAlignment="1">
      <alignment wrapText="1"/>
    </xf>
    <xf numFmtId="0" fontId="6" fillId="0" borderId="0" xfId="6" applyFont="1" applyFill="1" applyAlignment="1">
      <alignment horizontal="left"/>
    </xf>
    <xf numFmtId="0" fontId="5" fillId="0" borderId="0" xfId="12" applyFont="1" applyFill="1"/>
    <xf numFmtId="170" fontId="12" fillId="0" borderId="0" xfId="13" applyFont="1" applyFill="1"/>
    <xf numFmtId="170" fontId="13" fillId="0" borderId="0" xfId="13" applyFont="1" applyFill="1" applyAlignment="1">
      <alignment horizontal="center"/>
    </xf>
    <xf numFmtId="170" fontId="13" fillId="0" borderId="0" xfId="13" applyFont="1" applyFill="1"/>
    <xf numFmtId="170" fontId="5" fillId="0" borderId="17" xfId="13" applyFont="1" applyFill="1" applyBorder="1" applyAlignment="1">
      <alignment horizontal="center" wrapText="1"/>
    </xf>
    <xf numFmtId="170" fontId="5" fillId="0" borderId="16" xfId="13" applyFont="1" applyFill="1" applyBorder="1" applyAlignment="1">
      <alignment horizontal="center" wrapText="1"/>
    </xf>
    <xf numFmtId="170" fontId="5" fillId="0" borderId="18" xfId="13" applyFont="1" applyFill="1" applyBorder="1" applyAlignment="1">
      <alignment horizontal="center" wrapText="1"/>
    </xf>
    <xf numFmtId="170" fontId="5" fillId="0" borderId="0" xfId="13" applyFont="1" applyFill="1" applyAlignment="1">
      <alignment horizontal="center" wrapText="1"/>
    </xf>
    <xf numFmtId="170" fontId="5" fillId="0" borderId="0" xfId="13" applyFont="1" applyFill="1"/>
    <xf numFmtId="164" fontId="5" fillId="0" borderId="1" xfId="13" applyNumberFormat="1" applyFont="1" applyFill="1" applyBorder="1"/>
    <xf numFmtId="164" fontId="5" fillId="0" borderId="0" xfId="13" applyNumberFormat="1" applyFont="1" applyFill="1"/>
    <xf numFmtId="170" fontId="5" fillId="0" borderId="0" xfId="13" applyFont="1" applyFill="1" applyAlignment="1">
      <alignment horizontal="center"/>
    </xf>
    <xf numFmtId="170" fontId="6" fillId="0" borderId="0" xfId="13" applyFont="1" applyFill="1"/>
    <xf numFmtId="170" fontId="6" fillId="0" borderId="0" xfId="13" applyFont="1" applyFill="1" applyAlignment="1">
      <alignment horizontal="center"/>
    </xf>
    <xf numFmtId="170" fontId="6" fillId="0" borderId="0" xfId="13" applyFont="1" applyFill="1" applyAlignment="1">
      <alignment horizontal="left" indent="1"/>
    </xf>
    <xf numFmtId="0" fontId="6" fillId="0" borderId="0" xfId="23"/>
    <xf numFmtId="0" fontId="6" fillId="0" borderId="0" xfId="23" applyAlignment="1">
      <alignment horizontal="center"/>
    </xf>
    <xf numFmtId="10" fontId="6" fillId="0" borderId="11" xfId="3" applyNumberFormat="1" applyFont="1" applyFill="1" applyBorder="1"/>
    <xf numFmtId="10" fontId="6" fillId="0" borderId="16" xfId="3" applyNumberFormat="1" applyFont="1" applyFill="1" applyBorder="1" applyAlignment="1">
      <alignment horizontal="center"/>
    </xf>
    <xf numFmtId="0" fontId="6" fillId="0" borderId="0" xfId="9" applyFont="1" applyFill="1"/>
    <xf numFmtId="0" fontId="6" fillId="0" borderId="0" xfId="9" applyFont="1" applyFill="1" applyAlignment="1">
      <alignment horizontal="center"/>
    </xf>
    <xf numFmtId="0" fontId="5" fillId="0" borderId="0" xfId="9" applyFont="1" applyFill="1"/>
    <xf numFmtId="17" fontId="5" fillId="0" borderId="16" xfId="11" applyNumberFormat="1" applyFont="1" applyFill="1" applyBorder="1" applyAlignment="1">
      <alignment horizontal="center" wrapText="1"/>
    </xf>
    <xf numFmtId="17" fontId="5" fillId="0" borderId="16" xfId="11" applyNumberFormat="1" applyFont="1" applyFill="1" applyBorder="1" applyAlignment="1">
      <alignment horizontal="center"/>
    </xf>
    <xf numFmtId="17" fontId="5" fillId="0" borderId="16" xfId="9" quotePrefix="1" applyNumberFormat="1" applyFont="1" applyFill="1" applyBorder="1" applyAlignment="1">
      <alignment horizontal="center"/>
    </xf>
    <xf numFmtId="17" fontId="5" fillId="0" borderId="16" xfId="11" quotePrefix="1" applyNumberFormat="1" applyFont="1" applyFill="1" applyBorder="1" applyAlignment="1">
      <alignment horizontal="center"/>
    </xf>
    <xf numFmtId="0" fontId="6" fillId="0" borderId="16" xfId="11" applyFont="1" applyFill="1" applyBorder="1" applyAlignment="1">
      <alignment horizontal="center"/>
    </xf>
    <xf numFmtId="0" fontId="6" fillId="0" borderId="1" xfId="11" applyFont="1" applyFill="1" applyBorder="1"/>
    <xf numFmtId="0" fontId="6" fillId="0" borderId="16" xfId="9" applyFont="1" applyFill="1" applyBorder="1" applyAlignment="1">
      <alignment horizontal="center"/>
    </xf>
    <xf numFmtId="0" fontId="6" fillId="0" borderId="16" xfId="9" applyFont="1" applyFill="1" applyBorder="1"/>
    <xf numFmtId="0" fontId="5" fillId="0" borderId="16" xfId="11" applyFont="1" applyFill="1" applyBorder="1" applyAlignment="1">
      <alignment vertical="top"/>
    </xf>
    <xf numFmtId="0" fontId="6" fillId="0" borderId="16" xfId="11" applyFont="1" applyFill="1" applyBorder="1" applyAlignment="1">
      <alignment vertical="top"/>
    </xf>
    <xf numFmtId="0" fontId="5" fillId="0" borderId="0" xfId="9" applyFont="1" applyFill="1" applyAlignment="1">
      <alignment horizontal="center"/>
    </xf>
    <xf numFmtId="164" fontId="6" fillId="0" borderId="0" xfId="9" applyNumberFormat="1" applyFont="1" applyFill="1"/>
    <xf numFmtId="169" fontId="5" fillId="0" borderId="0" xfId="11" quotePrefix="1" applyNumberFormat="1" applyFont="1" applyFill="1" applyAlignment="1">
      <alignment horizontal="center"/>
    </xf>
    <xf numFmtId="0" fontId="6" fillId="0" borderId="16" xfId="11" applyFont="1" applyFill="1" applyBorder="1"/>
    <xf numFmtId="14" fontId="6" fillId="0" borderId="16" xfId="11" applyNumberFormat="1" applyFont="1" applyFill="1" applyBorder="1"/>
    <xf numFmtId="0" fontId="6" fillId="0" borderId="0" xfId="11" quotePrefix="1" applyFont="1" applyFill="1" applyAlignment="1">
      <alignment horizontal="center"/>
    </xf>
    <xf numFmtId="0" fontId="5" fillId="0" borderId="0" xfId="9" applyFont="1" applyFill="1" applyAlignment="1">
      <alignment horizontal="left"/>
    </xf>
    <xf numFmtId="165" fontId="6" fillId="0" borderId="0" xfId="9" applyNumberFormat="1" applyFont="1" applyFill="1"/>
    <xf numFmtId="169" fontId="6" fillId="0" borderId="0" xfId="9" applyNumberFormat="1" applyFont="1" applyFill="1"/>
    <xf numFmtId="43" fontId="6" fillId="0" borderId="0" xfId="9" applyNumberFormat="1" applyFont="1" applyFill="1"/>
    <xf numFmtId="169" fontId="5" fillId="0" borderId="16" xfId="11" applyNumberFormat="1" applyFont="1" applyFill="1" applyBorder="1" applyAlignment="1">
      <alignment horizontal="center"/>
    </xf>
    <xf numFmtId="0" fontId="6" fillId="0" borderId="0" xfId="11" applyFont="1" applyFill="1"/>
    <xf numFmtId="0" fontId="5" fillId="0" borderId="0" xfId="23" applyFont="1" applyFill="1"/>
    <xf numFmtId="0" fontId="6" fillId="0" borderId="0" xfId="23" applyFill="1"/>
    <xf numFmtId="0" fontId="5" fillId="0" borderId="0" xfId="23" applyFont="1" applyFill="1" applyAlignment="1">
      <alignment horizontal="center"/>
    </xf>
    <xf numFmtId="0" fontId="15" fillId="0" borderId="0" xfId="23" applyFont="1" applyFill="1"/>
    <xf numFmtId="0" fontId="7" fillId="0" borderId="0" xfId="23" applyFont="1" applyFill="1" applyAlignment="1">
      <alignment horizontal="center"/>
    </xf>
    <xf numFmtId="0" fontId="6" fillId="0" borderId="11" xfId="23" applyFill="1" applyBorder="1" applyAlignment="1">
      <alignment horizontal="center" wrapText="1"/>
    </xf>
    <xf numFmtId="0" fontId="6" fillId="0" borderId="0" xfId="23" applyFill="1" applyAlignment="1">
      <alignment horizontal="center"/>
    </xf>
    <xf numFmtId="164" fontId="6" fillId="0" borderId="0" xfId="23" applyNumberFormat="1" applyFill="1"/>
    <xf numFmtId="164" fontId="6" fillId="0" borderId="11" xfId="23" applyNumberFormat="1" applyFill="1" applyBorder="1"/>
    <xf numFmtId="10" fontId="6" fillId="0" borderId="11" xfId="23" applyNumberFormat="1" applyFill="1" applyBorder="1"/>
    <xf numFmtId="10" fontId="6" fillId="0" borderId="0" xfId="23" applyNumberFormat="1" applyFill="1"/>
    <xf numFmtId="164" fontId="6" fillId="0" borderId="1" xfId="23" applyNumberFormat="1" applyFill="1" applyBorder="1"/>
    <xf numFmtId="164" fontId="5" fillId="0" borderId="0" xfId="23" applyNumberFormat="1" applyFont="1" applyFill="1"/>
    <xf numFmtId="164" fontId="5" fillId="0" borderId="0" xfId="1" applyNumberFormat="1" applyFont="1" applyFill="1"/>
    <xf numFmtId="43" fontId="5" fillId="0" borderId="0" xfId="1" applyFont="1" applyAlignment="1">
      <alignment horizontal="right" wrapText="1"/>
    </xf>
    <xf numFmtId="0" fontId="5" fillId="0" borderId="0" xfId="6" applyFont="1" applyAlignment="1">
      <alignment horizontal="right" wrapText="1"/>
    </xf>
    <xf numFmtId="0" fontId="0" fillId="0" borderId="2" xfId="0" applyBorder="1"/>
    <xf numFmtId="0" fontId="0" fillId="0" borderId="5" xfId="0" applyBorder="1"/>
    <xf numFmtId="0" fontId="0" fillId="0" borderId="7" xfId="0" applyBorder="1"/>
    <xf numFmtId="0" fontId="5" fillId="0" borderId="0" xfId="6" applyFont="1" applyAlignment="1">
      <alignment horizontal="right"/>
    </xf>
    <xf numFmtId="0" fontId="6" fillId="0" borderId="0" xfId="6" applyAlignment="1">
      <alignment horizontal="right"/>
    </xf>
    <xf numFmtId="170" fontId="6" fillId="0" borderId="0" xfId="13" applyAlignment="1">
      <alignment horizontal="right" indent="1"/>
    </xf>
    <xf numFmtId="0" fontId="6" fillId="0" borderId="0" xfId="23" applyAlignment="1">
      <alignment horizontal="right"/>
    </xf>
    <xf numFmtId="0" fontId="18" fillId="0" borderId="0" xfId="0" applyFont="1"/>
    <xf numFmtId="165" fontId="5" fillId="0" borderId="1" xfId="19" applyNumberFormat="1" applyFont="1" applyBorder="1"/>
    <xf numFmtId="165" fontId="6" fillId="0" borderId="0" xfId="17" applyNumberFormat="1" applyFont="1"/>
    <xf numFmtId="165" fontId="6" fillId="0" borderId="0" xfId="19" applyNumberFormat="1" applyFont="1"/>
    <xf numFmtId="165" fontId="6" fillId="0" borderId="0" xfId="19" applyNumberFormat="1" applyFont="1" applyFill="1" applyAlignment="1">
      <alignment horizontal="center"/>
    </xf>
    <xf numFmtId="165" fontId="5" fillId="0" borderId="1" xfId="3" applyNumberFormat="1" applyFont="1" applyFill="1" applyBorder="1"/>
    <xf numFmtId="165" fontId="6" fillId="0" borderId="0" xfId="19" applyNumberFormat="1" applyFont="1" applyFill="1"/>
    <xf numFmtId="164" fontId="6" fillId="2" borderId="16" xfId="3" applyNumberFormat="1" applyFont="1" applyFill="1" applyBorder="1" applyAlignment="1">
      <alignment horizontal="center"/>
    </xf>
    <xf numFmtId="164" fontId="6" fillId="2" borderId="16" xfId="1" applyNumberFormat="1" applyFont="1" applyFill="1" applyBorder="1" applyAlignment="1">
      <alignment horizontal="center"/>
    </xf>
    <xf numFmtId="14" fontId="6" fillId="2" borderId="16" xfId="9" applyNumberFormat="1" applyFont="1" applyFill="1" applyBorder="1"/>
    <xf numFmtId="10" fontId="6" fillId="2" borderId="16" xfId="3" applyNumberFormat="1" applyFont="1" applyFill="1" applyBorder="1" applyAlignment="1">
      <alignment horizontal="center"/>
    </xf>
    <xf numFmtId="14" fontId="6" fillId="2" borderId="16" xfId="11" applyNumberFormat="1" applyFont="1" applyFill="1" applyBorder="1"/>
    <xf numFmtId="0" fontId="17" fillId="0" borderId="0" xfId="0" applyFont="1" applyProtection="1">
      <protection locked="0"/>
    </xf>
    <xf numFmtId="0" fontId="17" fillId="0" borderId="0" xfId="2" applyFont="1" applyAlignment="1">
      <alignment horizontal="center"/>
    </xf>
    <xf numFmtId="164" fontId="17" fillId="0" borderId="0" xfId="17" applyNumberFormat="1" applyFont="1"/>
    <xf numFmtId="0" fontId="17" fillId="0" borderId="0" xfId="5" applyFont="1" applyAlignment="1">
      <alignment horizontal="center"/>
    </xf>
    <xf numFmtId="165" fontId="17" fillId="0" borderId="0" xfId="3" applyNumberFormat="1" applyFont="1" applyFill="1" applyAlignment="1">
      <alignment horizontal="center"/>
    </xf>
    <xf numFmtId="164" fontId="17" fillId="0" borderId="0" xfId="1" applyNumberFormat="1" applyFont="1" applyFill="1" applyBorder="1" applyAlignment="1">
      <alignment horizontal="center"/>
    </xf>
    <xf numFmtId="0" fontId="17" fillId="0" borderId="0" xfId="0" applyFont="1" applyAlignment="1" applyProtection="1">
      <alignment horizontal="center"/>
      <protection locked="0"/>
    </xf>
    <xf numFmtId="0" fontId="17" fillId="0" borderId="0" xfId="4" applyFont="1" applyAlignment="1">
      <alignment horizontal="center"/>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0" xfId="0" applyFont="1" applyBorder="1" applyAlignment="1">
      <alignment vertical="top" wrapText="1"/>
    </xf>
    <xf numFmtId="0" fontId="6" fillId="0" borderId="6"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0" xfId="6" applyAlignment="1">
      <alignment wrapText="1"/>
    </xf>
    <xf numFmtId="0" fontId="6" fillId="0" borderId="0" xfId="6" applyAlignment="1">
      <alignment vertical="top" wrapText="1"/>
    </xf>
    <xf numFmtId="164" fontId="17" fillId="0" borderId="1" xfId="1" applyNumberFormat="1" applyFont="1" applyFill="1" applyBorder="1" applyProtection="1">
      <protection locked="0"/>
    </xf>
    <xf numFmtId="0" fontId="17" fillId="0" borderId="0" xfId="6" applyFont="1"/>
    <xf numFmtId="170" fontId="5" fillId="0" borderId="0" xfId="13" applyFont="1" applyFill="1" applyAlignment="1">
      <alignment horizontal="right"/>
    </xf>
    <xf numFmtId="0" fontId="19" fillId="0" borderId="0" xfId="22" applyFont="1"/>
    <xf numFmtId="0" fontId="5" fillId="0" borderId="0" xfId="9" applyFont="1" applyFill="1" applyAlignment="1">
      <alignment horizontal="right"/>
    </xf>
    <xf numFmtId="0" fontId="5" fillId="0" borderId="0" xfId="17" applyFont="1" applyAlignment="1">
      <alignment horizontal="right"/>
    </xf>
  </cellXfs>
  <cellStyles count="24">
    <cellStyle name="Comma 2" xfId="1" xr:uid="{E803693C-F762-44F8-B03F-2BCE707F9B1B}"/>
    <cellStyle name="Comma 2 2 2" xfId="15" xr:uid="{122C126B-6F40-47E3-AE90-879306BBF793}"/>
    <cellStyle name="Comma 3" xfId="21" xr:uid="{3C5DB5CF-A4E1-4D1E-862D-9A42A098040D}"/>
    <cellStyle name="Comma 6 2" xfId="18" xr:uid="{4B49B894-1198-4679-8D74-D53D70884AB0}"/>
    <cellStyle name="Currency 2" xfId="8" xr:uid="{16A9ABA6-FD80-4E65-A87B-2712D8B5CB03}"/>
    <cellStyle name="Normal" xfId="0" builtinId="0"/>
    <cellStyle name="Normal 10 2" xfId="20" xr:uid="{D9E71E00-1959-436A-A014-30E63A8434B5}"/>
    <cellStyle name="Normal 19" xfId="13" xr:uid="{409EE4A3-25E8-4C76-8F68-92696384D6BD}"/>
    <cellStyle name="Normal 2" xfId="6" xr:uid="{E2DC6B13-2178-4187-AD34-0C73745F3B0C}"/>
    <cellStyle name="Normal 3" xfId="10" xr:uid="{3166438D-897C-47A7-9ECA-27C665363E27}"/>
    <cellStyle name="Normal 3 2" xfId="12" xr:uid="{35368B8C-90E9-4F66-A01C-54C5F0C1752E}"/>
    <cellStyle name="Normal 4" xfId="22" xr:uid="{835235EC-1027-4033-92F3-46C139BE342C}"/>
    <cellStyle name="Normal 4 3" xfId="17" xr:uid="{9F17D884-E8D2-445A-8952-B2C1B6112C21}"/>
    <cellStyle name="Normal 41 2" xfId="14" xr:uid="{420914E9-EA54-4779-A28F-35D0E3A1C46F}"/>
    <cellStyle name="Normal 6" xfId="23" xr:uid="{467E081E-90C5-4320-98B9-BABC9EA0F929}"/>
    <cellStyle name="Normal_Adjustment Template" xfId="5" xr:uid="{479E28A2-558C-463B-A66D-E4ABDB7C5332}"/>
    <cellStyle name="Normal_Contract Expiration Dates Summary-8-2-05" xfId="11" xr:uid="{607882B9-E206-45A4-8EF2-BCB37F70D8B9}"/>
    <cellStyle name="Normal_Extract for Adjustment-Wy Case - Sept 06" xfId="9" xr:uid="{0E52F50A-C6AF-4CA9-9F6A-3AB4E6F1906A}"/>
    <cellStyle name="Normal_Remove Idaho Tax Payment Surcharge" xfId="2" xr:uid="{360CCDB7-CB86-4F6D-BEA6-D830F3ABFAC3}"/>
    <cellStyle name="Normal_Trapper Mine Adj Dec 2006" xfId="4" xr:uid="{0F042A82-E7AB-479F-8762-B44F991F7C9B}"/>
    <cellStyle name="Percent 2" xfId="3" xr:uid="{80AC83EA-238E-47F8-B450-A6B2CCEA635B}"/>
    <cellStyle name="Percent 3" xfId="7" xr:uid="{9AF5C8ED-9D24-49AA-9B4F-D4B85655D93F}"/>
    <cellStyle name="Percent 5" xfId="19" xr:uid="{DCD4CFF7-B878-4221-BB83-66143C20EB96}"/>
    <cellStyle name="WhiteRow 2" xfId="16" xr:uid="{25411F4E-AB20-4F20-AE1E-B6EC820EBCD7}"/>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1.xml"/><Relationship Id="rId10" Type="http://schemas.openxmlformats.org/officeDocument/2006/relationships/externalLink" Target="externalLinks/externalLink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QP3\ClientFiles\ExcelWKS\MidAmericanFlexPlan%201-30-04%20NNG%20APBO%20fix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OUTLOOK\12&amp;0_COU\96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Fechner\Files\FILES\BONDS\INTPAY99x.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C\Documents%20and%20Settings\p04092.000\Local%20Settings\Temporary%20Internet%20Files\OLK1AC\RECOV04"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M\CPRITFin\009_2004%20Plan\012_Mar04\Results%20Mar04\CBS%20Financial%20Mar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deBySide"/>
      <sheetName val="AccountingDetail"/>
      <sheetName val="Pension Allocation"/>
      <sheetName val="Nonunion Ret Welfare Alloc"/>
      <sheetName val="Not Applicable"/>
      <sheetName val="ContribDetail"/>
      <sheetName val="QuarterlyDetail"/>
      <sheetName val="STable"/>
      <sheetName val="Notes"/>
      <sheetName val="Home"/>
      <sheetName val="Summary"/>
      <sheetName val="3way"/>
      <sheetName val="Monthly"/>
      <sheetName val="ADJ"/>
      <sheetName val="S"/>
      <sheetName val="S1"/>
      <sheetName val="S2"/>
      <sheetName val="S3"/>
      <sheetName val="S4"/>
      <sheetName val="WORKD"/>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A2">
            <v>1</v>
          </cell>
        </row>
      </sheetData>
      <sheetData sheetId="15" refreshError="1"/>
      <sheetData sheetId="16" refreshError="1"/>
      <sheetData sheetId="17" refreshError="1"/>
      <sheetData sheetId="18" refreshError="1"/>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sheetName val="Title"/>
      <sheetName val="Contents"/>
      <sheetName val="DE Income"/>
      <sheetName val="EPS"/>
      <sheetName val="Revenues"/>
      <sheetName val="Sales"/>
      <sheetName val="Table"/>
      <sheetName val="1&amp;2"/>
      <sheetName val="3"/>
      <sheetName val="4"/>
      <sheetName val="5"/>
      <sheetName val="6"/>
      <sheetName val="7"/>
      <sheetName val="8"/>
      <sheetName val="9"/>
      <sheetName val="Construct Expe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lance Sheet"/>
      <sheetName val="Balance Sheet Exp."/>
      <sheetName val="Scorecard"/>
      <sheetName val="Summary"/>
      <sheetName val="EBIT"/>
      <sheetName val="OMAG"/>
      <sheetName val="OMAG by Account"/>
      <sheetName val="OMAG Variance Exp."/>
      <sheetName val="CAPEX"/>
      <sheetName val="CAPEX Variance Exp."/>
      <sheetName val="Revenue &amp; OEI"/>
      <sheetName val="Revenue &amp; OEI by Account"/>
      <sheetName val="Revenue &amp; OEI Variance Exp."/>
      <sheetName val="Operating Tax by Account"/>
      <sheetName val="Operating Tax Variance Exp."/>
      <sheetName val="FTE &amp; Contractor"/>
      <sheetName val="FTE Variance Exp."/>
      <sheetName val="Cont. Variance Exp."/>
      <sheetName val="PERCO EBIT"/>
      <sheetName val="PERCO Variance Exp."/>
      <sheetName val="Infra Variance Exp."/>
      <sheetName val="IT Applications"/>
      <sheetName val="PAM Variance Exp."/>
      <sheetName val="CSCS Variance Exp."/>
      <sheetName val="CBS Management Variance Exp."/>
      <sheetName val="PMP Variance Exp."/>
      <sheetName val="Finance Variance Exp."/>
      <sheetName val="Real Estate Variance Exp."/>
      <sheetName val="CSC Variance Exp."/>
      <sheetName val="Control"/>
      <sheetName val="CBS EBIT "/>
      <sheetName val="CAPEX Adj"/>
      <sheetName val="Curr Mo"/>
      <sheetName val="FYTD"/>
      <sheetName val="CAPEX by Director"/>
      <sheetName val="CAPEX By PC"/>
      <sheetName val="CBS UK GAAP Adjustment "/>
      <sheetName val="IS"/>
      <sheetName val="USA"/>
      <sheetName val="ITAPP"/>
      <sheetName val="PAM"/>
      <sheetName val="CSCS"/>
      <sheetName val="CBSMA"/>
      <sheetName val="PMP"/>
      <sheetName val="FHR"/>
      <sheetName val="REM"/>
      <sheetName val="CSC"/>
      <sheetName val="Perco"/>
      <sheetName val="FTE Revised Budget"/>
      <sheetName val="FTE Budget Adj"/>
      <sheetName val="FTE Budget"/>
      <sheetName val="Contractor Budget"/>
      <sheetName val="OMAG Revision"/>
      <sheetName val="OMAG Original"/>
      <sheetName val="CBS EBIT DET"/>
      <sheetName val="BS Download"/>
      <sheetName val="PC-CC OMAG Diff"/>
      <sheetName val="Sys Support"/>
      <sheetName val="LaborSavings"/>
      <sheetName val="Tech-Infr Trns"/>
      <sheetName val="T-I Amt"/>
      <sheetName val="T-I Backup"/>
      <sheetName val="Fin-CSCS Trns"/>
      <sheetName val="Janse"/>
      <sheetName val="Contractor"/>
      <sheetName val="AIP"/>
      <sheetName val="Feb-Mar Budget Adjust"/>
      <sheetName val="Revenue &amp; OEI Revision"/>
      <sheetName val="Revenue &amp; OEI Origi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0">
          <cell r="A10" t="str">
            <v>PERCo Service revenue carryover from FY03</v>
          </cell>
          <cell r="D10">
            <v>-164964.24</v>
          </cell>
        </row>
      </sheetData>
      <sheetData sheetId="21"/>
      <sheetData sheetId="22"/>
      <sheetData sheetId="23"/>
      <sheetData sheetId="24">
        <row r="51">
          <cell r="B51" t="str">
            <v>SourceURL:outbind://19-0000000051B95D8878A5D0118D0D00805FEABA130700DF0B0F748A22D0118CFF00805FEABA130000001F058F0000942765B2CB00B74FAA9EFB5941A8B4E10000014B879E0000</v>
          </cell>
        </row>
        <row r="52">
          <cell r="B52" t="str">
            <v>&lt;!DOCTYPE HTML PUBLIC "-//W3C//DTD HTML 4.0 Transitional//EN"&gt;</v>
          </cell>
        </row>
        <row r="54">
          <cell r="B54" t="str">
            <v>&lt;HTML&gt;&lt;HEAD&gt;&lt;/HEAD&gt;</v>
          </cell>
        </row>
        <row r="56">
          <cell r="B56" t="str">
            <v>&lt;BODY&gt;</v>
          </cell>
        </row>
        <row r="58">
          <cell r="B58" t="str">
            <v xml:space="preserve">&lt;DIV&gt;&lt;!--StartFragment--&gt;&lt;FONT face=Arial color=#0000ff size=2&gt;&lt;SPAN class=474042115-03062003&gt;"real </v>
          </cell>
        </row>
        <row r="59">
          <cell r="B59" t="str">
            <v>secure desktop protector"...Â Â  &lt;/SPAN&gt;&lt;/FONT&gt;&lt;!--EndFragment--&gt;&lt;/DIV&gt;</v>
          </cell>
        </row>
        <row r="60">
          <cell r="B60" t="str">
            <v>&lt;/BODY&gt;</v>
          </cell>
        </row>
        <row r="61">
          <cell r="B61" t="str">
            <v>&lt;/HTML&gt;</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F6267-B696-475B-9EEA-3CE0DEE75BFE}">
  <sheetPr>
    <pageSetUpPr fitToPage="1"/>
  </sheetPr>
  <dimension ref="A2:J62"/>
  <sheetViews>
    <sheetView view="pageBreakPreview" zoomScale="80" zoomScaleNormal="100" zoomScaleSheetLayoutView="80" workbookViewId="0">
      <selection activeCell="P29" sqref="P29"/>
    </sheetView>
  </sheetViews>
  <sheetFormatPr defaultRowHeight="12.75" x14ac:dyDescent="0.2"/>
  <cols>
    <col min="1" max="1" width="2.42578125" customWidth="1"/>
    <col min="2" max="2" width="4" customWidth="1"/>
    <col min="3" max="3" width="26.42578125" customWidth="1"/>
    <col min="4" max="4" width="9.85546875" bestFit="1" customWidth="1"/>
    <col min="5" max="5" width="5.140625" bestFit="1" customWidth="1"/>
    <col min="6" max="6" width="11.5703125" bestFit="1" customWidth="1"/>
    <col min="7" max="7" width="8.42578125" bestFit="1" customWidth="1"/>
    <col min="8" max="8" width="10.7109375" bestFit="1" customWidth="1"/>
    <col min="9" max="9" width="14.85546875" bestFit="1" customWidth="1"/>
    <col min="10" max="10" width="10.28515625" bestFit="1" customWidth="1"/>
  </cols>
  <sheetData>
    <row r="2" spans="2:10" x14ac:dyDescent="0.2">
      <c r="B2" s="1" t="s">
        <v>0</v>
      </c>
      <c r="C2" s="2"/>
      <c r="D2" s="3"/>
      <c r="E2" s="3"/>
      <c r="F2" s="4"/>
      <c r="G2" s="3"/>
      <c r="H2" s="3"/>
      <c r="I2" s="5" t="s">
        <v>1</v>
      </c>
      <c r="J2" s="3" t="s">
        <v>271</v>
      </c>
    </row>
    <row r="3" spans="2:10" x14ac:dyDescent="0.2">
      <c r="B3" s="6" t="s">
        <v>2</v>
      </c>
      <c r="C3" s="2"/>
      <c r="D3" s="3"/>
      <c r="E3" s="3"/>
      <c r="F3" s="4"/>
      <c r="G3" s="3"/>
      <c r="H3" s="3"/>
      <c r="I3" s="7"/>
      <c r="J3" s="8"/>
    </row>
    <row r="4" spans="2:10" x14ac:dyDescent="0.2">
      <c r="B4" s="6" t="s">
        <v>3</v>
      </c>
      <c r="C4" s="2"/>
      <c r="D4" s="3"/>
      <c r="E4" s="3"/>
      <c r="F4" s="4"/>
      <c r="G4" s="3"/>
      <c r="H4" s="3"/>
      <c r="I4" s="7"/>
      <c r="J4" s="8"/>
    </row>
    <row r="5" spans="2:10" x14ac:dyDescent="0.2">
      <c r="B5" s="2"/>
      <c r="C5" s="2"/>
      <c r="D5" s="3"/>
      <c r="E5" s="3"/>
      <c r="F5" s="4"/>
      <c r="G5" s="3"/>
      <c r="H5" s="3"/>
      <c r="I5" s="7"/>
      <c r="J5" s="8"/>
    </row>
    <row r="6" spans="2:10" x14ac:dyDescent="0.2">
      <c r="B6" s="2"/>
      <c r="C6" s="2"/>
      <c r="D6" s="3"/>
      <c r="E6" s="3"/>
      <c r="F6" s="4"/>
      <c r="G6" s="3"/>
      <c r="H6" s="3"/>
      <c r="I6" s="7"/>
      <c r="J6" s="8"/>
    </row>
    <row r="7" spans="2:10" x14ac:dyDescent="0.2">
      <c r="B7" s="2"/>
      <c r="C7" s="2"/>
      <c r="D7" s="3"/>
      <c r="E7" s="3"/>
      <c r="F7" s="9" t="s">
        <v>4</v>
      </c>
      <c r="G7" s="3"/>
      <c r="H7" s="3"/>
      <c r="I7" s="10" t="s">
        <v>5</v>
      </c>
      <c r="J7" s="3"/>
    </row>
    <row r="8" spans="2:10" x14ac:dyDescent="0.2">
      <c r="B8" s="2"/>
      <c r="C8" s="2"/>
      <c r="D8" s="11" t="s">
        <v>6</v>
      </c>
      <c r="E8" s="11" t="s">
        <v>7</v>
      </c>
      <c r="F8" s="12" t="s">
        <v>8</v>
      </c>
      <c r="G8" s="11" t="s">
        <v>9</v>
      </c>
      <c r="H8" s="13" t="s">
        <v>10</v>
      </c>
      <c r="I8" s="14" t="s">
        <v>11</v>
      </c>
      <c r="J8" s="11" t="s">
        <v>12</v>
      </c>
    </row>
    <row r="9" spans="2:10" x14ac:dyDescent="0.2">
      <c r="B9" s="15" t="s">
        <v>13</v>
      </c>
      <c r="C9" s="16"/>
      <c r="D9" s="17"/>
      <c r="E9" s="17"/>
      <c r="F9" s="17"/>
      <c r="G9" s="17"/>
      <c r="H9" s="18"/>
      <c r="I9" s="19"/>
      <c r="J9" s="20"/>
    </row>
    <row r="10" spans="2:10" x14ac:dyDescent="0.2">
      <c r="B10" s="21"/>
      <c r="C10" s="196" t="s">
        <v>14</v>
      </c>
      <c r="D10" s="197">
        <v>500</v>
      </c>
      <c r="E10" s="197" t="s">
        <v>15</v>
      </c>
      <c r="F10" s="198">
        <f>IF(H10="Situs",SUMIFS('13.2.7_R'!H:H,'13.2.7_R'!K:K,D10,'13.2.7_R'!M:M,H10),SUMIFS('13.2.7_R'!H:H,'13.2.7_R'!K:K,D10,'13.2.7_R'!L:L,G10))</f>
        <v>1074981.7855960503</v>
      </c>
      <c r="G10" s="199" t="s">
        <v>16</v>
      </c>
      <c r="H10" s="200">
        <v>0</v>
      </c>
      <c r="I10" s="201">
        <f>IF(H10="Situs",SUMIFS('13.2.7_R'!H:H,'13.2.7_R'!K:K,'13.2_R'!D10,'13.2.7_R'!L:L,'13.2_R'!G10),H10*F10)</f>
        <v>0</v>
      </c>
      <c r="J10" s="27"/>
    </row>
    <row r="11" spans="2:10" x14ac:dyDescent="0.2">
      <c r="B11" s="28"/>
      <c r="C11" s="196" t="s">
        <v>14</v>
      </c>
      <c r="D11" s="197">
        <v>500</v>
      </c>
      <c r="E11" s="197" t="s">
        <v>15</v>
      </c>
      <c r="F11" s="198">
        <f>IF(H11="Situs",SUMIFS('13.2.7_R'!H:H,'13.2.7_R'!K:K,D11,'13.2.7_R'!M:M,H11),SUMIFS('13.2.7_R'!H:H,'13.2.7_R'!K:K,D11,'13.2.7_R'!L:L,G11))</f>
        <v>14.733265146093657</v>
      </c>
      <c r="G11" s="199" t="s">
        <v>17</v>
      </c>
      <c r="H11" s="200">
        <v>0.22162982918040364</v>
      </c>
      <c r="I11" s="201">
        <f>IF(H11="Situs",SUMIFS('13.2.7_R'!H:H,'13.2.7_R'!K:K,'13.2_R'!D11,'13.2.7_R'!L:L,'13.2_R'!G11),H11*F11)</f>
        <v>3.2653310375983318</v>
      </c>
      <c r="J11" s="27"/>
    </row>
    <row r="12" spans="2:10" x14ac:dyDescent="0.2">
      <c r="B12" s="28"/>
      <c r="C12" s="196" t="s">
        <v>14</v>
      </c>
      <c r="D12" s="197">
        <v>500</v>
      </c>
      <c r="E12" s="197" t="s">
        <v>15</v>
      </c>
      <c r="F12" s="198">
        <f>IF(H12="Situs",SUMIFS('13.2.7_R'!H:H,'13.2.7_R'!K:K,D12,'13.2.7_R'!M:M,H12),SUMIFS('13.2.7_R'!H:H,'13.2.7_R'!K:K,D12,'13.2.7_R'!L:L,G12))</f>
        <v>154224.50657379199</v>
      </c>
      <c r="G12" s="199" t="s">
        <v>18</v>
      </c>
      <c r="H12" s="200">
        <v>0.22162982918040364</v>
      </c>
      <c r="I12" s="201">
        <f>IF(H12="Situs",SUMIFS('13.2.7_R'!H:H,'13.2.7_R'!K:K,'13.2_R'!D12,'13.2.7_R'!L:L,'13.2_R'!G12),H12*F12)</f>
        <v>34180.751047381556</v>
      </c>
      <c r="J12" s="27"/>
    </row>
    <row r="13" spans="2:10" x14ac:dyDescent="0.2">
      <c r="B13" s="28"/>
      <c r="C13" s="196" t="s">
        <v>14</v>
      </c>
      <c r="D13" s="197">
        <v>500</v>
      </c>
      <c r="E13" s="197" t="s">
        <v>15</v>
      </c>
      <c r="F13" s="198">
        <f>IF(H13="Situs",SUMIFS('13.2.7_R'!H:H,'13.2.7_R'!K:K,D13,'13.2.7_R'!M:M,H13),SUMIFS('13.2.7_R'!H:H,'13.2.7_R'!K:K,D13,'13.2.7_R'!L:L,G13))</f>
        <v>51660.52234983434</v>
      </c>
      <c r="G13" s="199" t="s">
        <v>19</v>
      </c>
      <c r="H13" s="200">
        <v>7.9787774498314715E-2</v>
      </c>
      <c r="I13" s="201">
        <f>IF(H13="Situs",SUMIFS('13.2.7_R'!H:H,'13.2.7_R'!K:K,'13.2_R'!D13,'13.2.7_R'!L:L,'13.2_R'!G13),H13*F13)</f>
        <v>4121.8781077137301</v>
      </c>
      <c r="J13" s="27"/>
    </row>
    <row r="14" spans="2:10" x14ac:dyDescent="0.2">
      <c r="B14" s="28"/>
      <c r="C14" s="196" t="s">
        <v>21</v>
      </c>
      <c r="D14" s="197">
        <v>501</v>
      </c>
      <c r="E14" s="197" t="s">
        <v>15</v>
      </c>
      <c r="F14" s="198">
        <f>IF(H14="Situs",SUMIFS('13.2.7_R'!H:H,'13.2.7_R'!K:K,D14,'13.2.7_R'!M:M,H14),SUMIFS('13.2.7_R'!H:H,'13.2.7_R'!K:K,D14,'13.2.7_R'!L:L,G14))</f>
        <v>1933.7917881703108</v>
      </c>
      <c r="G14" s="199" t="s">
        <v>22</v>
      </c>
      <c r="H14" s="200">
        <v>7.6163640476536676E-2</v>
      </c>
      <c r="I14" s="201">
        <f>IF(H14="Situs",SUMIFS('13.2.7_R'!H:H,'13.2.7_R'!K:K,'13.2_R'!D14,'13.2.7_R'!L:L,'13.2_R'!G14),H14*F14)</f>
        <v>147.28462251068251</v>
      </c>
      <c r="J14" s="27"/>
    </row>
    <row r="15" spans="2:10" x14ac:dyDescent="0.2">
      <c r="B15" s="28"/>
      <c r="C15" s="196" t="s">
        <v>23</v>
      </c>
      <c r="D15" s="197">
        <v>512</v>
      </c>
      <c r="E15" s="197" t="s">
        <v>15</v>
      </c>
      <c r="F15" s="198">
        <f>IF(H15="Situs",SUMIFS('13.2.7_R'!H:H,'13.2.7_R'!K:K,D15,'13.2.7_R'!M:M,H15),SUMIFS('13.2.7_R'!H:H,'13.2.7_R'!K:K,D15,'13.2.7_R'!L:L,G15))</f>
        <v>650547.33971297194</v>
      </c>
      <c r="G15" s="199" t="s">
        <v>16</v>
      </c>
      <c r="H15" s="200">
        <v>0</v>
      </c>
      <c r="I15" s="201">
        <f>IF(H15="Situs",SUMIFS('13.2.7_R'!H:H,'13.2.7_R'!K:K,'13.2_R'!D15,'13.2.7_R'!L:L,'13.2_R'!G15),H15*F15)</f>
        <v>0</v>
      </c>
      <c r="J15" s="27"/>
    </row>
    <row r="16" spans="2:10" x14ac:dyDescent="0.2">
      <c r="B16" s="28"/>
      <c r="C16" s="196" t="s">
        <v>23</v>
      </c>
      <c r="D16" s="197">
        <v>512</v>
      </c>
      <c r="E16" s="197" t="s">
        <v>15</v>
      </c>
      <c r="F16" s="198">
        <f>IF(H16="Situs",SUMIFS('13.2.7_R'!H:H,'13.2.7_R'!K:K,D16,'13.2.7_R'!M:M,H16),SUMIFS('13.2.7_R'!H:H,'13.2.7_R'!K:K,D16,'13.2.7_R'!L:L,G16))</f>
        <v>330805.51829659694</v>
      </c>
      <c r="G16" s="199" t="s">
        <v>18</v>
      </c>
      <c r="H16" s="200">
        <v>0.22162982918040364</v>
      </c>
      <c r="I16" s="201">
        <f>IF(H16="Situs",SUMIFS('13.2.7_R'!H:H,'13.2.7_R'!K:K,'13.2_R'!D16,'13.2.7_R'!L:L,'13.2_R'!G16),H16*F16)</f>
        <v>73316.370512009671</v>
      </c>
      <c r="J16" s="27"/>
    </row>
    <row r="17" spans="2:10" x14ac:dyDescent="0.2">
      <c r="B17" s="28"/>
      <c r="C17" s="196" t="s">
        <v>23</v>
      </c>
      <c r="D17" s="197">
        <v>512</v>
      </c>
      <c r="E17" s="197" t="s">
        <v>15</v>
      </c>
      <c r="F17" s="198">
        <f>IF(H17="Situs",SUMIFS('13.2.7_R'!H:H,'13.2.7_R'!K:K,D17,'13.2.7_R'!M:M,H17),SUMIFS('13.2.7_R'!H:H,'13.2.7_R'!K:K,D17,'13.2.7_R'!L:L,G17))</f>
        <v>4413.2191258972916</v>
      </c>
      <c r="G17" s="199" t="s">
        <v>19</v>
      </c>
      <c r="H17" s="200">
        <v>7.9787774498314715E-2</v>
      </c>
      <c r="I17" s="201">
        <f>IF(H17="Situs",SUMIFS('13.2.7_R'!H:H,'13.2.7_R'!K:K,'13.2_R'!D17,'13.2.7_R'!L:L,'13.2_R'!G17),H17*F17)</f>
        <v>352.12093242874266</v>
      </c>
      <c r="J17" s="27"/>
    </row>
    <row r="18" spans="2:10" x14ac:dyDescent="0.2">
      <c r="B18" s="28"/>
      <c r="C18" s="196" t="s">
        <v>24</v>
      </c>
      <c r="D18" s="197">
        <v>535</v>
      </c>
      <c r="E18" s="197" t="s">
        <v>15</v>
      </c>
      <c r="F18" s="198">
        <f>IF(H18="Situs",SUMIFS('13.2.7_R'!H:H,'13.2.7_R'!K:K,D18,'13.2.7_R'!M:M,H18),SUMIFS('13.2.7_R'!H:H,'13.2.7_R'!K:K,D18,'13.2.7_R'!L:L,G18))</f>
        <v>267788.71628249454</v>
      </c>
      <c r="G18" s="199" t="s">
        <v>25</v>
      </c>
      <c r="H18" s="200">
        <v>7.9787774498314715E-2</v>
      </c>
      <c r="I18" s="201">
        <f>IF(H18="Situs",SUMIFS('13.2.7_R'!H:H,'13.2.7_R'!K:K,'13.2_R'!D18,'13.2.7_R'!L:L,'13.2_R'!G18),H18*F18)</f>
        <v>21366.265707940853</v>
      </c>
      <c r="J18" s="27"/>
    </row>
    <row r="19" spans="2:10" x14ac:dyDescent="0.2">
      <c r="B19" s="28"/>
      <c r="C19" s="196" t="s">
        <v>24</v>
      </c>
      <c r="D19" s="197">
        <v>535</v>
      </c>
      <c r="E19" s="197" t="s">
        <v>15</v>
      </c>
      <c r="F19" s="198">
        <f>IF(H19="Situs",SUMIFS('13.2.7_R'!H:H,'13.2.7_R'!K:K,D19,'13.2.7_R'!M:M,H19),SUMIFS('13.2.7_R'!H:H,'13.2.7_R'!K:K,D19,'13.2.7_R'!L:L,G19))</f>
        <v>179646.44360313439</v>
      </c>
      <c r="G19" s="199" t="s">
        <v>26</v>
      </c>
      <c r="H19" s="200">
        <v>7.9787774498314715E-2</v>
      </c>
      <c r="I19" s="201">
        <f>IF(H19="Situs",SUMIFS('13.2.7_R'!H:H,'13.2.7_R'!K:K,'13.2_R'!D19,'13.2.7_R'!L:L,'13.2_R'!G19),H19*F19)</f>
        <v>14333.589931631099</v>
      </c>
      <c r="J19" s="27"/>
    </row>
    <row r="20" spans="2:10" x14ac:dyDescent="0.2">
      <c r="B20" s="28"/>
      <c r="C20" s="196" t="s">
        <v>27</v>
      </c>
      <c r="D20" s="197">
        <v>545</v>
      </c>
      <c r="E20" s="197" t="s">
        <v>15</v>
      </c>
      <c r="F20" s="198">
        <f>IF(H20="Situs",SUMIFS('13.2.7_R'!H:H,'13.2.7_R'!K:K,D20,'13.2.7_R'!M:M,H20),SUMIFS('13.2.7_R'!H:H,'13.2.7_R'!K:K,D20,'13.2.7_R'!L:L,G20))</f>
        <v>46250.985844154107</v>
      </c>
      <c r="G20" s="199" t="s">
        <v>25</v>
      </c>
      <c r="H20" s="200">
        <v>7.9787774498314715E-2</v>
      </c>
      <c r="I20" s="201">
        <f>IF(H20="Situs",SUMIFS('13.2.7_R'!H:H,'13.2.7_R'!K:K,'13.2_R'!D20,'13.2.7_R'!L:L,'13.2_R'!G20),H20*F20)</f>
        <v>3690.263228858114</v>
      </c>
      <c r="J20" s="27"/>
    </row>
    <row r="21" spans="2:10" x14ac:dyDescent="0.2">
      <c r="B21" s="28"/>
      <c r="C21" s="196" t="s">
        <v>27</v>
      </c>
      <c r="D21" s="202">
        <v>545</v>
      </c>
      <c r="E21" s="197" t="s">
        <v>15</v>
      </c>
      <c r="F21" s="198">
        <f>IF(H21="Situs",SUMIFS('13.2.7_R'!H:H,'13.2.7_R'!K:K,D21,'13.2.7_R'!M:M,H21),SUMIFS('13.2.7_R'!H:H,'13.2.7_R'!K:K,D21,'13.2.7_R'!L:L,G21))</f>
        <v>9053.061470306895</v>
      </c>
      <c r="G21" s="199" t="s">
        <v>26</v>
      </c>
      <c r="H21" s="200">
        <v>7.9787774498314715E-2</v>
      </c>
      <c r="I21" s="201">
        <f>IF(H21="Situs",SUMIFS('13.2.7_R'!H:H,'13.2.7_R'!K:K,'13.2_R'!D21,'13.2.7_R'!L:L,'13.2_R'!G21),H21*F21)</f>
        <v>722.323627112228</v>
      </c>
      <c r="J21" s="27"/>
    </row>
    <row r="22" spans="2:10" x14ac:dyDescent="0.2">
      <c r="B22" s="28"/>
      <c r="C22" s="196" t="s">
        <v>28</v>
      </c>
      <c r="D22" s="202">
        <v>548</v>
      </c>
      <c r="E22" s="197" t="s">
        <v>15</v>
      </c>
      <c r="F22" s="198">
        <f>IF(H22="Situs",SUMIFS('13.2.7_R'!H:H,'13.2.7_R'!K:K,D22,'13.2.7_R'!M:M,H22),SUMIFS('13.2.7_R'!H:H,'13.2.7_R'!K:K,D22,'13.2.7_R'!L:L,G22))</f>
        <v>119290.74598285805</v>
      </c>
      <c r="G22" s="199" t="s">
        <v>16</v>
      </c>
      <c r="H22" s="200">
        <v>0</v>
      </c>
      <c r="I22" s="201">
        <f>IF(H22="Situs",SUMIFS('13.2.7_R'!H:H,'13.2.7_R'!K:K,'13.2_R'!D22,'13.2.7_R'!L:L,'13.2_R'!G22),H22*F22)</f>
        <v>0</v>
      </c>
      <c r="J22" s="27"/>
    </row>
    <row r="23" spans="2:10" x14ac:dyDescent="0.2">
      <c r="B23" s="28"/>
      <c r="C23" s="196" t="s">
        <v>28</v>
      </c>
      <c r="D23" s="202">
        <v>548</v>
      </c>
      <c r="E23" s="197" t="s">
        <v>15</v>
      </c>
      <c r="F23" s="198">
        <f>IF(H23="Situs",SUMIFS('13.2.7_R'!H:H,'13.2.7_R'!K:K,D23,'13.2.7_R'!M:M,H23),SUMIFS('13.2.7_R'!H:H,'13.2.7_R'!K:K,D23,'13.2.7_R'!L:L,G23))</f>
        <v>44988.589942358456</v>
      </c>
      <c r="G23" s="199" t="s">
        <v>17</v>
      </c>
      <c r="H23" s="200">
        <v>0.22162982918040364</v>
      </c>
      <c r="I23" s="201">
        <f>IF(H23="Situs",SUMIFS('13.2.7_R'!H:H,'13.2.7_R'!K:K,'13.2_R'!D23,'13.2.7_R'!L:L,'13.2_R'!G23),H23*F23)</f>
        <v>9970.813503992129</v>
      </c>
      <c r="J23" s="27"/>
    </row>
    <row r="24" spans="2:10" x14ac:dyDescent="0.2">
      <c r="B24" s="28"/>
      <c r="C24" s="196" t="s">
        <v>28</v>
      </c>
      <c r="D24" s="202">
        <v>548</v>
      </c>
      <c r="E24" s="197" t="s">
        <v>15</v>
      </c>
      <c r="F24" s="198">
        <f>IF(H24="Situs",SUMIFS('13.2.7_R'!H:H,'13.2.7_R'!K:K,D24,'13.2.7_R'!M:M,H24),SUMIFS('13.2.7_R'!H:H,'13.2.7_R'!K:K,D24,'13.2.7_R'!L:L,G24))</f>
        <v>64513.100232709818</v>
      </c>
      <c r="G24" s="199" t="s">
        <v>19</v>
      </c>
      <c r="H24" s="200">
        <v>7.9787774498314715E-2</v>
      </c>
      <c r="I24" s="201">
        <f>IF(H24="Situs",SUMIFS('13.2.7_R'!H:H,'13.2.7_R'!K:K,'13.2_R'!D24,'13.2.7_R'!L:L,'13.2_R'!G24),H24*F24)</f>
        <v>5147.3566935546251</v>
      </c>
      <c r="J24" s="27"/>
    </row>
    <row r="25" spans="2:10" x14ac:dyDescent="0.2">
      <c r="B25" s="28"/>
      <c r="C25" s="196" t="s">
        <v>28</v>
      </c>
      <c r="D25" s="202">
        <v>549</v>
      </c>
      <c r="E25" s="197" t="s">
        <v>15</v>
      </c>
      <c r="F25" s="198">
        <f>IF(H25="Situs",SUMIFS('13.2.7_R'!H:H,'13.2.7_R'!K:K,D25,'13.2.7_R'!M:M,H25),SUMIFS('13.2.7_R'!H:H,'13.2.7_R'!K:K,D25,'13.2.7_R'!L:L,G25))</f>
        <v>506.71658132646473</v>
      </c>
      <c r="G25" s="199" t="s">
        <v>29</v>
      </c>
      <c r="H25" s="200" t="s">
        <v>42</v>
      </c>
      <c r="I25" s="201">
        <f>IF(H25="Situs",SUMIFS('13.2.7_R'!H:H,'13.2.7_R'!K:K,'13.2_R'!D25,'13.2.7_R'!L:L,'13.2_R'!G25),H25*F25)</f>
        <v>0</v>
      </c>
      <c r="J25" s="27"/>
    </row>
    <row r="26" spans="2:10" x14ac:dyDescent="0.2">
      <c r="B26" s="28"/>
      <c r="C26" s="196" t="s">
        <v>30</v>
      </c>
      <c r="D26" s="202">
        <v>553</v>
      </c>
      <c r="E26" s="197" t="s">
        <v>15</v>
      </c>
      <c r="F26" s="198">
        <f>IF(H26="Situs",SUMIFS('13.2.7_R'!H:H,'13.2.7_R'!K:K,D26,'13.2.7_R'!M:M,H26),SUMIFS('13.2.7_R'!H:H,'13.2.7_R'!K:K,D26,'13.2.7_R'!L:L,G26))</f>
        <v>43649.401790275027</v>
      </c>
      <c r="G26" s="199" t="s">
        <v>16</v>
      </c>
      <c r="H26" s="200">
        <v>0</v>
      </c>
      <c r="I26" s="201">
        <f>IF(H26="Situs",SUMIFS('13.2.7_R'!H:H,'13.2.7_R'!K:K,'13.2_R'!D26,'13.2.7_R'!L:L,'13.2_R'!G26),H26*F26)</f>
        <v>0</v>
      </c>
      <c r="J26" s="27"/>
    </row>
    <row r="27" spans="2:10" x14ac:dyDescent="0.2">
      <c r="B27" s="28"/>
      <c r="C27" s="196" t="s">
        <v>30</v>
      </c>
      <c r="D27" s="202">
        <v>553</v>
      </c>
      <c r="E27" s="197" t="s">
        <v>15</v>
      </c>
      <c r="F27" s="198">
        <f>IF(H27="Situs",SUMIFS('13.2.7_R'!H:H,'13.2.7_R'!K:K,D27,'13.2.7_R'!M:M,H27),SUMIFS('13.2.7_R'!H:H,'13.2.7_R'!K:K,D27,'13.2.7_R'!L:L,G27))</f>
        <v>15220.527180869858</v>
      </c>
      <c r="G27" s="199" t="s">
        <v>17</v>
      </c>
      <c r="H27" s="200">
        <v>0.22162982918040364</v>
      </c>
      <c r="I27" s="201">
        <f>IF(H27="Situs",SUMIFS('13.2.7_R'!H:H,'13.2.7_R'!K:K,'13.2_R'!D27,'13.2.7_R'!L:L,'13.2_R'!G27),H27*F27)</f>
        <v>3373.3228391318771</v>
      </c>
      <c r="J27" s="27"/>
    </row>
    <row r="28" spans="2:10" x14ac:dyDescent="0.2">
      <c r="B28" s="28"/>
      <c r="C28" s="196" t="s">
        <v>30</v>
      </c>
      <c r="D28" s="202">
        <v>553</v>
      </c>
      <c r="E28" s="197" t="s">
        <v>15</v>
      </c>
      <c r="F28" s="198">
        <f>IF(H28="Situs",SUMIFS('13.2.7_R'!H:H,'13.2.7_R'!K:K,D28,'13.2.7_R'!M:M,H28),SUMIFS('13.2.7_R'!H:H,'13.2.7_R'!K:K,D28,'13.2.7_R'!L:L,G28))</f>
        <v>7771.432384413235</v>
      </c>
      <c r="G28" s="199" t="s">
        <v>19</v>
      </c>
      <c r="H28" s="200">
        <v>7.9787774498314715E-2</v>
      </c>
      <c r="I28" s="201">
        <f>IF(H28="Situs",SUMIFS('13.2.7_R'!H:H,'13.2.7_R'!K:K,'13.2_R'!D28,'13.2.7_R'!L:L,'13.2_R'!G28),H28*F28)</f>
        <v>620.06529461646346</v>
      </c>
      <c r="J28" s="27"/>
    </row>
    <row r="29" spans="2:10" x14ac:dyDescent="0.2">
      <c r="B29" s="28"/>
      <c r="C29" s="196" t="s">
        <v>31</v>
      </c>
      <c r="D29" s="202">
        <v>557</v>
      </c>
      <c r="E29" s="197" t="s">
        <v>15</v>
      </c>
      <c r="F29" s="198">
        <f>IF(H29="Situs",SUMIFS('13.2.7_R'!H:H,'13.2.7_R'!K:K,D29,'13.2.7_R'!M:M,H29),SUMIFS('13.2.7_R'!H:H,'13.2.7_R'!K:K,D29,'13.2.7_R'!L:L,G29))</f>
        <v>5284.7246920708094</v>
      </c>
      <c r="G29" s="199" t="s">
        <v>16</v>
      </c>
      <c r="H29" s="200">
        <v>0</v>
      </c>
      <c r="I29" s="201">
        <f>IF(H29="Situs",SUMIFS('13.2.7_R'!H:H,'13.2.7_R'!K:K,'13.2_R'!D29,'13.2.7_R'!L:L,'13.2_R'!G29),H29*F29)</f>
        <v>0</v>
      </c>
      <c r="J29" s="27"/>
    </row>
    <row r="30" spans="2:10" x14ac:dyDescent="0.2">
      <c r="B30" s="28"/>
      <c r="C30" s="196" t="s">
        <v>31</v>
      </c>
      <c r="D30" s="202">
        <v>557</v>
      </c>
      <c r="E30" s="197" t="s">
        <v>15</v>
      </c>
      <c r="F30" s="198">
        <f>IF(H30="Situs",SUMIFS('13.2.7_R'!H:H,'13.2.7_R'!K:K,D30,'13.2.7_R'!M:M,H30),SUMIFS('13.2.7_R'!H:H,'13.2.7_R'!K:K,D30,'13.2.7_R'!L:L,G30))</f>
        <v>598371.03312805819</v>
      </c>
      <c r="G30" s="199" t="s">
        <v>19</v>
      </c>
      <c r="H30" s="200">
        <v>7.9787774498314715E-2</v>
      </c>
      <c r="I30" s="201">
        <f>IF(H30="Situs",SUMIFS('13.2.7_R'!H:H,'13.2.7_R'!K:K,'13.2_R'!D30,'13.2.7_R'!L:L,'13.2_R'!G30),H30*F30)</f>
        <v>47742.693057545112</v>
      </c>
      <c r="J30" s="27"/>
    </row>
    <row r="31" spans="2:10" x14ac:dyDescent="0.2">
      <c r="B31" s="28"/>
      <c r="C31" s="196" t="s">
        <v>31</v>
      </c>
      <c r="D31" s="202">
        <v>557</v>
      </c>
      <c r="E31" s="197" t="s">
        <v>15</v>
      </c>
      <c r="F31" s="198">
        <f>IF(H31="Situs",SUMIFS('13.2.7_R'!H:H,'13.2.7_R'!K:K,D31,'13.2.7_R'!M:M,H31),SUMIFS('13.2.7_R'!H:H,'13.2.7_R'!K:K,D31,'13.2.7_R'!L:L,G31))</f>
        <v>1447.6340171953734</v>
      </c>
      <c r="G31" s="199" t="s">
        <v>29</v>
      </c>
      <c r="H31" s="200" t="s">
        <v>42</v>
      </c>
      <c r="I31" s="201">
        <f>IF(H31="Situs",SUMIFS('13.2.7_R'!H:H,'13.2.7_R'!K:K,'13.2_R'!D31,'13.2.7_R'!L:L,'13.2_R'!G31),H31*F31)</f>
        <v>0</v>
      </c>
      <c r="J31" s="27"/>
    </row>
    <row r="32" spans="2:10" x14ac:dyDescent="0.2">
      <c r="B32" s="28"/>
      <c r="C32" s="196" t="s">
        <v>32</v>
      </c>
      <c r="D32" s="202">
        <v>560</v>
      </c>
      <c r="E32" s="197" t="s">
        <v>15</v>
      </c>
      <c r="F32" s="198">
        <f>IF(H32="Situs",SUMIFS('13.2.7_R'!H:H,'13.2.7_R'!K:K,D32,'13.2.7_R'!M:M,H32),SUMIFS('13.2.7_R'!H:H,'13.2.7_R'!K:K,D32,'13.2.7_R'!L:L,G32))</f>
        <v>486958.04591146955</v>
      </c>
      <c r="G32" s="199" t="s">
        <v>19</v>
      </c>
      <c r="H32" s="200">
        <v>7.9787774498314715E-2</v>
      </c>
      <c r="I32" s="201">
        <f>IF(H32="Situs",SUMIFS('13.2.7_R'!H:H,'13.2.7_R'!K:K,'13.2_R'!D32,'13.2.7_R'!L:L,'13.2_R'!G32),H32*F32)</f>
        <v>38853.298757324315</v>
      </c>
      <c r="J32" s="27"/>
    </row>
    <row r="33" spans="2:10" x14ac:dyDescent="0.2">
      <c r="B33" s="28"/>
      <c r="C33" s="196" t="s">
        <v>33</v>
      </c>
      <c r="D33" s="202">
        <v>571</v>
      </c>
      <c r="E33" s="197" t="s">
        <v>15</v>
      </c>
      <c r="F33" s="198">
        <f>IF(H33="Situs",SUMIFS('13.2.7_R'!H:H,'13.2.7_R'!K:K,D33,'13.2.7_R'!M:M,H33),SUMIFS('13.2.7_R'!H:H,'13.2.7_R'!K:K,D33,'13.2.7_R'!L:L,G33))</f>
        <v>325257.67019599862</v>
      </c>
      <c r="G33" s="199" t="s">
        <v>19</v>
      </c>
      <c r="H33" s="200">
        <v>7.9787774498314715E-2</v>
      </c>
      <c r="I33" s="201">
        <f>IF(H33="Situs",SUMIFS('13.2.7_R'!H:H,'13.2.7_R'!K:K,'13.2_R'!D33,'13.2.7_R'!L:L,'13.2_R'!G33),H33*F33)</f>
        <v>25951.585643445556</v>
      </c>
      <c r="J33" s="27"/>
    </row>
    <row r="34" spans="2:10" x14ac:dyDescent="0.2">
      <c r="B34" s="28"/>
      <c r="C34" s="196" t="s">
        <v>34</v>
      </c>
      <c r="D34" s="203">
        <v>580</v>
      </c>
      <c r="E34" s="197" t="s">
        <v>15</v>
      </c>
      <c r="F34" s="198">
        <f>IF(H34="Situs",SUMIFS('13.2.7_R'!H:H,'13.2.7_R'!K:K,D34,'13.2.7_R'!M:M,H34),SUMIFS('13.2.7_R'!H:H,'13.2.7_R'!K:K,D34,'13.2.7_R'!L:L,G34))</f>
        <v>574104.60700646997</v>
      </c>
      <c r="G34" s="199" t="s">
        <v>29</v>
      </c>
      <c r="H34" s="200" t="s">
        <v>42</v>
      </c>
      <c r="I34" s="201">
        <f>IF(H34="Situs",SUMIFS('13.2.7_R'!H:H,'13.2.7_R'!K:K,'13.2_R'!D34,'13.2.7_R'!L:L,'13.2_R'!G34),H34*F34)</f>
        <v>39191.669878947163</v>
      </c>
      <c r="J34" s="27"/>
    </row>
    <row r="35" spans="2:10" x14ac:dyDescent="0.2">
      <c r="B35" s="28"/>
      <c r="C35" s="196" t="s">
        <v>34</v>
      </c>
      <c r="D35" s="203">
        <v>580</v>
      </c>
      <c r="E35" s="197" t="s">
        <v>15</v>
      </c>
      <c r="F35" s="198">
        <f>IF(H35="Situs",SUMIFS('13.2.7_R'!H:H,'13.2.7_R'!K:K,D35,'13.2.7_R'!M:M,H35),SUMIFS('13.2.7_R'!H:H,'13.2.7_R'!K:K,D35,'13.2.7_R'!L:L,G35))</f>
        <v>832729.54935972241</v>
      </c>
      <c r="G35" s="199" t="s">
        <v>35</v>
      </c>
      <c r="H35" s="200">
        <v>6.264027551852748E-2</v>
      </c>
      <c r="I35" s="201">
        <f>IF(H35="Situs",SUMIFS('13.2.7_R'!H:H,'13.2.7_R'!K:K,'13.2_R'!D35,'13.2.7_R'!L:L,'13.2_R'!G35),H35*F35)</f>
        <v>52162.408404312242</v>
      </c>
      <c r="J35" s="27"/>
    </row>
    <row r="36" spans="2:10" x14ac:dyDescent="0.2">
      <c r="B36" s="29"/>
      <c r="C36" s="196" t="s">
        <v>36</v>
      </c>
      <c r="D36" s="203">
        <v>593</v>
      </c>
      <c r="E36" s="197" t="s">
        <v>15</v>
      </c>
      <c r="F36" s="198">
        <f>IF(H36="Situs",SUMIFS('13.2.7_R'!H:H,'13.2.7_R'!K:K,D36,'13.2.7_R'!M:M,H36),SUMIFS('13.2.7_R'!H:H,'13.2.7_R'!K:K,D36,'13.2.7_R'!L:L,G36))</f>
        <v>1735337.4122854439</v>
      </c>
      <c r="G36" s="199" t="s">
        <v>29</v>
      </c>
      <c r="H36" s="200" t="s">
        <v>42</v>
      </c>
      <c r="I36" s="201">
        <f>IF(H36="Situs",SUMIFS('13.2.7_R'!H:H,'13.2.7_R'!K:K,'13.2_R'!D36,'13.2.7_R'!L:L,'13.2_R'!G36),H36*F36)</f>
        <v>145303.87144603662</v>
      </c>
      <c r="J36" s="27"/>
    </row>
    <row r="37" spans="2:10" x14ac:dyDescent="0.2">
      <c r="B37" s="28"/>
      <c r="C37" s="196" t="s">
        <v>36</v>
      </c>
      <c r="D37" s="203">
        <v>593</v>
      </c>
      <c r="E37" s="197" t="s">
        <v>15</v>
      </c>
      <c r="F37" s="198">
        <f>IF(H37="Situs",SUMIFS('13.2.7_R'!H:H,'13.2.7_R'!K:K,D37,'13.2.7_R'!M:M,H37),SUMIFS('13.2.7_R'!H:H,'13.2.7_R'!K:K,D37,'13.2.7_R'!L:L,G37))</f>
        <v>387175.37302973366</v>
      </c>
      <c r="G37" s="199" t="s">
        <v>35</v>
      </c>
      <c r="H37" s="200">
        <v>6.264027551852748E-2</v>
      </c>
      <c r="I37" s="201">
        <f>IF(H37="Situs",SUMIFS('13.2.7_R'!H:H,'13.2.7_R'!K:K,'13.2_R'!D37,'13.2.7_R'!L:L,'13.2_R'!G37),H37*F37)</f>
        <v>24252.77204057117</v>
      </c>
      <c r="J37" s="27"/>
    </row>
    <row r="38" spans="2:10" x14ac:dyDescent="0.2">
      <c r="B38" s="29"/>
      <c r="C38" s="196" t="s">
        <v>37</v>
      </c>
      <c r="D38" s="202">
        <v>903</v>
      </c>
      <c r="E38" s="197" t="s">
        <v>15</v>
      </c>
      <c r="F38" s="198">
        <f>IF(H38="Situs",SUMIFS('13.2.7_R'!H:H,'13.2.7_R'!K:K,D38,'13.2.7_R'!M:M,H38),SUMIFS('13.2.7_R'!H:H,'13.2.7_R'!K:K,D38,'13.2.7_R'!L:L,G38))</f>
        <v>531860.15664996509</v>
      </c>
      <c r="G38" s="199" t="s">
        <v>38</v>
      </c>
      <c r="H38" s="200">
        <v>6.742981175467383E-2</v>
      </c>
      <c r="I38" s="201">
        <f>IF(H38="Situs",SUMIFS('13.2.7_R'!H:H,'13.2.7_R'!K:K,'13.2_R'!D38,'13.2.7_R'!L:L,'13.2_R'!G38),H38*F38)</f>
        <v>35863.230242718484</v>
      </c>
      <c r="J38" s="27"/>
    </row>
    <row r="39" spans="2:10" x14ac:dyDescent="0.2">
      <c r="B39" s="28"/>
      <c r="C39" s="196" t="s">
        <v>37</v>
      </c>
      <c r="D39" s="202">
        <v>903</v>
      </c>
      <c r="E39" s="197" t="s">
        <v>15</v>
      </c>
      <c r="F39" s="198">
        <f>IF(H39="Situs",SUMIFS('13.2.7_R'!H:H,'13.2.7_R'!K:K,D39,'13.2.7_R'!M:M,H39),SUMIFS('13.2.7_R'!H:H,'13.2.7_R'!K:K,D39,'13.2.7_R'!L:L,G39))</f>
        <v>253352.19975743003</v>
      </c>
      <c r="G39" s="199" t="s">
        <v>29</v>
      </c>
      <c r="H39" s="200" t="s">
        <v>42</v>
      </c>
      <c r="I39" s="201">
        <f>IF(H39="Situs",SUMIFS('13.2.7_R'!H:H,'13.2.7_R'!K:K,'13.2_R'!D39,'13.2.7_R'!L:L,'13.2_R'!G39),H39*F39)</f>
        <v>19473.086786563246</v>
      </c>
      <c r="J39" s="3"/>
    </row>
    <row r="40" spans="2:10" x14ac:dyDescent="0.2">
      <c r="B40" s="28"/>
      <c r="C40" s="196" t="s">
        <v>39</v>
      </c>
      <c r="D40" s="202">
        <v>908</v>
      </c>
      <c r="E40" s="197" t="s">
        <v>15</v>
      </c>
      <c r="F40" s="198">
        <f>IF(H40="Situs",SUMIFS('13.2.7_R'!H:H,'13.2.7_R'!K:K,D40,'13.2.7_R'!M:M,H40),SUMIFS('13.2.7_R'!H:H,'13.2.7_R'!K:K,D40,'13.2.7_R'!L:L,G40))</f>
        <v>73398.403309929403</v>
      </c>
      <c r="G40" s="199" t="s">
        <v>38</v>
      </c>
      <c r="H40" s="200">
        <v>6.742981175467383E-2</v>
      </c>
      <c r="I40" s="201">
        <f>IF(H40="Situs",SUMIFS('13.2.7_R'!H:H,'13.2.7_R'!K:K,'13.2_R'!D40,'13.2.7_R'!L:L,'13.2_R'!G40),H40*F40)</f>
        <v>4949.2405182821685</v>
      </c>
      <c r="J40" s="27"/>
    </row>
    <row r="41" spans="2:10" x14ac:dyDescent="0.2">
      <c r="B41" s="28"/>
      <c r="C41" s="196" t="s">
        <v>39</v>
      </c>
      <c r="D41" s="202">
        <v>908</v>
      </c>
      <c r="E41" s="197" t="s">
        <v>15</v>
      </c>
      <c r="F41" s="198">
        <f>IF(H41="Situs",SUMIFS('13.2.7_R'!H:H,'13.2.7_R'!K:K,D41,'13.2.7_R'!M:M,H41),SUMIFS('13.2.7_R'!H:H,'13.2.7_R'!K:K,D41,'13.2.7_R'!L:L,G41))</f>
        <v>131700.83080779715</v>
      </c>
      <c r="G41" s="199" t="s">
        <v>29</v>
      </c>
      <c r="H41" s="200" t="s">
        <v>42</v>
      </c>
      <c r="I41" s="201">
        <f>IF(H41="Situs",SUMIFS('13.2.7_R'!H:H,'13.2.7_R'!K:K,'13.2_R'!D41,'13.2.7_R'!L:L,'13.2_R'!G41),H41*F41)</f>
        <v>3382.9568712256487</v>
      </c>
      <c r="J41" s="27"/>
    </row>
    <row r="42" spans="2:10" x14ac:dyDescent="0.2">
      <c r="B42" s="28"/>
      <c r="C42" s="196" t="s">
        <v>20</v>
      </c>
      <c r="D42" s="202">
        <v>920</v>
      </c>
      <c r="E42" s="197" t="s">
        <v>15</v>
      </c>
      <c r="F42" s="198">
        <f>IF(H42="Situs",SUMIFS('13.2.7_R'!H:H,'13.2.7_R'!K:K,D42,'13.2.7_R'!M:M,H42),SUMIFS('13.2.7_R'!H:H,'13.2.7_R'!K:K,D42,'13.2.7_R'!L:L,G42))</f>
        <v>14303.796038627224</v>
      </c>
      <c r="G42" s="199" t="s">
        <v>29</v>
      </c>
      <c r="H42" s="200" t="s">
        <v>42</v>
      </c>
      <c r="I42" s="201">
        <f>IF(H42="Situs",SUMIFS('13.2.7_R'!H:H,'13.2.7_R'!K:K,'13.2_R'!D42,'13.2.7_R'!L:L,'13.2_R'!G42),H42*F42)</f>
        <v>-164.33297321127054</v>
      </c>
      <c r="J42" s="27"/>
    </row>
    <row r="43" spans="2:10" x14ac:dyDescent="0.2">
      <c r="B43" s="28"/>
      <c r="C43" s="196" t="s">
        <v>20</v>
      </c>
      <c r="D43" s="202">
        <v>920</v>
      </c>
      <c r="E43" s="197" t="s">
        <v>15</v>
      </c>
      <c r="F43" s="198">
        <f>IF(H43="Situs",SUMIFS('13.2.7_R'!H:H,'13.2.7_R'!K:K,D43,'13.2.7_R'!M:M,H43),SUMIFS('13.2.7_R'!H:H,'13.2.7_R'!K:K,D43,'13.2.7_R'!L:L,G43))</f>
        <v>641647.38403379382</v>
      </c>
      <c r="G43" s="199" t="s">
        <v>40</v>
      </c>
      <c r="H43" s="200">
        <v>7.0845810240555085E-2</v>
      </c>
      <c r="I43" s="201">
        <f>IF(H43="Situs",SUMIFS('13.2.7_R'!H:H,'13.2.7_R'!K:K,'13.2_R'!D43,'13.2.7_R'!L:L,'13.2_R'!G43),H43*F43)</f>
        <v>45458.028810606731</v>
      </c>
      <c r="J43" s="27"/>
    </row>
    <row r="44" spans="2:10" x14ac:dyDescent="0.2">
      <c r="B44" s="28"/>
      <c r="C44" s="196" t="s">
        <v>20</v>
      </c>
      <c r="D44" s="202">
        <v>935</v>
      </c>
      <c r="E44" s="197" t="s">
        <v>15</v>
      </c>
      <c r="F44" s="198">
        <f>IF(H44="Situs",SUMIFS('13.2.7_R'!H:H,'13.2.7_R'!K:K,D44,'13.2.7_R'!M:M,H44),SUMIFS('13.2.7_R'!H:H,'13.2.7_R'!K:K,D44,'13.2.7_R'!L:L,G44))</f>
        <v>351.26989312493782</v>
      </c>
      <c r="G44" s="199" t="s">
        <v>29</v>
      </c>
      <c r="H44" s="200" t="s">
        <v>42</v>
      </c>
      <c r="I44" s="201">
        <f>IF(H44="Situs",SUMIFS('13.2.7_R'!H:H,'13.2.7_R'!K:K,'13.2_R'!D44,'13.2.7_R'!L:L,'13.2_R'!G44),H44*F44)</f>
        <v>10.704487047001205</v>
      </c>
      <c r="J44" s="27"/>
    </row>
    <row r="45" spans="2:10" x14ac:dyDescent="0.2">
      <c r="B45" s="28"/>
      <c r="C45" s="196" t="s">
        <v>20</v>
      </c>
      <c r="D45" s="202">
        <v>935</v>
      </c>
      <c r="E45" s="197" t="s">
        <v>15</v>
      </c>
      <c r="F45" s="198">
        <f>IF(H45="Situs",SUMIFS('13.2.7_R'!H:H,'13.2.7_R'!K:K,D45,'13.2.7_R'!M:M,H45),SUMIFS('13.2.7_R'!H:H,'13.2.7_R'!K:K,D45,'13.2.7_R'!L:L,G45))</f>
        <v>47310.154336483887</v>
      </c>
      <c r="G45" s="199" t="s">
        <v>40</v>
      </c>
      <c r="H45" s="200">
        <v>7.0845810240555085E-2</v>
      </c>
      <c r="I45" s="201">
        <f>IF(H45="Situs",SUMIFS('13.2.7_R'!H:H,'13.2.7_R'!K:K,'13.2_R'!D45,'13.2.7_R'!L:L,'13.2_R'!G45),H45*F45)</f>
        <v>3351.7262165739116</v>
      </c>
      <c r="J45" s="19"/>
    </row>
    <row r="46" spans="2:10" x14ac:dyDescent="0.2">
      <c r="B46" s="28"/>
      <c r="C46" s="22"/>
      <c r="D46" s="20"/>
      <c r="E46" s="17"/>
      <c r="F46" s="212">
        <f>SUM(F10:F45)</f>
        <v>9707851.3824566752</v>
      </c>
      <c r="G46" s="199"/>
      <c r="H46" s="200"/>
      <c r="I46" s="212">
        <f>SUM(I10:I45)</f>
        <v>657128.6115679075</v>
      </c>
      <c r="J46" s="19" t="s">
        <v>258</v>
      </c>
    </row>
    <row r="47" spans="2:10" x14ac:dyDescent="0.2">
      <c r="B47" s="28"/>
      <c r="C47" s="22"/>
      <c r="D47" s="20"/>
      <c r="E47" s="17"/>
      <c r="F47" s="23"/>
      <c r="G47" s="24"/>
      <c r="H47" s="25"/>
      <c r="I47" s="26"/>
      <c r="J47" s="19"/>
    </row>
    <row r="48" spans="2:10" x14ac:dyDescent="0.2">
      <c r="B48" s="28"/>
      <c r="C48" s="22"/>
      <c r="D48" s="20"/>
      <c r="E48" s="17"/>
      <c r="F48" s="23"/>
      <c r="G48" s="24"/>
      <c r="H48" s="25"/>
      <c r="I48" s="26"/>
      <c r="J48" s="19"/>
    </row>
    <row r="49" spans="1:10" x14ac:dyDescent="0.2">
      <c r="B49" s="28"/>
      <c r="C49" s="22"/>
      <c r="D49" s="20"/>
      <c r="E49" s="17"/>
      <c r="F49" s="23"/>
      <c r="G49" s="24"/>
      <c r="H49" s="25"/>
      <c r="I49" s="26"/>
      <c r="J49" s="19"/>
    </row>
    <row r="50" spans="1:10" x14ac:dyDescent="0.2">
      <c r="B50" s="28"/>
      <c r="C50" s="22"/>
      <c r="D50" s="20"/>
      <c r="E50" s="17"/>
      <c r="F50" s="23"/>
      <c r="G50" s="24"/>
      <c r="H50" s="25"/>
      <c r="I50" s="26"/>
      <c r="J50" s="19"/>
    </row>
    <row r="51" spans="1:10" x14ac:dyDescent="0.2">
      <c r="B51" s="28"/>
      <c r="C51" s="22"/>
      <c r="D51" s="20"/>
      <c r="E51" s="17"/>
      <c r="F51" s="23"/>
      <c r="G51" s="24"/>
      <c r="H51" s="25"/>
      <c r="I51" s="26"/>
      <c r="J51" s="19"/>
    </row>
    <row r="52" spans="1:10" x14ac:dyDescent="0.2">
      <c r="B52" s="28"/>
      <c r="C52" s="22"/>
      <c r="D52" s="20"/>
      <c r="E52" s="17"/>
      <c r="F52" s="23"/>
      <c r="G52" s="24"/>
      <c r="H52" s="25"/>
      <c r="I52" s="26"/>
      <c r="J52" s="19"/>
    </row>
    <row r="53" spans="1:10" x14ac:dyDescent="0.2">
      <c r="B53" s="28"/>
      <c r="C53" s="22"/>
      <c r="D53" s="20"/>
      <c r="E53" s="17"/>
    </row>
    <row r="55" spans="1:10" ht="13.5" thickBot="1" x14ac:dyDescent="0.25">
      <c r="C55" s="6" t="s">
        <v>41</v>
      </c>
    </row>
    <row r="56" spans="1:10" x14ac:dyDescent="0.2">
      <c r="A56" s="177"/>
      <c r="B56" s="204" t="s">
        <v>274</v>
      </c>
      <c r="C56" s="204"/>
      <c r="D56" s="204"/>
      <c r="E56" s="204"/>
      <c r="F56" s="204"/>
      <c r="G56" s="204"/>
      <c r="H56" s="204"/>
      <c r="I56" s="204"/>
      <c r="J56" s="205"/>
    </row>
    <row r="57" spans="1:10" ht="12.75" customHeight="1" x14ac:dyDescent="0.2">
      <c r="A57" s="178"/>
      <c r="B57" s="206"/>
      <c r="C57" s="206"/>
      <c r="D57" s="206"/>
      <c r="E57" s="206"/>
      <c r="F57" s="206"/>
      <c r="G57" s="206"/>
      <c r="H57" s="206"/>
      <c r="I57" s="206"/>
      <c r="J57" s="207"/>
    </row>
    <row r="58" spans="1:10" x14ac:dyDescent="0.2">
      <c r="A58" s="178"/>
      <c r="B58" s="206"/>
      <c r="C58" s="206"/>
      <c r="D58" s="206"/>
      <c r="E58" s="206"/>
      <c r="F58" s="206"/>
      <c r="G58" s="206"/>
      <c r="H58" s="206"/>
      <c r="I58" s="206"/>
      <c r="J58" s="207"/>
    </row>
    <row r="59" spans="1:10" x14ac:dyDescent="0.2">
      <c r="A59" s="178"/>
      <c r="B59" s="206"/>
      <c r="C59" s="206"/>
      <c r="D59" s="206"/>
      <c r="E59" s="206"/>
      <c r="F59" s="206"/>
      <c r="G59" s="206"/>
      <c r="H59" s="206"/>
      <c r="I59" s="206"/>
      <c r="J59" s="207"/>
    </row>
    <row r="60" spans="1:10" x14ac:dyDescent="0.2">
      <c r="A60" s="178"/>
      <c r="B60" s="206"/>
      <c r="C60" s="206"/>
      <c r="D60" s="206"/>
      <c r="E60" s="206"/>
      <c r="F60" s="206"/>
      <c r="G60" s="206"/>
      <c r="H60" s="206"/>
      <c r="I60" s="206"/>
      <c r="J60" s="207"/>
    </row>
    <row r="61" spans="1:10" x14ac:dyDescent="0.2">
      <c r="A61" s="178"/>
      <c r="B61" s="206"/>
      <c r="C61" s="206"/>
      <c r="D61" s="206"/>
      <c r="E61" s="206"/>
      <c r="F61" s="206"/>
      <c r="G61" s="206"/>
      <c r="H61" s="206"/>
      <c r="I61" s="206"/>
      <c r="J61" s="207"/>
    </row>
    <row r="62" spans="1:10" ht="13.5" thickBot="1" x14ac:dyDescent="0.25">
      <c r="A62" s="179"/>
      <c r="B62" s="208"/>
      <c r="C62" s="208"/>
      <c r="D62" s="208"/>
      <c r="E62" s="208"/>
      <c r="F62" s="208"/>
      <c r="G62" s="208"/>
      <c r="H62" s="208"/>
      <c r="I62" s="208"/>
      <c r="J62" s="209"/>
    </row>
  </sheetData>
  <mergeCells count="1">
    <mergeCell ref="B56:J62"/>
  </mergeCells>
  <conditionalFormatting sqref="B9">
    <cfRule type="cellIs" dxfId="3" priority="4" stopIfTrue="1" operator="equal">
      <formula>"Adjustment to Income/Expense/Rate Base:"</formula>
    </cfRule>
  </conditionalFormatting>
  <conditionalFormatting sqref="B10">
    <cfRule type="cellIs" dxfId="2" priority="3" stopIfTrue="1" operator="equal">
      <formula>"Title"</formula>
    </cfRule>
  </conditionalFormatting>
  <conditionalFormatting sqref="B10">
    <cfRule type="cellIs" dxfId="1" priority="2" stopIfTrue="1" operator="equal">
      <formula>"Title"</formula>
    </cfRule>
  </conditionalFormatting>
  <conditionalFormatting sqref="B10">
    <cfRule type="cellIs" dxfId="0" priority="1" stopIfTrue="1" operator="equal">
      <formula>"Adjustment to Income/Expense/Rate Base:"</formula>
    </cfRule>
  </conditionalFormatting>
  <pageMargins left="0.7" right="0.7" top="0.75" bottom="0.75" header="0.3" footer="0.3"/>
  <pageSetup scale="87"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5E2BF-C878-46B3-81C9-900B6258DC13}">
  <sheetPr>
    <pageSetUpPr fitToPage="1"/>
  </sheetPr>
  <dimension ref="A1:K46"/>
  <sheetViews>
    <sheetView tabSelected="1" view="pageBreakPreview" zoomScaleNormal="80" zoomScaleSheetLayoutView="100" workbookViewId="0">
      <selection activeCell="R9" sqref="R9"/>
    </sheetView>
  </sheetViews>
  <sheetFormatPr defaultColWidth="9.140625" defaultRowHeight="12.75" x14ac:dyDescent="0.2"/>
  <cols>
    <col min="1" max="1" width="1.85546875" style="89" customWidth="1"/>
    <col min="2" max="9" width="9.140625" style="31"/>
    <col min="10" max="10" width="9.85546875" style="31" customWidth="1"/>
    <col min="11" max="11" width="9.7109375" style="31" customWidth="1"/>
    <col min="12" max="16384" width="9.140625" style="31"/>
  </cols>
  <sheetData>
    <row r="1" spans="1:11" x14ac:dyDescent="0.2">
      <c r="A1" s="30" t="s">
        <v>0</v>
      </c>
      <c r="B1" s="30"/>
      <c r="J1" s="88" t="s">
        <v>1</v>
      </c>
      <c r="K1" s="3" t="s">
        <v>208</v>
      </c>
    </row>
    <row r="2" spans="1:11" x14ac:dyDescent="0.2">
      <c r="A2" s="30" t="s">
        <v>2</v>
      </c>
      <c r="B2" s="30"/>
    </row>
    <row r="3" spans="1:11" x14ac:dyDescent="0.2">
      <c r="A3" s="30" t="s">
        <v>203</v>
      </c>
      <c r="B3" s="30"/>
    </row>
    <row r="6" spans="1:11" x14ac:dyDescent="0.2">
      <c r="B6" s="210" t="s">
        <v>273</v>
      </c>
      <c r="C6" s="210"/>
      <c r="D6" s="210"/>
      <c r="E6" s="210"/>
      <c r="F6" s="210"/>
      <c r="G6" s="210"/>
      <c r="H6" s="210"/>
      <c r="I6" s="210"/>
      <c r="J6" s="210"/>
      <c r="K6" s="210"/>
    </row>
    <row r="7" spans="1:11" x14ac:dyDescent="0.2">
      <c r="B7" s="210"/>
      <c r="C7" s="210"/>
      <c r="D7" s="210"/>
      <c r="E7" s="210"/>
      <c r="F7" s="210"/>
      <c r="G7" s="210"/>
      <c r="H7" s="210"/>
      <c r="I7" s="210"/>
      <c r="J7" s="210"/>
      <c r="K7" s="210"/>
    </row>
    <row r="8" spans="1:11" x14ac:dyDescent="0.2">
      <c r="B8" s="210"/>
      <c r="C8" s="210"/>
      <c r="D8" s="210"/>
      <c r="E8" s="210"/>
      <c r="F8" s="210"/>
      <c r="G8" s="210"/>
      <c r="H8" s="210"/>
      <c r="I8" s="210"/>
      <c r="J8" s="210"/>
      <c r="K8" s="210"/>
    </row>
    <row r="9" spans="1:11" x14ac:dyDescent="0.2">
      <c r="B9" s="210"/>
      <c r="C9" s="210"/>
      <c r="D9" s="210"/>
      <c r="E9" s="210"/>
      <c r="F9" s="210"/>
      <c r="G9" s="210"/>
      <c r="H9" s="210"/>
      <c r="I9" s="210"/>
      <c r="J9" s="210"/>
      <c r="K9" s="210"/>
    </row>
    <row r="11" spans="1:11" x14ac:dyDescent="0.2">
      <c r="B11" s="211" t="s">
        <v>275</v>
      </c>
      <c r="C11" s="211"/>
      <c r="D11" s="211"/>
      <c r="E11" s="211"/>
      <c r="F11" s="211"/>
      <c r="G11" s="211"/>
      <c r="H11" s="211"/>
      <c r="I11" s="211"/>
      <c r="J11" s="211"/>
      <c r="K11" s="211"/>
    </row>
    <row r="12" spans="1:11" x14ac:dyDescent="0.2">
      <c r="B12" s="211"/>
      <c r="C12" s="211"/>
      <c r="D12" s="211"/>
      <c r="E12" s="211"/>
      <c r="F12" s="211"/>
      <c r="G12" s="211"/>
      <c r="H12" s="211"/>
      <c r="I12" s="211"/>
      <c r="J12" s="211"/>
      <c r="K12" s="211"/>
    </row>
    <row r="13" spans="1:11" x14ac:dyDescent="0.2">
      <c r="B13" s="211"/>
      <c r="C13" s="211"/>
      <c r="D13" s="211"/>
      <c r="E13" s="211"/>
      <c r="F13" s="211"/>
      <c r="G13" s="211"/>
      <c r="H13" s="211"/>
      <c r="I13" s="211"/>
      <c r="J13" s="211"/>
      <c r="K13" s="211"/>
    </row>
    <row r="15" spans="1:11" x14ac:dyDescent="0.2">
      <c r="B15" s="211" t="s">
        <v>204</v>
      </c>
      <c r="C15" s="211"/>
      <c r="D15" s="211"/>
      <c r="E15" s="211"/>
      <c r="F15" s="211"/>
      <c r="G15" s="211"/>
      <c r="H15" s="211"/>
      <c r="I15" s="211"/>
      <c r="J15" s="211"/>
      <c r="K15" s="211"/>
    </row>
    <row r="16" spans="1:11" x14ac:dyDescent="0.2">
      <c r="B16" s="211"/>
      <c r="C16" s="211"/>
      <c r="D16" s="211"/>
      <c r="E16" s="211"/>
      <c r="F16" s="211"/>
      <c r="G16" s="211"/>
      <c r="H16" s="211"/>
      <c r="I16" s="211"/>
      <c r="J16" s="211"/>
      <c r="K16" s="211"/>
    </row>
    <row r="17" spans="1:11" x14ac:dyDescent="0.2">
      <c r="B17" s="211"/>
      <c r="C17" s="211"/>
      <c r="D17" s="211"/>
      <c r="E17" s="211"/>
      <c r="F17" s="211"/>
      <c r="G17" s="211"/>
      <c r="H17" s="211"/>
      <c r="I17" s="211"/>
      <c r="J17" s="211"/>
      <c r="K17" s="211"/>
    </row>
    <row r="18" spans="1:11" s="32" customFormat="1" x14ac:dyDescent="0.2">
      <c r="A18" s="89"/>
      <c r="B18" s="211"/>
      <c r="C18" s="211"/>
      <c r="D18" s="211"/>
      <c r="E18" s="211"/>
      <c r="F18" s="211"/>
      <c r="G18" s="211"/>
      <c r="H18" s="211"/>
      <c r="I18" s="211"/>
      <c r="J18" s="211"/>
      <c r="K18" s="211"/>
    </row>
    <row r="19" spans="1:11" s="32" customFormat="1" x14ac:dyDescent="0.2">
      <c r="A19" s="89"/>
      <c r="B19" s="211"/>
      <c r="C19" s="211"/>
      <c r="D19" s="211"/>
      <c r="E19" s="211"/>
      <c r="F19" s="211"/>
      <c r="G19" s="211"/>
      <c r="H19" s="211"/>
      <c r="I19" s="211"/>
      <c r="J19" s="211"/>
      <c r="K19" s="211"/>
    </row>
    <row r="20" spans="1:11" s="32" customFormat="1" x14ac:dyDescent="0.2">
      <c r="A20" s="89"/>
      <c r="B20" s="31"/>
      <c r="C20" s="31"/>
      <c r="D20" s="31"/>
      <c r="E20" s="31"/>
      <c r="F20" s="31"/>
    </row>
    <row r="21" spans="1:11" x14ac:dyDescent="0.2">
      <c r="B21" s="210" t="s">
        <v>276</v>
      </c>
      <c r="C21" s="210"/>
      <c r="D21" s="210"/>
      <c r="E21" s="210"/>
      <c r="F21" s="210"/>
      <c r="G21" s="210"/>
      <c r="H21" s="210"/>
      <c r="I21" s="210"/>
      <c r="J21" s="210"/>
      <c r="K21" s="210"/>
    </row>
    <row r="22" spans="1:11" s="32" customFormat="1" x14ac:dyDescent="0.2">
      <c r="A22" s="89"/>
      <c r="B22" s="210"/>
      <c r="C22" s="210"/>
      <c r="D22" s="210"/>
      <c r="E22" s="210"/>
      <c r="F22" s="210"/>
      <c r="G22" s="210"/>
      <c r="H22" s="210"/>
      <c r="I22" s="210"/>
      <c r="J22" s="210"/>
      <c r="K22" s="210"/>
    </row>
    <row r="46" spans="6:9" x14ac:dyDescent="0.2">
      <c r="F46" s="213"/>
      <c r="G46" s="213"/>
      <c r="H46" s="213"/>
      <c r="I46" s="213"/>
    </row>
  </sheetData>
  <mergeCells count="4">
    <mergeCell ref="B6:K9"/>
    <mergeCell ref="B11:K13"/>
    <mergeCell ref="B15:K19"/>
    <mergeCell ref="B21:K22"/>
  </mergeCells>
  <pageMargins left="0.7" right="0.7" top="0.75" bottom="0.75" header="0.3" footer="0.3"/>
  <pageSetup scale="96" orientation="portrait" r:id="rId1"/>
  <headerFooter alignWithMargins="0">
    <oddFooter xml:space="preserve">&amp;R&amp;14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DC401-CD5C-4631-8DC5-EF5673A4E82B}">
  <sheetPr>
    <pageSetUpPr fitToPage="1"/>
  </sheetPr>
  <dimension ref="A1:I33"/>
  <sheetViews>
    <sheetView view="pageBreakPreview" zoomScale="80" zoomScaleNormal="55" zoomScaleSheetLayoutView="80" workbookViewId="0">
      <pane xSplit="2" ySplit="5" topLeftCell="C6" activePane="bottomRight" state="frozen"/>
      <selection activeCell="F34" sqref="F34"/>
      <selection pane="topRight" activeCell="F34" sqref="F34"/>
      <selection pane="bottomLeft" activeCell="F34" sqref="F34"/>
      <selection pane="bottomRight" activeCell="D43" sqref="D43"/>
    </sheetView>
  </sheetViews>
  <sheetFormatPr defaultColWidth="10.140625" defaultRowHeight="12.75" x14ac:dyDescent="0.2"/>
  <cols>
    <col min="1" max="1" width="33.85546875" style="109" customWidth="1"/>
    <col min="2" max="2" width="18.28515625" style="109" customWidth="1"/>
    <col min="3" max="3" width="2.7109375" style="109" customWidth="1"/>
    <col min="4" max="4" width="20.140625" style="109" customWidth="1"/>
    <col min="5" max="5" width="13.7109375" style="109" bestFit="1" customWidth="1"/>
    <col min="6" max="6" width="2.7109375" style="109" customWidth="1"/>
    <col min="7" max="7" width="19" style="109" customWidth="1"/>
    <col min="8" max="8" width="13.42578125" style="109" bestFit="1" customWidth="1"/>
    <col min="9" max="9" width="13.5703125" style="110" bestFit="1" customWidth="1"/>
    <col min="10" max="16384" width="10.140625" style="33"/>
  </cols>
  <sheetData>
    <row r="1" spans="1:9" x14ac:dyDescent="0.2">
      <c r="A1" s="100" t="str">
        <f>+'13.2.1_R'!A1</f>
        <v>PacifiCorp</v>
      </c>
      <c r="E1" s="101" t="s">
        <v>43</v>
      </c>
      <c r="H1" s="44" t="s">
        <v>1</v>
      </c>
      <c r="I1" s="34" t="s">
        <v>258</v>
      </c>
    </row>
    <row r="2" spans="1:9" x14ac:dyDescent="0.2">
      <c r="A2" s="100" t="s">
        <v>205</v>
      </c>
      <c r="B2" s="111"/>
      <c r="D2" s="102"/>
      <c r="E2" s="102"/>
      <c r="F2" s="112"/>
      <c r="G2" s="102"/>
      <c r="H2" s="102"/>
    </row>
    <row r="3" spans="1:9" ht="12.75" customHeight="1" thickBot="1" x14ac:dyDescent="0.25">
      <c r="A3" s="100" t="s">
        <v>203</v>
      </c>
      <c r="E3" s="112"/>
      <c r="F3" s="112"/>
      <c r="H3" s="112"/>
    </row>
    <row r="4" spans="1:9" x14ac:dyDescent="0.2">
      <c r="B4" s="103" t="s">
        <v>44</v>
      </c>
      <c r="D4" s="104" t="s">
        <v>45</v>
      </c>
      <c r="E4" s="103"/>
      <c r="G4" s="104" t="s">
        <v>45</v>
      </c>
      <c r="H4" s="103"/>
    </row>
    <row r="5" spans="1:9" s="37" customFormat="1" ht="25.5" x14ac:dyDescent="0.2">
      <c r="A5" s="35" t="s">
        <v>46</v>
      </c>
      <c r="B5" s="35" t="s">
        <v>47</v>
      </c>
      <c r="C5" s="35"/>
      <c r="D5" s="36" t="s">
        <v>48</v>
      </c>
      <c r="E5" s="35" t="s">
        <v>49</v>
      </c>
      <c r="F5" s="35"/>
      <c r="G5" s="36" t="s">
        <v>50</v>
      </c>
      <c r="H5" s="35" t="s">
        <v>49</v>
      </c>
      <c r="I5" s="35" t="s">
        <v>277</v>
      </c>
    </row>
    <row r="6" spans="1:9" x14ac:dyDescent="0.2">
      <c r="A6" s="109" t="s">
        <v>51</v>
      </c>
      <c r="B6" s="39">
        <v>430865222.13999999</v>
      </c>
      <c r="D6" s="38">
        <v>464822904.57073742</v>
      </c>
      <c r="E6" s="39">
        <v>27294258.055639684</v>
      </c>
      <c r="G6" s="38">
        <f>('13.2.4_R_CONFIDENTIAL'!$O$63*($B6/$B$9))*1000</f>
        <v>476144576.5879336</v>
      </c>
      <c r="H6" s="39">
        <f>G6-D6</f>
        <v>11321672.017196178</v>
      </c>
    </row>
    <row r="7" spans="1:9" x14ac:dyDescent="0.2">
      <c r="A7" s="109" t="s">
        <v>52</v>
      </c>
      <c r="B7" s="39">
        <v>76879724.969999999</v>
      </c>
      <c r="D7" s="38">
        <v>82938829.190403804</v>
      </c>
      <c r="E7" s="39">
        <v>4870142.5521319211</v>
      </c>
      <c r="G7" s="38">
        <f>('13.2.4_R_CONFIDENTIAL'!$O$63*($B7/$B$9))*1000</f>
        <v>84958966.779043451</v>
      </c>
      <c r="H7" s="39">
        <f>G7-D7</f>
        <v>2020137.5886396468</v>
      </c>
    </row>
    <row r="8" spans="1:9" x14ac:dyDescent="0.2">
      <c r="A8" s="109" t="s">
        <v>53</v>
      </c>
      <c r="B8" s="39">
        <v>13956954.479999999</v>
      </c>
      <c r="D8" s="38">
        <v>15056940.748509042</v>
      </c>
      <c r="E8" s="39">
        <v>884138.93178910762</v>
      </c>
      <c r="G8" s="38">
        <f>('13.2.4_R_CONFIDENTIAL'!$O$63*($B8/$B$9))*1000</f>
        <v>15423682.023649953</v>
      </c>
      <c r="H8" s="39">
        <f>G8-D8</f>
        <v>366741.27514091134</v>
      </c>
    </row>
    <row r="9" spans="1:9" x14ac:dyDescent="0.2">
      <c r="A9" s="105" t="s">
        <v>54</v>
      </c>
      <c r="B9" s="40">
        <f>SUBTOTAL(9,B6:B8)</f>
        <v>521701901.59000003</v>
      </c>
      <c r="C9" s="106"/>
      <c r="D9" s="42">
        <f>SUBTOTAL(9,D6:D8)</f>
        <v>562818674.50965023</v>
      </c>
      <c r="E9" s="40">
        <f>SUBTOTAL(9,E6:E8)</f>
        <v>33048539.539560713</v>
      </c>
      <c r="F9" s="106"/>
      <c r="G9" s="42">
        <f>SUBTOTAL(9,G6:G8)</f>
        <v>576527225.39062703</v>
      </c>
      <c r="H9" s="40">
        <f>SUBTOTAL(9,H6:H8)</f>
        <v>13708550.880976737</v>
      </c>
      <c r="I9" s="110" t="s">
        <v>260</v>
      </c>
    </row>
    <row r="10" spans="1:9" x14ac:dyDescent="0.2">
      <c r="D10" s="114"/>
      <c r="G10" s="114"/>
    </row>
    <row r="11" spans="1:9" x14ac:dyDescent="0.2">
      <c r="A11" s="105" t="s">
        <v>55</v>
      </c>
      <c r="B11" s="40">
        <v>32713507.879999995</v>
      </c>
      <c r="C11" s="106"/>
      <c r="D11" s="42">
        <v>35291750.111450069</v>
      </c>
      <c r="E11" s="40">
        <f>D11-B11</f>
        <v>2578242.2314500734</v>
      </c>
      <c r="F11" s="106"/>
      <c r="G11" s="42">
        <f>B11*(1+'13.2.3_R'!D15)</f>
        <v>36151349.790694959</v>
      </c>
      <c r="H11" s="40">
        <f>G11-D11</f>
        <v>859599.67924489081</v>
      </c>
    </row>
    <row r="12" spans="1:9" x14ac:dyDescent="0.2">
      <c r="D12" s="114"/>
      <c r="E12" s="113"/>
      <c r="G12" s="114"/>
      <c r="H12" s="113" t="s">
        <v>43</v>
      </c>
    </row>
    <row r="13" spans="1:9" x14ac:dyDescent="0.2">
      <c r="A13" s="109" t="s">
        <v>56</v>
      </c>
      <c r="B13" s="39">
        <v>38800778.980000004</v>
      </c>
      <c r="D13" s="38">
        <v>41921389.823760822</v>
      </c>
      <c r="E13" s="39">
        <v>2552377.6666465211</v>
      </c>
      <c r="G13" s="38">
        <f>D13+H13</f>
        <v>42969928.330201894</v>
      </c>
      <c r="H13" s="39">
        <v>1048538.5064410728</v>
      </c>
      <c r="I13" s="110" t="s">
        <v>261</v>
      </c>
    </row>
    <row r="14" spans="1:9" x14ac:dyDescent="0.2">
      <c r="A14" s="109" t="s">
        <v>57</v>
      </c>
      <c r="B14" s="39">
        <v>3153346.21</v>
      </c>
      <c r="D14" s="38">
        <v>3153346.21</v>
      </c>
      <c r="E14" s="39">
        <v>0</v>
      </c>
      <c r="G14" s="38">
        <f>D14</f>
        <v>3153346.21</v>
      </c>
      <c r="H14" s="39">
        <f>G14-D14</f>
        <v>0</v>
      </c>
    </row>
    <row r="15" spans="1:9" x14ac:dyDescent="0.2">
      <c r="A15" s="105" t="s">
        <v>58</v>
      </c>
      <c r="B15" s="40">
        <f>SUBTOTAL(9,B13:B14)</f>
        <v>41954125.190000005</v>
      </c>
      <c r="C15" s="106"/>
      <c r="D15" s="42">
        <f>SUBTOTAL(9,D13:D14)</f>
        <v>45074736.033760823</v>
      </c>
      <c r="E15" s="40">
        <f>SUBTOTAL(9,E13:E14)</f>
        <v>2552377.6666465211</v>
      </c>
      <c r="F15" s="106"/>
      <c r="G15" s="42">
        <f>SUBTOTAL(9,G13:G14)</f>
        <v>46123274.540201895</v>
      </c>
      <c r="H15" s="40">
        <f>SUBTOTAL(9,H13:H14)</f>
        <v>1048538.5064410728</v>
      </c>
      <c r="I15" s="107"/>
    </row>
    <row r="16" spans="1:9" x14ac:dyDescent="0.2">
      <c r="D16" s="114"/>
      <c r="G16" s="114"/>
    </row>
    <row r="17" spans="1:9" x14ac:dyDescent="0.2">
      <c r="A17" s="109" t="s">
        <v>59</v>
      </c>
      <c r="B17" s="39">
        <v>0</v>
      </c>
      <c r="D17" s="115">
        <v>0</v>
      </c>
      <c r="E17" s="39">
        <v>0</v>
      </c>
      <c r="G17" s="38">
        <f>D17</f>
        <v>0</v>
      </c>
      <c r="H17" s="39">
        <f t="shared" ref="H17:H24" si="0">G17-D17</f>
        <v>0</v>
      </c>
    </row>
    <row r="18" spans="1:9" x14ac:dyDescent="0.2">
      <c r="A18" s="109" t="s">
        <v>60</v>
      </c>
      <c r="B18" s="39">
        <v>58024606.640000008</v>
      </c>
      <c r="D18" s="115">
        <v>58024606.640000008</v>
      </c>
      <c r="E18" s="39">
        <v>0</v>
      </c>
      <c r="G18" s="38">
        <f>D18</f>
        <v>58024606.640000008</v>
      </c>
      <c r="H18" s="39">
        <f t="shared" si="0"/>
        <v>0</v>
      </c>
    </row>
    <row r="19" spans="1:9" x14ac:dyDescent="0.2">
      <c r="A19" s="109" t="s">
        <v>61</v>
      </c>
      <c r="B19" s="39">
        <v>5707720.1600000001</v>
      </c>
      <c r="D19" s="115">
        <v>4524604.7519998765</v>
      </c>
      <c r="E19" s="39">
        <v>-1183115.4080001237</v>
      </c>
      <c r="G19" s="38">
        <f>'13.2.5_R'!E10</f>
        <v>4032799.8876520637</v>
      </c>
      <c r="H19" s="39">
        <f t="shared" si="0"/>
        <v>-491804.86434781272</v>
      </c>
      <c r="I19" s="110" t="s">
        <v>262</v>
      </c>
    </row>
    <row r="20" spans="1:9" x14ac:dyDescent="0.2">
      <c r="A20" s="109" t="s">
        <v>62</v>
      </c>
      <c r="B20" s="39">
        <v>836131.40000000014</v>
      </c>
      <c r="D20" s="115">
        <v>836131.4</v>
      </c>
      <c r="E20" s="39">
        <v>0</v>
      </c>
      <c r="G20" s="38">
        <f>'13.2.5_R'!E11</f>
        <v>836131.4</v>
      </c>
      <c r="H20" s="39">
        <f t="shared" si="0"/>
        <v>0</v>
      </c>
      <c r="I20" s="110" t="s">
        <v>262</v>
      </c>
    </row>
    <row r="21" spans="1:9" x14ac:dyDescent="0.2">
      <c r="A21" s="109" t="s">
        <v>63</v>
      </c>
      <c r="B21" s="39">
        <v>856324.24</v>
      </c>
      <c r="D21" s="115">
        <v>1413017.3298239238</v>
      </c>
      <c r="E21" s="39">
        <v>556693.08982392377</v>
      </c>
      <c r="G21" s="38">
        <f>'13.2.5_R'!E12</f>
        <v>1339098.6967670301</v>
      </c>
      <c r="H21" s="39">
        <f t="shared" si="0"/>
        <v>-73918.633056893712</v>
      </c>
      <c r="I21" s="110" t="s">
        <v>262</v>
      </c>
    </row>
    <row r="22" spans="1:9" x14ac:dyDescent="0.2">
      <c r="A22" s="109" t="s">
        <v>64</v>
      </c>
      <c r="B22" s="39">
        <v>5454165.0199999996</v>
      </c>
      <c r="D22" s="115">
        <v>4699390.5257755518</v>
      </c>
      <c r="E22" s="39">
        <v>-754774.49422444776</v>
      </c>
      <c r="G22" s="38">
        <f>'13.2.5_R'!E13</f>
        <v>4699390.5257755518</v>
      </c>
      <c r="H22" s="39">
        <f t="shared" si="0"/>
        <v>0</v>
      </c>
      <c r="I22" s="110" t="s">
        <v>262</v>
      </c>
    </row>
    <row r="23" spans="1:9" x14ac:dyDescent="0.2">
      <c r="A23" s="109" t="s">
        <v>65</v>
      </c>
      <c r="B23" s="39">
        <v>40696820.050000004</v>
      </c>
      <c r="D23" s="115">
        <v>40696820.050000004</v>
      </c>
      <c r="E23" s="39">
        <v>0</v>
      </c>
      <c r="G23" s="38">
        <f>D23</f>
        <v>40696820.050000004</v>
      </c>
      <c r="H23" s="39">
        <f t="shared" si="0"/>
        <v>0</v>
      </c>
    </row>
    <row r="24" spans="1:9" x14ac:dyDescent="0.2">
      <c r="A24" s="109" t="s">
        <v>66</v>
      </c>
      <c r="B24" s="39">
        <v>25769675.300000001</v>
      </c>
      <c r="D24" s="115">
        <v>25769675.300000001</v>
      </c>
      <c r="E24" s="39">
        <v>0</v>
      </c>
      <c r="G24" s="38">
        <f>D24</f>
        <v>25769675.300000001</v>
      </c>
      <c r="H24" s="39">
        <f t="shared" si="0"/>
        <v>0</v>
      </c>
    </row>
    <row r="25" spans="1:9" x14ac:dyDescent="0.2">
      <c r="A25" s="105" t="s">
        <v>67</v>
      </c>
      <c r="B25" s="40">
        <f>SUBTOTAL(9,B17:B24)</f>
        <v>137345442.81000003</v>
      </c>
      <c r="C25" s="106"/>
      <c r="D25" s="42">
        <f>SUBTOTAL(9,D17:D24)</f>
        <v>135964245.99759939</v>
      </c>
      <c r="E25" s="40">
        <f>SUBTOTAL(9,E17:E24)</f>
        <v>-1381196.8124006477</v>
      </c>
      <c r="F25" s="106"/>
      <c r="G25" s="42">
        <f>SUBTOTAL(9,G17:G24)</f>
        <v>135398522.50019467</v>
      </c>
      <c r="H25" s="40">
        <f>SUBTOTAL(9,H17:H24)</f>
        <v>-565723.49740470643</v>
      </c>
      <c r="I25" s="107"/>
    </row>
    <row r="26" spans="1:9" x14ac:dyDescent="0.2">
      <c r="D26" s="114"/>
      <c r="G26" s="114"/>
    </row>
    <row r="27" spans="1:9" x14ac:dyDescent="0.2">
      <c r="A27" s="108" t="s">
        <v>68</v>
      </c>
      <c r="B27" s="40">
        <f>SUBTOTAL(9,B6:B26)</f>
        <v>733714977.46999991</v>
      </c>
      <c r="C27" s="106"/>
      <c r="D27" s="42">
        <f>SUBTOTAL(9,D6:D26)</f>
        <v>779149406.65246046</v>
      </c>
      <c r="E27" s="40">
        <f>SUBTOTAL(9,E6:E26)</f>
        <v>36797962.625256658</v>
      </c>
      <c r="F27" s="106"/>
      <c r="G27" s="42">
        <f>SUBTOTAL(9,G6:G26)</f>
        <v>794200372.22171831</v>
      </c>
      <c r="H27" s="40">
        <f>SUBTOTAL(9,H6:H26)</f>
        <v>15050965.569257993</v>
      </c>
      <c r="I27" s="110" t="s">
        <v>261</v>
      </c>
    </row>
    <row r="28" spans="1:9" s="41" customFormat="1" x14ac:dyDescent="0.2">
      <c r="A28" s="109"/>
      <c r="B28" s="39"/>
      <c r="C28" s="109"/>
      <c r="D28" s="114"/>
      <c r="E28" s="109"/>
      <c r="F28" s="109"/>
      <c r="G28" s="114"/>
      <c r="H28" s="109"/>
      <c r="I28" s="110"/>
    </row>
    <row r="29" spans="1:9" x14ac:dyDescent="0.2">
      <c r="A29" s="116" t="s">
        <v>69</v>
      </c>
      <c r="B29" s="39">
        <v>260469860.6975711</v>
      </c>
      <c r="D29" s="38">
        <v>276599147.68696344</v>
      </c>
      <c r="E29" s="39">
        <v>13063329.076374114</v>
      </c>
      <c r="G29" s="38">
        <f ca="1">D29+H29</f>
        <v>281945280.14162397</v>
      </c>
      <c r="H29" s="39">
        <f ca="1">G29-D29</f>
        <v>5346132.4546605349</v>
      </c>
      <c r="I29" s="110" t="s">
        <v>261</v>
      </c>
    </row>
    <row r="30" spans="1:9" x14ac:dyDescent="0.2">
      <c r="B30" s="39"/>
      <c r="D30" s="114"/>
      <c r="G30" s="114"/>
    </row>
    <row r="31" spans="1:9" ht="13.5" thickBot="1" x14ac:dyDescent="0.25">
      <c r="A31" s="108" t="s">
        <v>70</v>
      </c>
      <c r="B31" s="40">
        <f>B27-B29</f>
        <v>473245116.77242881</v>
      </c>
      <c r="C31" s="106"/>
      <c r="D31" s="43">
        <f>D27-D29</f>
        <v>502550258.96549702</v>
      </c>
      <c r="E31" s="40">
        <f>E27-E29</f>
        <v>23734633.548882544</v>
      </c>
      <c r="F31" s="106"/>
      <c r="G31" s="43">
        <f ca="1">G27-G29</f>
        <v>512255092.08009434</v>
      </c>
      <c r="H31" s="40">
        <f ca="1">H27-H29</f>
        <v>9704833.1145974584</v>
      </c>
      <c r="I31" s="110" t="s">
        <v>261</v>
      </c>
    </row>
    <row r="32" spans="1:9" s="41" customFormat="1" x14ac:dyDescent="0.2">
      <c r="A32" s="109"/>
      <c r="B32" s="175" t="s">
        <v>263</v>
      </c>
      <c r="C32" s="33"/>
      <c r="D32" s="33"/>
      <c r="E32" s="176" t="s">
        <v>264</v>
      </c>
      <c r="F32" s="33"/>
      <c r="G32" s="33"/>
      <c r="H32" s="176" t="s">
        <v>265</v>
      </c>
      <c r="I32" s="110"/>
    </row>
    <row r="33" spans="2:8" x14ac:dyDescent="0.2">
      <c r="B33" s="176" t="s">
        <v>270</v>
      </c>
      <c r="C33" s="33"/>
      <c r="D33" s="33"/>
      <c r="E33" s="176" t="s">
        <v>270</v>
      </c>
      <c r="F33" s="33"/>
      <c r="G33" s="33"/>
      <c r="H33" s="33"/>
    </row>
  </sheetData>
  <pageMargins left="0.7" right="0.7" top="0.75" bottom="0.75" header="0.3" footer="0.3"/>
  <pageSetup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FD670-F198-45E2-B2CB-4DEB6E2B2FA8}">
  <sheetPr>
    <pageSetUpPr fitToPage="1"/>
  </sheetPr>
  <dimension ref="B1:E15"/>
  <sheetViews>
    <sheetView view="pageBreakPreview" zoomScale="85" zoomScaleNormal="100" zoomScaleSheetLayoutView="85" workbookViewId="0">
      <selection activeCell="H28" sqref="H28"/>
    </sheetView>
  </sheetViews>
  <sheetFormatPr defaultRowHeight="12.75" x14ac:dyDescent="0.2"/>
  <cols>
    <col min="1" max="1" width="3" style="90" customWidth="1"/>
    <col min="2" max="2" width="44.140625" style="90" customWidth="1"/>
    <col min="3" max="3" width="21.5703125" style="90" bestFit="1" customWidth="1"/>
    <col min="4" max="4" width="13.28515625" style="93" bestFit="1" customWidth="1"/>
    <col min="5" max="5" width="13.5703125" style="90" customWidth="1"/>
    <col min="6" max="16384" width="9.140625" style="90"/>
  </cols>
  <sheetData>
    <row r="1" spans="2:5" x14ac:dyDescent="0.2">
      <c r="B1" s="30" t="s">
        <v>0</v>
      </c>
      <c r="D1" s="91" t="s">
        <v>1</v>
      </c>
      <c r="E1" s="92" t="s">
        <v>215</v>
      </c>
    </row>
    <row r="2" spans="2:5" x14ac:dyDescent="0.2">
      <c r="B2" s="30" t="s">
        <v>2</v>
      </c>
    </row>
    <row r="3" spans="2:5" x14ac:dyDescent="0.2">
      <c r="B3" s="30" t="s">
        <v>203</v>
      </c>
    </row>
    <row r="4" spans="2:5" x14ac:dyDescent="0.2">
      <c r="B4" s="30"/>
    </row>
    <row r="6" spans="2:5" x14ac:dyDescent="0.2">
      <c r="B6" s="94" t="s">
        <v>209</v>
      </c>
      <c r="C6" s="45"/>
      <c r="D6" s="45"/>
      <c r="E6" s="215" t="s">
        <v>278</v>
      </c>
    </row>
    <row r="7" spans="2:5" x14ac:dyDescent="0.2">
      <c r="B7" s="45"/>
      <c r="C7" s="45"/>
      <c r="D7" s="95"/>
    </row>
    <row r="8" spans="2:5" x14ac:dyDescent="0.2">
      <c r="B8" s="45" t="s">
        <v>210</v>
      </c>
      <c r="C8" s="45"/>
      <c r="D8" s="96">
        <f>+'13.2.2_R'!B9</f>
        <v>521701901.59000003</v>
      </c>
      <c r="E8" s="97" t="s">
        <v>216</v>
      </c>
    </row>
    <row r="9" spans="2:5" x14ac:dyDescent="0.2">
      <c r="B9" s="45"/>
      <c r="C9" s="45"/>
      <c r="D9" s="23"/>
      <c r="E9" s="97"/>
    </row>
    <row r="10" spans="2:5" x14ac:dyDescent="0.2">
      <c r="B10" s="45" t="s">
        <v>211</v>
      </c>
      <c r="C10" s="45"/>
      <c r="D10" s="96">
        <f>+'13.2.2_R'!D9</f>
        <v>562818674.50965023</v>
      </c>
      <c r="E10" s="97" t="s">
        <v>216</v>
      </c>
    </row>
    <row r="11" spans="2:5" x14ac:dyDescent="0.2">
      <c r="B11" s="45"/>
      <c r="C11" s="45" t="s">
        <v>212</v>
      </c>
      <c r="D11" s="98">
        <f>D10/D8-1</f>
        <v>7.8812771803855597E-2</v>
      </c>
      <c r="E11" s="97"/>
    </row>
    <row r="12" spans="2:5" x14ac:dyDescent="0.2">
      <c r="B12" s="45"/>
      <c r="C12" s="45"/>
      <c r="D12" s="23"/>
      <c r="E12" s="97"/>
    </row>
    <row r="13" spans="2:5" x14ac:dyDescent="0.2">
      <c r="B13" s="45" t="s">
        <v>213</v>
      </c>
      <c r="C13" s="45"/>
      <c r="D13" s="96">
        <f>+'13.2.2_R'!G9</f>
        <v>576527225.39062703</v>
      </c>
      <c r="E13" s="97" t="s">
        <v>216</v>
      </c>
    </row>
    <row r="14" spans="2:5" x14ac:dyDescent="0.2">
      <c r="B14" s="45"/>
      <c r="C14" s="45" t="s">
        <v>212</v>
      </c>
      <c r="D14" s="98">
        <f>D13/D10-1</f>
        <v>2.4356958114298832E-2</v>
      </c>
    </row>
    <row r="15" spans="2:5" x14ac:dyDescent="0.2">
      <c r="B15" s="45"/>
      <c r="C15" s="99" t="s">
        <v>214</v>
      </c>
      <c r="D15" s="98">
        <f>D13/D8-1</f>
        <v>0.10508936929985291</v>
      </c>
    </row>
  </sheetData>
  <pageMargins left="0.7" right="0.7" top="0.75" bottom="0.75" header="0.3" footer="0.3"/>
  <pageSetup scale="9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09D1F-1977-4631-857E-3E8810DE5482}">
  <sheetPr>
    <pageSetUpPr fitToPage="1"/>
  </sheetPr>
  <dimension ref="A2:P67"/>
  <sheetViews>
    <sheetView view="pageBreakPreview" topLeftCell="B35" zoomScale="80" zoomScaleNormal="65" zoomScaleSheetLayoutView="80" workbookViewId="0">
      <selection activeCell="L74" sqref="L74"/>
    </sheetView>
  </sheetViews>
  <sheetFormatPr defaultColWidth="9.140625" defaultRowHeight="12.75" x14ac:dyDescent="0.2"/>
  <cols>
    <col min="1" max="1" width="8.85546875" style="136" customWidth="1"/>
    <col min="2" max="2" width="28.85546875" style="136" customWidth="1"/>
    <col min="3" max="3" width="13.7109375" style="137" customWidth="1"/>
    <col min="4" max="14" width="13.7109375" style="136" customWidth="1"/>
    <col min="15" max="15" width="17.28515625" style="136" bestFit="1" customWidth="1"/>
    <col min="16" max="16" width="13.140625" style="137" bestFit="1" customWidth="1"/>
    <col min="17" max="16384" width="9.140625" style="45"/>
  </cols>
  <sheetData>
    <row r="2" spans="1:15" x14ac:dyDescent="0.2">
      <c r="C2" s="136"/>
    </row>
    <row r="3" spans="1:15" x14ac:dyDescent="0.2">
      <c r="A3" s="138" t="s">
        <v>71</v>
      </c>
      <c r="C3" s="136"/>
    </row>
    <row r="4" spans="1:15" ht="25.5" x14ac:dyDescent="0.2">
      <c r="A4" s="139" t="s">
        <v>72</v>
      </c>
      <c r="B4" s="140" t="s">
        <v>73</v>
      </c>
      <c r="C4" s="141" t="s">
        <v>74</v>
      </c>
      <c r="D4" s="141" t="s">
        <v>75</v>
      </c>
      <c r="E4" s="141" t="s">
        <v>76</v>
      </c>
      <c r="F4" s="141" t="s">
        <v>77</v>
      </c>
      <c r="G4" s="141" t="s">
        <v>78</v>
      </c>
      <c r="H4" s="141" t="s">
        <v>79</v>
      </c>
      <c r="I4" s="141" t="s">
        <v>80</v>
      </c>
      <c r="J4" s="141" t="s">
        <v>81</v>
      </c>
      <c r="K4" s="141" t="s">
        <v>82</v>
      </c>
      <c r="L4" s="141" t="s">
        <v>83</v>
      </c>
      <c r="M4" s="141" t="s">
        <v>84</v>
      </c>
      <c r="N4" s="141" t="s">
        <v>85</v>
      </c>
      <c r="O4" s="142" t="s">
        <v>86</v>
      </c>
    </row>
    <row r="5" spans="1:15" x14ac:dyDescent="0.2">
      <c r="A5" s="143">
        <v>2</v>
      </c>
      <c r="B5" s="144" t="s">
        <v>87</v>
      </c>
      <c r="C5" s="46">
        <v>18519.227608635083</v>
      </c>
      <c r="D5" s="46">
        <v>16694.36548577376</v>
      </c>
      <c r="E5" s="46">
        <v>17928.557863349542</v>
      </c>
      <c r="F5" s="46">
        <v>16697.210263900604</v>
      </c>
      <c r="G5" s="46">
        <v>16861.407077783857</v>
      </c>
      <c r="H5" s="46">
        <v>18917.49400809472</v>
      </c>
      <c r="I5" s="46">
        <v>16189.662820000001</v>
      </c>
      <c r="J5" s="46">
        <v>15086.437650800002</v>
      </c>
      <c r="K5" s="46">
        <v>19761.773097400001</v>
      </c>
      <c r="L5" s="46">
        <v>16894.5638507</v>
      </c>
      <c r="M5" s="46">
        <v>17138.191112799999</v>
      </c>
      <c r="N5" s="46">
        <v>18307.84524972325</v>
      </c>
      <c r="O5" s="46">
        <v>208996.73608896084</v>
      </c>
    </row>
    <row r="6" spans="1:15" x14ac:dyDescent="0.2">
      <c r="A6" s="143">
        <v>3</v>
      </c>
      <c r="B6" s="144" t="s">
        <v>88</v>
      </c>
      <c r="C6" s="46">
        <v>3817.7909525879409</v>
      </c>
      <c r="D6" s="46">
        <v>3945.3668175600005</v>
      </c>
      <c r="E6" s="46">
        <v>3929.1471717415275</v>
      </c>
      <c r="F6" s="46">
        <v>3650.5422740032609</v>
      </c>
      <c r="G6" s="46">
        <v>3780.5332290597698</v>
      </c>
      <c r="H6" s="46">
        <v>4007.4534435670471</v>
      </c>
      <c r="I6" s="46">
        <v>4005.6072801524997</v>
      </c>
      <c r="J6" s="46">
        <v>3314.3396697000003</v>
      </c>
      <c r="K6" s="46">
        <v>4239.9426026000001</v>
      </c>
      <c r="L6" s="46">
        <v>4428.0603939999992</v>
      </c>
      <c r="M6" s="46">
        <v>3940.0142089000001</v>
      </c>
      <c r="N6" s="46">
        <v>4094.6735677704282</v>
      </c>
      <c r="O6" s="46">
        <v>47153.471611642475</v>
      </c>
    </row>
    <row r="7" spans="1:15" x14ac:dyDescent="0.2">
      <c r="A7" s="143">
        <v>4</v>
      </c>
      <c r="B7" s="144" t="s">
        <v>89</v>
      </c>
      <c r="C7" s="46">
        <v>4407.4126336426843</v>
      </c>
      <c r="D7" s="46">
        <v>4243.1067006000003</v>
      </c>
      <c r="E7" s="46">
        <v>4136.68288571837</v>
      </c>
      <c r="F7" s="46">
        <v>3844.9289435563928</v>
      </c>
      <c r="G7" s="46">
        <v>4022.7769013115862</v>
      </c>
      <c r="H7" s="46">
        <v>4418.3615691068444</v>
      </c>
      <c r="I7" s="46">
        <v>4827.5493205140001</v>
      </c>
      <c r="J7" s="46">
        <v>3622.8485615039995</v>
      </c>
      <c r="K7" s="46">
        <v>4404.9984278939992</v>
      </c>
      <c r="L7" s="46">
        <v>3900.7568358540002</v>
      </c>
      <c r="M7" s="46">
        <v>4026.3954916499997</v>
      </c>
      <c r="N7" s="46">
        <v>4326.974234032934</v>
      </c>
      <c r="O7" s="46">
        <v>50182.792505384816</v>
      </c>
    </row>
    <row r="8" spans="1:15" x14ac:dyDescent="0.2">
      <c r="A8" s="143">
        <v>5</v>
      </c>
      <c r="B8" s="144" t="s">
        <v>90</v>
      </c>
      <c r="C8" s="46">
        <v>176.12318450435214</v>
      </c>
      <c r="D8" s="46">
        <v>192.44541599999997</v>
      </c>
      <c r="E8" s="46">
        <v>230.68477532610197</v>
      </c>
      <c r="F8" s="46">
        <v>190.89313494211666</v>
      </c>
      <c r="G8" s="46">
        <v>188.57162010418702</v>
      </c>
      <c r="H8" s="46">
        <v>238.38940634154454</v>
      </c>
      <c r="I8" s="46">
        <v>300.65385942450001</v>
      </c>
      <c r="J8" s="46">
        <v>168.07537192950002</v>
      </c>
      <c r="K8" s="46">
        <v>247.29795942749999</v>
      </c>
      <c r="L8" s="46">
        <v>184.36535233200001</v>
      </c>
      <c r="M8" s="46">
        <v>188.85124467449998</v>
      </c>
      <c r="N8" s="46">
        <v>223.24251405073619</v>
      </c>
      <c r="O8" s="46">
        <v>2529.5938390570386</v>
      </c>
    </row>
    <row r="9" spans="1:15" x14ac:dyDescent="0.2">
      <c r="A9" s="143">
        <v>8</v>
      </c>
      <c r="B9" s="144" t="s">
        <v>91</v>
      </c>
      <c r="C9" s="46">
        <v>4385.3718657249929</v>
      </c>
      <c r="D9" s="46">
        <v>4099.1607000000004</v>
      </c>
      <c r="E9" s="46">
        <v>4083.2829329030042</v>
      </c>
      <c r="F9" s="46">
        <v>3895.7970482618821</v>
      </c>
      <c r="G9" s="46">
        <v>4038.1472609585708</v>
      </c>
      <c r="H9" s="46">
        <v>4468.0938438759304</v>
      </c>
      <c r="I9" s="46">
        <v>3787.67652</v>
      </c>
      <c r="J9" s="46">
        <v>3516.8135400000001</v>
      </c>
      <c r="K9" s="46">
        <v>4182.3205699999999</v>
      </c>
      <c r="L9" s="46">
        <v>4624.0487951000005</v>
      </c>
      <c r="M9" s="46">
        <v>4520.6445301000003</v>
      </c>
      <c r="N9" s="46">
        <v>4639.4834227599486</v>
      </c>
      <c r="O9" s="46">
        <v>50240.841029684336</v>
      </c>
    </row>
    <row r="10" spans="1:15" x14ac:dyDescent="0.2">
      <c r="A10" s="143">
        <v>9</v>
      </c>
      <c r="B10" s="144" t="s">
        <v>92</v>
      </c>
      <c r="C10" s="191"/>
      <c r="D10" s="191"/>
      <c r="E10" s="191"/>
      <c r="F10" s="191"/>
      <c r="G10" s="191"/>
      <c r="H10" s="191"/>
      <c r="I10" s="191"/>
      <c r="J10" s="191"/>
      <c r="K10" s="191"/>
      <c r="L10" s="191"/>
      <c r="M10" s="191"/>
      <c r="N10" s="191"/>
      <c r="O10" s="191"/>
    </row>
    <row r="11" spans="1:15" x14ac:dyDescent="0.2">
      <c r="A11" s="143">
        <v>11</v>
      </c>
      <c r="B11" s="144" t="s">
        <v>93</v>
      </c>
      <c r="C11" s="46">
        <v>10357.985055567511</v>
      </c>
      <c r="D11" s="46">
        <v>11707.110443612501</v>
      </c>
      <c r="E11" s="46">
        <v>10833.639107687786</v>
      </c>
      <c r="F11" s="46">
        <v>10477.492719492135</v>
      </c>
      <c r="G11" s="46">
        <v>10967.432851382586</v>
      </c>
      <c r="H11" s="46">
        <v>11612.637565813995</v>
      </c>
      <c r="I11" s="46">
        <v>9976.1078215137477</v>
      </c>
      <c r="J11" s="46">
        <v>9927.5148479500003</v>
      </c>
      <c r="K11" s="46">
        <v>11628.744308649999</v>
      </c>
      <c r="L11" s="46">
        <v>10663.591140999999</v>
      </c>
      <c r="M11" s="46">
        <v>10871.8923271</v>
      </c>
      <c r="N11" s="46">
        <v>11957.920266995467</v>
      </c>
      <c r="O11" s="46">
        <v>130982.06845676572</v>
      </c>
    </row>
    <row r="12" spans="1:15" x14ac:dyDescent="0.2">
      <c r="A12" s="143">
        <v>12</v>
      </c>
      <c r="B12" s="144" t="s">
        <v>94</v>
      </c>
      <c r="C12" s="46">
        <v>3406.6390091432677</v>
      </c>
      <c r="D12" s="46">
        <v>3999.5391189074999</v>
      </c>
      <c r="E12" s="46">
        <v>3820.2569596058838</v>
      </c>
      <c r="F12" s="46">
        <v>3398.7141542824024</v>
      </c>
      <c r="G12" s="46">
        <v>3851.6798783486761</v>
      </c>
      <c r="H12" s="46">
        <v>4281.927168479564</v>
      </c>
      <c r="I12" s="46">
        <v>3640.6909240099994</v>
      </c>
      <c r="J12" s="46">
        <v>3483.0450721500001</v>
      </c>
      <c r="K12" s="46">
        <v>4329.5034170500003</v>
      </c>
      <c r="L12" s="46">
        <v>3955.5315303000002</v>
      </c>
      <c r="M12" s="46">
        <v>3787.7476619499998</v>
      </c>
      <c r="N12" s="46">
        <v>3843.3133874296027</v>
      </c>
      <c r="O12" s="46">
        <v>45798.588281656899</v>
      </c>
    </row>
    <row r="13" spans="1:15" x14ac:dyDescent="0.2">
      <c r="A13" s="143">
        <v>13</v>
      </c>
      <c r="B13" s="144" t="s">
        <v>95</v>
      </c>
      <c r="C13" s="46">
        <v>512.79333677259672</v>
      </c>
      <c r="D13" s="46">
        <v>543.03745466838996</v>
      </c>
      <c r="E13" s="46">
        <v>538.88606712077831</v>
      </c>
      <c r="F13" s="46">
        <v>499.06939382393574</v>
      </c>
      <c r="G13" s="46">
        <v>496.95027365027551</v>
      </c>
      <c r="H13" s="46">
        <v>509.90851644815405</v>
      </c>
      <c r="I13" s="46">
        <v>448.08844750000003</v>
      </c>
      <c r="J13" s="46">
        <v>440.54197290000002</v>
      </c>
      <c r="K13" s="46">
        <v>456.39906260000004</v>
      </c>
      <c r="L13" s="46">
        <v>444.1208982</v>
      </c>
      <c r="M13" s="46">
        <v>479.93877370000001</v>
      </c>
      <c r="N13" s="46">
        <v>480.61217747717222</v>
      </c>
      <c r="O13" s="46">
        <v>5850.3463748613012</v>
      </c>
    </row>
    <row r="14" spans="1:15" x14ac:dyDescent="0.2">
      <c r="A14" s="143">
        <v>15</v>
      </c>
      <c r="B14" s="144" t="s">
        <v>96</v>
      </c>
      <c r="C14" s="46">
        <v>339.23601910808571</v>
      </c>
      <c r="D14" s="46">
        <v>415.03541899749996</v>
      </c>
      <c r="E14" s="46">
        <v>443.3108243302828</v>
      </c>
      <c r="F14" s="46">
        <v>426.90602263852736</v>
      </c>
      <c r="G14" s="46">
        <v>382.48915150442713</v>
      </c>
      <c r="H14" s="46">
        <v>406.07979019931378</v>
      </c>
      <c r="I14" s="46">
        <v>382.50173685499999</v>
      </c>
      <c r="J14" s="46">
        <v>341.47135189999995</v>
      </c>
      <c r="K14" s="46">
        <v>387.56224954999999</v>
      </c>
      <c r="L14" s="46">
        <v>409.56553959999997</v>
      </c>
      <c r="M14" s="46">
        <v>398.13463059999992</v>
      </c>
      <c r="N14" s="46">
        <v>395.30550572545667</v>
      </c>
      <c r="O14" s="46">
        <v>4727.5982410085935</v>
      </c>
    </row>
    <row r="15" spans="1:15" x14ac:dyDescent="0.2">
      <c r="A15" s="145">
        <v>16</v>
      </c>
      <c r="B15" s="146" t="s">
        <v>97</v>
      </c>
      <c r="C15" s="191"/>
      <c r="D15" s="191"/>
      <c r="E15" s="191"/>
      <c r="F15" s="191"/>
      <c r="G15" s="191"/>
      <c r="H15" s="191"/>
      <c r="I15" s="191"/>
      <c r="J15" s="191"/>
      <c r="K15" s="191"/>
      <c r="L15" s="191"/>
      <c r="M15" s="191"/>
      <c r="N15" s="191"/>
      <c r="O15" s="191"/>
    </row>
    <row r="16" spans="1:15" x14ac:dyDescent="0.2">
      <c r="A16" s="143">
        <v>18</v>
      </c>
      <c r="B16" s="144" t="s">
        <v>98</v>
      </c>
      <c r="C16" s="46">
        <v>1224.6134975423688</v>
      </c>
      <c r="D16" s="46">
        <v>1144.8259693535997</v>
      </c>
      <c r="E16" s="46">
        <v>1211.1067505840128</v>
      </c>
      <c r="F16" s="46">
        <v>1115.6138128474406</v>
      </c>
      <c r="G16" s="46">
        <v>1131.9135190160885</v>
      </c>
      <c r="H16" s="46">
        <v>1290.272791519199</v>
      </c>
      <c r="I16" s="46">
        <v>1125.4670880000001</v>
      </c>
      <c r="J16" s="46">
        <v>1030.2028694000001</v>
      </c>
      <c r="K16" s="46">
        <v>1040.7802474000002</v>
      </c>
      <c r="L16" s="46">
        <v>1095.0531726000002</v>
      </c>
      <c r="M16" s="46">
        <v>1110.6397663</v>
      </c>
      <c r="N16" s="46">
        <v>1236.5441905636255</v>
      </c>
      <c r="O16" s="46">
        <v>13757.033675126337</v>
      </c>
    </row>
    <row r="17" spans="1:16" x14ac:dyDescent="0.2">
      <c r="A17" s="147" t="s">
        <v>99</v>
      </c>
      <c r="B17" s="148"/>
      <c r="C17" s="47">
        <v>47342.24934004496</v>
      </c>
      <c r="D17" s="47">
        <v>47193.210114808244</v>
      </c>
      <c r="E17" s="47">
        <v>47357.73175945269</v>
      </c>
      <c r="F17" s="47">
        <v>44396.88592867706</v>
      </c>
      <c r="G17" s="47">
        <v>45937.231471464002</v>
      </c>
      <c r="H17" s="47">
        <v>50364.201078217673</v>
      </c>
      <c r="I17" s="47">
        <v>44887.844265138498</v>
      </c>
      <c r="J17" s="47">
        <v>41115.586281233496</v>
      </c>
      <c r="K17" s="47">
        <v>50883.107098471497</v>
      </c>
      <c r="L17" s="47">
        <v>46808.252460886004</v>
      </c>
      <c r="M17" s="47">
        <v>46739.589212874504</v>
      </c>
      <c r="N17" s="47">
        <v>49792.785498381665</v>
      </c>
      <c r="O17" s="47">
        <v>562818.67450965033</v>
      </c>
      <c r="P17" s="149" t="s">
        <v>256</v>
      </c>
    </row>
    <row r="18" spans="1:16" x14ac:dyDescent="0.2">
      <c r="C18" s="136"/>
      <c r="O18" s="150"/>
      <c r="P18" s="180" t="s">
        <v>270</v>
      </c>
    </row>
    <row r="19" spans="1:16" x14ac:dyDescent="0.2">
      <c r="C19" s="136"/>
      <c r="O19" s="150" t="s">
        <v>43</v>
      </c>
    </row>
    <row r="20" spans="1:16" x14ac:dyDescent="0.2">
      <c r="A20" s="138" t="s">
        <v>100</v>
      </c>
      <c r="C20" s="136"/>
      <c r="O20" s="48" t="s">
        <v>43</v>
      </c>
    </row>
    <row r="21" spans="1:16" x14ac:dyDescent="0.2">
      <c r="A21" s="138" t="s">
        <v>101</v>
      </c>
      <c r="C21" s="136"/>
      <c r="O21" s="48"/>
    </row>
    <row r="22" spans="1:16" ht="25.5" x14ac:dyDescent="0.2">
      <c r="A22" s="139" t="s">
        <v>72</v>
      </c>
      <c r="B22" s="140" t="s">
        <v>73</v>
      </c>
      <c r="C22" s="141" t="s">
        <v>74</v>
      </c>
      <c r="D22" s="141" t="s">
        <v>75</v>
      </c>
      <c r="E22" s="141" t="s">
        <v>76</v>
      </c>
      <c r="F22" s="141" t="s">
        <v>77</v>
      </c>
      <c r="G22" s="141" t="s">
        <v>78</v>
      </c>
      <c r="H22" s="141" t="s">
        <v>79</v>
      </c>
      <c r="I22" s="141" t="s">
        <v>80</v>
      </c>
      <c r="J22" s="141" t="s">
        <v>81</v>
      </c>
      <c r="K22" s="141" t="s">
        <v>82</v>
      </c>
      <c r="L22" s="141" t="s">
        <v>83</v>
      </c>
      <c r="M22" s="141" t="s">
        <v>84</v>
      </c>
      <c r="N22" s="141" t="s">
        <v>85</v>
      </c>
      <c r="O22" s="151"/>
    </row>
    <row r="23" spans="1:16" x14ac:dyDescent="0.2">
      <c r="A23" s="143">
        <v>2</v>
      </c>
      <c r="B23" s="152" t="s">
        <v>87</v>
      </c>
      <c r="C23" s="135"/>
      <c r="D23" s="135"/>
      <c r="E23" s="135"/>
      <c r="F23" s="135"/>
      <c r="G23" s="135"/>
      <c r="H23" s="135"/>
      <c r="I23" s="135"/>
      <c r="J23" s="135"/>
      <c r="K23" s="135"/>
      <c r="L23" s="135"/>
      <c r="M23" s="135"/>
      <c r="N23" s="135"/>
    </row>
    <row r="24" spans="1:16" x14ac:dyDescent="0.2">
      <c r="A24" s="143"/>
      <c r="B24" s="153">
        <v>45652</v>
      </c>
      <c r="C24" s="135">
        <v>3.5000000000000003E-2</v>
      </c>
      <c r="D24" s="135"/>
      <c r="E24" s="135"/>
      <c r="F24" s="135"/>
      <c r="G24" s="135"/>
      <c r="H24" s="135"/>
      <c r="I24" s="135"/>
      <c r="J24" s="135"/>
      <c r="K24" s="135"/>
      <c r="L24" s="135"/>
      <c r="M24" s="135"/>
      <c r="N24" s="135"/>
      <c r="O24" s="154" t="s">
        <v>102</v>
      </c>
    </row>
    <row r="25" spans="1:16" x14ac:dyDescent="0.2">
      <c r="A25" s="143">
        <v>3</v>
      </c>
      <c r="B25" s="152" t="s">
        <v>88</v>
      </c>
      <c r="C25" s="135"/>
      <c r="D25" s="135"/>
      <c r="E25" s="135"/>
      <c r="F25" s="135"/>
      <c r="G25" s="135"/>
      <c r="H25" s="135"/>
      <c r="I25" s="135"/>
      <c r="J25" s="135"/>
      <c r="K25" s="135"/>
      <c r="L25" s="135"/>
      <c r="M25" s="135"/>
      <c r="N25" s="135"/>
      <c r="O25" s="154"/>
    </row>
    <row r="26" spans="1:16" x14ac:dyDescent="0.2">
      <c r="A26" s="143"/>
      <c r="B26" s="153">
        <v>45683</v>
      </c>
      <c r="C26" s="135"/>
      <c r="D26" s="135">
        <v>2.5000000000000001E-2</v>
      </c>
      <c r="E26" s="135"/>
      <c r="F26" s="135"/>
      <c r="G26" s="135"/>
      <c r="H26" s="135"/>
      <c r="I26" s="135"/>
      <c r="J26" s="135"/>
      <c r="K26" s="135"/>
      <c r="L26" s="135"/>
      <c r="M26" s="135"/>
      <c r="N26" s="135"/>
      <c r="O26" s="154" t="s">
        <v>102</v>
      </c>
    </row>
    <row r="27" spans="1:16" x14ac:dyDescent="0.2">
      <c r="A27" s="143">
        <v>4</v>
      </c>
      <c r="B27" s="152" t="s">
        <v>89</v>
      </c>
      <c r="C27" s="135"/>
      <c r="D27" s="135"/>
      <c r="E27" s="135"/>
      <c r="F27" s="135"/>
      <c r="G27" s="135"/>
      <c r="H27" s="135"/>
      <c r="I27" s="135"/>
      <c r="J27" s="135"/>
      <c r="K27" s="135"/>
      <c r="L27" s="135"/>
      <c r="M27" s="135"/>
      <c r="N27" s="135"/>
      <c r="O27" s="154"/>
      <c r="P27" s="155"/>
    </row>
    <row r="28" spans="1:16" x14ac:dyDescent="0.2">
      <c r="A28" s="143"/>
      <c r="B28" s="153"/>
      <c r="C28" s="135"/>
      <c r="D28" s="135"/>
      <c r="E28" s="135"/>
      <c r="F28" s="135"/>
      <c r="G28" s="135"/>
      <c r="H28" s="135"/>
      <c r="I28" s="135"/>
      <c r="J28" s="135"/>
      <c r="K28" s="135"/>
      <c r="L28" s="135"/>
      <c r="M28" s="135"/>
      <c r="N28" s="135"/>
      <c r="O28" s="154"/>
      <c r="P28" s="155"/>
    </row>
    <row r="29" spans="1:16" x14ac:dyDescent="0.2">
      <c r="A29" s="143">
        <v>5</v>
      </c>
      <c r="B29" s="152" t="s">
        <v>90</v>
      </c>
      <c r="C29" s="135"/>
      <c r="D29" s="135"/>
      <c r="E29" s="135"/>
      <c r="F29" s="135"/>
      <c r="G29" s="135"/>
      <c r="H29" s="135"/>
      <c r="I29" s="135"/>
      <c r="J29" s="135"/>
      <c r="K29" s="135"/>
      <c r="L29" s="135"/>
      <c r="M29" s="135"/>
      <c r="N29" s="135"/>
      <c r="O29" s="154"/>
    </row>
    <row r="30" spans="1:16" x14ac:dyDescent="0.2">
      <c r="A30" s="143"/>
      <c r="B30" s="153">
        <v>45803</v>
      </c>
      <c r="C30" s="135"/>
      <c r="D30" s="135"/>
      <c r="E30" s="135"/>
      <c r="F30" s="135"/>
      <c r="G30" s="135"/>
      <c r="H30" s="135">
        <v>2.5000000000000001E-2</v>
      </c>
      <c r="I30" s="135"/>
      <c r="J30" s="135"/>
      <c r="K30" s="135"/>
      <c r="L30" s="135"/>
      <c r="M30" s="135"/>
      <c r="N30" s="135"/>
      <c r="O30" s="154" t="s">
        <v>102</v>
      </c>
    </row>
    <row r="31" spans="1:16" x14ac:dyDescent="0.2">
      <c r="A31" s="143">
        <v>8</v>
      </c>
      <c r="B31" s="152" t="s">
        <v>91</v>
      </c>
      <c r="C31" s="135"/>
      <c r="D31" s="135"/>
      <c r="E31" s="135"/>
      <c r="F31" s="135"/>
      <c r="G31" s="135"/>
      <c r="H31" s="135"/>
      <c r="I31" s="135"/>
      <c r="J31" s="135"/>
      <c r="K31" s="135"/>
      <c r="L31" s="135"/>
      <c r="M31" s="135"/>
      <c r="N31" s="135"/>
      <c r="O31" s="154"/>
      <c r="P31" s="155"/>
    </row>
    <row r="32" spans="1:16" x14ac:dyDescent="0.2">
      <c r="A32" s="143"/>
      <c r="B32" s="153">
        <v>45926</v>
      </c>
      <c r="C32" s="135"/>
      <c r="D32" s="135"/>
      <c r="E32" s="135"/>
      <c r="F32" s="135"/>
      <c r="G32" s="135"/>
      <c r="H32" s="135"/>
      <c r="I32" s="135"/>
      <c r="J32" s="135"/>
      <c r="K32" s="135"/>
      <c r="L32" s="135">
        <v>2.5000000000000001E-2</v>
      </c>
      <c r="M32" s="135"/>
      <c r="N32" s="135"/>
      <c r="O32" s="154" t="s">
        <v>102</v>
      </c>
      <c r="P32" s="155"/>
    </row>
    <row r="33" spans="1:16" x14ac:dyDescent="0.2">
      <c r="A33" s="143">
        <v>9</v>
      </c>
      <c r="B33" s="152" t="s">
        <v>103</v>
      </c>
      <c r="C33" s="135"/>
      <c r="D33" s="135"/>
      <c r="E33" s="135"/>
      <c r="F33" s="135"/>
      <c r="G33" s="135"/>
      <c r="H33" s="135"/>
      <c r="I33" s="135"/>
      <c r="J33" s="135"/>
      <c r="K33" s="135"/>
      <c r="L33" s="135"/>
      <c r="M33" s="135"/>
      <c r="N33" s="135"/>
      <c r="O33" s="154"/>
    </row>
    <row r="34" spans="1:16" x14ac:dyDescent="0.2">
      <c r="A34" s="143"/>
      <c r="B34" s="195"/>
      <c r="C34" s="194"/>
      <c r="D34" s="194"/>
      <c r="E34" s="194"/>
      <c r="F34" s="194"/>
      <c r="G34" s="194"/>
      <c r="H34" s="194"/>
      <c r="I34" s="194"/>
      <c r="J34" s="194"/>
      <c r="K34" s="194"/>
      <c r="L34" s="194"/>
      <c r="M34" s="194"/>
      <c r="N34" s="194"/>
      <c r="O34" s="154" t="s">
        <v>272</v>
      </c>
    </row>
    <row r="35" spans="1:16" x14ac:dyDescent="0.2">
      <c r="A35" s="143">
        <v>11</v>
      </c>
      <c r="B35" s="152" t="s">
        <v>93</v>
      </c>
      <c r="C35" s="135"/>
      <c r="D35" s="135"/>
      <c r="E35" s="135"/>
      <c r="F35" s="135"/>
      <c r="G35" s="135"/>
      <c r="H35" s="135"/>
      <c r="I35" s="135"/>
      <c r="J35" s="135"/>
      <c r="K35" s="135"/>
      <c r="L35" s="135"/>
      <c r="M35" s="135"/>
      <c r="N35" s="135"/>
      <c r="O35" s="154"/>
    </row>
    <row r="36" spans="1:16" x14ac:dyDescent="0.2">
      <c r="A36" s="143"/>
      <c r="B36" s="153">
        <v>45317</v>
      </c>
      <c r="C36" s="135"/>
      <c r="D36" s="135">
        <v>2.5000000000000001E-2</v>
      </c>
      <c r="E36" s="135"/>
      <c r="F36" s="135"/>
      <c r="G36" s="135"/>
      <c r="H36" s="135"/>
      <c r="I36" s="135"/>
      <c r="J36" s="135"/>
      <c r="K36" s="135"/>
      <c r="L36" s="135"/>
      <c r="M36" s="135"/>
      <c r="N36" s="135"/>
      <c r="O36" s="154" t="s">
        <v>104</v>
      </c>
    </row>
    <row r="37" spans="1:16" x14ac:dyDescent="0.2">
      <c r="A37" s="143">
        <v>12</v>
      </c>
      <c r="B37" s="152" t="s">
        <v>94</v>
      </c>
      <c r="C37" s="135"/>
      <c r="D37" s="135"/>
      <c r="E37" s="135"/>
      <c r="F37" s="135"/>
      <c r="G37" s="135"/>
      <c r="H37" s="135"/>
      <c r="I37" s="135"/>
      <c r="J37" s="135"/>
      <c r="K37" s="135"/>
      <c r="L37" s="135"/>
      <c r="M37" s="135"/>
      <c r="N37" s="135"/>
      <c r="O37" s="154"/>
    </row>
    <row r="38" spans="1:16" x14ac:dyDescent="0.2">
      <c r="A38" s="143"/>
      <c r="B38" s="153">
        <v>45317</v>
      </c>
      <c r="C38" s="135"/>
      <c r="D38" s="135">
        <v>2.5000000000000001E-2</v>
      </c>
      <c r="E38" s="135"/>
      <c r="F38" s="135"/>
      <c r="G38" s="135"/>
      <c r="H38" s="135"/>
      <c r="I38" s="135"/>
      <c r="J38" s="135"/>
      <c r="K38" s="135"/>
      <c r="L38" s="135"/>
      <c r="M38" s="135"/>
      <c r="N38" s="135"/>
      <c r="O38" s="154" t="s">
        <v>104</v>
      </c>
    </row>
    <row r="39" spans="1:16" x14ac:dyDescent="0.2">
      <c r="A39" s="143">
        <v>13</v>
      </c>
      <c r="B39" s="152" t="s">
        <v>95</v>
      </c>
      <c r="C39" s="135"/>
      <c r="D39" s="135"/>
      <c r="E39" s="135"/>
      <c r="F39" s="135"/>
      <c r="G39" s="135"/>
      <c r="H39" s="135"/>
      <c r="I39" s="135"/>
      <c r="J39" s="135"/>
      <c r="K39" s="135"/>
      <c r="L39" s="135"/>
      <c r="M39" s="135"/>
      <c r="N39" s="135"/>
      <c r="O39" s="154"/>
    </row>
    <row r="40" spans="1:16" x14ac:dyDescent="0.2">
      <c r="A40" s="143"/>
      <c r="B40" s="153">
        <v>45652</v>
      </c>
      <c r="C40" s="135">
        <v>3.5000000000000003E-2</v>
      </c>
      <c r="D40" s="135"/>
      <c r="E40" s="135"/>
      <c r="F40" s="135"/>
      <c r="G40" s="135"/>
      <c r="H40" s="135"/>
      <c r="I40" s="135"/>
      <c r="J40" s="135"/>
      <c r="K40" s="135"/>
      <c r="L40" s="135"/>
      <c r="M40" s="135"/>
      <c r="N40" s="135"/>
      <c r="O40" s="154" t="s">
        <v>102</v>
      </c>
    </row>
    <row r="41" spans="1:16" x14ac:dyDescent="0.2">
      <c r="A41" s="143">
        <v>15</v>
      </c>
      <c r="B41" s="152" t="s">
        <v>96</v>
      </c>
      <c r="C41" s="135"/>
      <c r="D41" s="135"/>
      <c r="E41" s="135"/>
      <c r="F41" s="135"/>
      <c r="G41" s="135"/>
      <c r="H41" s="135"/>
      <c r="I41" s="135"/>
      <c r="J41" s="135"/>
      <c r="K41" s="135"/>
      <c r="L41" s="135"/>
      <c r="M41" s="135"/>
      <c r="N41" s="135"/>
      <c r="O41" s="154"/>
    </row>
    <row r="42" spans="1:16" x14ac:dyDescent="0.2">
      <c r="A42" s="143"/>
      <c r="B42" s="153">
        <v>45317</v>
      </c>
      <c r="C42" s="135"/>
      <c r="D42" s="135">
        <v>2.5000000000000001E-2</v>
      </c>
      <c r="E42" s="135"/>
      <c r="F42" s="135"/>
      <c r="G42" s="135"/>
      <c r="H42" s="135"/>
      <c r="I42" s="135"/>
      <c r="J42" s="135"/>
      <c r="K42" s="135"/>
      <c r="L42" s="135"/>
      <c r="M42" s="135"/>
      <c r="N42" s="135"/>
      <c r="O42" s="154" t="s">
        <v>104</v>
      </c>
    </row>
    <row r="43" spans="1:16" x14ac:dyDescent="0.2">
      <c r="A43" s="145">
        <v>16</v>
      </c>
      <c r="B43" s="146" t="s">
        <v>97</v>
      </c>
      <c r="C43" s="135"/>
      <c r="D43" s="135"/>
      <c r="E43" s="135"/>
      <c r="F43" s="135"/>
      <c r="G43" s="135"/>
      <c r="H43" s="135"/>
      <c r="I43" s="135"/>
      <c r="J43" s="135"/>
      <c r="K43" s="135"/>
      <c r="L43" s="135"/>
      <c r="M43" s="135"/>
      <c r="N43" s="135"/>
      <c r="O43" s="154"/>
      <c r="P43" s="155"/>
    </row>
    <row r="44" spans="1:16" x14ac:dyDescent="0.2">
      <c r="A44" s="145"/>
      <c r="B44" s="193"/>
      <c r="C44" s="194"/>
      <c r="D44" s="194"/>
      <c r="E44" s="194"/>
      <c r="F44" s="194"/>
      <c r="G44" s="194"/>
      <c r="H44" s="194"/>
      <c r="I44" s="194"/>
      <c r="J44" s="194"/>
      <c r="K44" s="194"/>
      <c r="L44" s="194"/>
      <c r="M44" s="194"/>
      <c r="N44" s="194"/>
      <c r="O44" s="154" t="s">
        <v>272</v>
      </c>
      <c r="P44" s="155"/>
    </row>
    <row r="45" spans="1:16" x14ac:dyDescent="0.2">
      <c r="A45" s="143">
        <v>18</v>
      </c>
      <c r="B45" s="152" t="s">
        <v>98</v>
      </c>
      <c r="C45" s="135"/>
      <c r="D45" s="135"/>
      <c r="E45" s="135"/>
      <c r="F45" s="135"/>
      <c r="G45" s="135"/>
      <c r="H45" s="135"/>
      <c r="I45" s="135"/>
      <c r="J45" s="135"/>
      <c r="K45" s="135"/>
      <c r="L45" s="135"/>
      <c r="M45" s="135"/>
      <c r="N45" s="135"/>
      <c r="O45" s="154"/>
    </row>
    <row r="46" spans="1:16" x14ac:dyDescent="0.2">
      <c r="A46" s="145"/>
      <c r="B46" s="153">
        <v>45652</v>
      </c>
      <c r="C46" s="135">
        <v>3.5000000000000003E-2</v>
      </c>
      <c r="D46" s="135"/>
      <c r="E46" s="135"/>
      <c r="F46" s="135"/>
      <c r="G46" s="135"/>
      <c r="H46" s="135"/>
      <c r="I46" s="135"/>
      <c r="J46" s="135"/>
      <c r="K46" s="135"/>
      <c r="L46" s="135"/>
      <c r="M46" s="135"/>
      <c r="N46" s="135"/>
      <c r="O46" s="154" t="s">
        <v>102</v>
      </c>
    </row>
    <row r="47" spans="1:16" x14ac:dyDescent="0.2">
      <c r="C47" s="136"/>
      <c r="N47" s="156"/>
      <c r="O47" s="157"/>
    </row>
    <row r="48" spans="1:16" x14ac:dyDescent="0.2">
      <c r="C48" s="136"/>
      <c r="D48" s="158"/>
      <c r="J48" s="136" t="s">
        <v>43</v>
      </c>
      <c r="O48" s="157"/>
    </row>
    <row r="49" spans="1:16" x14ac:dyDescent="0.2">
      <c r="A49" s="138" t="s">
        <v>105</v>
      </c>
      <c r="C49" s="136"/>
      <c r="O49" s="157"/>
    </row>
    <row r="50" spans="1:16" ht="25.5" x14ac:dyDescent="0.2">
      <c r="A50" s="139" t="s">
        <v>72</v>
      </c>
      <c r="B50" s="140" t="s">
        <v>73</v>
      </c>
      <c r="C50" s="141" t="str">
        <f t="shared" ref="C50:N50" si="0">+C22</f>
        <v>Jan</v>
      </c>
      <c r="D50" s="141" t="str">
        <f t="shared" si="0"/>
        <v>Feb</v>
      </c>
      <c r="E50" s="141" t="str">
        <f t="shared" si="0"/>
        <v>Mar</v>
      </c>
      <c r="F50" s="141" t="str">
        <f t="shared" si="0"/>
        <v>Apr</v>
      </c>
      <c r="G50" s="141" t="str">
        <f t="shared" si="0"/>
        <v>May</v>
      </c>
      <c r="H50" s="141" t="str">
        <f t="shared" si="0"/>
        <v>Jun</v>
      </c>
      <c r="I50" s="141" t="str">
        <f t="shared" si="0"/>
        <v>Jul</v>
      </c>
      <c r="J50" s="141" t="str">
        <f t="shared" si="0"/>
        <v>Aug</v>
      </c>
      <c r="K50" s="141" t="str">
        <f t="shared" si="0"/>
        <v>Sep</v>
      </c>
      <c r="L50" s="141" t="str">
        <f t="shared" si="0"/>
        <v>Oct</v>
      </c>
      <c r="M50" s="141" t="str">
        <f t="shared" si="0"/>
        <v>Nov</v>
      </c>
      <c r="N50" s="141" t="str">
        <f t="shared" si="0"/>
        <v>Dec</v>
      </c>
      <c r="O50" s="159" t="s">
        <v>86</v>
      </c>
    </row>
    <row r="51" spans="1:16" x14ac:dyDescent="0.2">
      <c r="A51" s="143">
        <v>2</v>
      </c>
      <c r="B51" s="152" t="s">
        <v>87</v>
      </c>
      <c r="C51" s="46">
        <f>IF(OR(SUM($C24:$C24)&gt;0),1+SUM($C24:$C24),1)*C5</f>
        <v>19167.40057493731</v>
      </c>
      <c r="D51" s="46">
        <f>IF(OR(SUM($C24:$D24)&gt;0),1+SUM($C24:$D24),1)*D5</f>
        <v>17278.66827777584</v>
      </c>
      <c r="E51" s="46">
        <f>IF(OR(SUM($C24:$E24)&gt;0),1+SUM($C24:$E24),1)*E5</f>
        <v>18556.057388566776</v>
      </c>
      <c r="F51" s="46">
        <f>IF(OR(SUM($C24:$F24)&gt;0),1+SUM($C24:$F24),1)*F5</f>
        <v>17281.612623137124</v>
      </c>
      <c r="G51" s="46">
        <f>IF(OR(SUM($C24:$G24)&gt;0),1+SUM($C24:$G24),1)*G5</f>
        <v>17451.556325506292</v>
      </c>
      <c r="H51" s="46">
        <f>IF(OR(SUM($C24:$H24)&gt;0),1+SUM($C24:$H24),1)*H5</f>
        <v>19579.606298378032</v>
      </c>
      <c r="I51" s="46">
        <f>IF(OR(SUM($C24:$I24)&gt;0),1+SUM($C24:$I24),1)*I5</f>
        <v>16756.3010187</v>
      </c>
      <c r="J51" s="46">
        <f>IF(OR(SUM($C24:$J24)&gt;0),1+SUM($C24:$J24),1)*J5</f>
        <v>15614.462968578002</v>
      </c>
      <c r="K51" s="46">
        <f>IF(OR(SUM($C24:$K24)&gt;0),1+SUM($C24:$K24),1)*K5</f>
        <v>20453.435155808998</v>
      </c>
      <c r="L51" s="46">
        <f>IF(OR(SUM($C24:$L24)&gt;0),1+SUM($C24:$L24),1)*L5</f>
        <v>17485.873585474499</v>
      </c>
      <c r="M51" s="46">
        <f>IF(OR(SUM($C24:$M24)&gt;0),1+SUM($C24:$M24),1)*M5</f>
        <v>17738.027801747998</v>
      </c>
      <c r="N51" s="46">
        <f>IF(OR(SUM($C24:$N24)&gt;0),1+SUM($C24:$N24),1)*N5</f>
        <v>18948.619833463563</v>
      </c>
      <c r="O51" s="49">
        <f>SUM(C51:N51)</f>
        <v>216311.62185207443</v>
      </c>
    </row>
    <row r="52" spans="1:16" x14ac:dyDescent="0.2">
      <c r="A52" s="143">
        <v>3</v>
      </c>
      <c r="B52" s="152" t="s">
        <v>88</v>
      </c>
      <c r="C52" s="46">
        <f>IF(OR(SUM($C26:$C26)&gt;0),1+SUM($C26:$C26),1)*C6</f>
        <v>3817.7909525879409</v>
      </c>
      <c r="D52" s="46">
        <f>IF(OR(SUM($C26:$D26)&gt;0),1+SUM($C26:$D26),1)*D6</f>
        <v>4044.0009879990002</v>
      </c>
      <c r="E52" s="46">
        <f>IF(OR(SUM($C26:$E26)&gt;0),1+SUM($C26:$E26),1)*E6</f>
        <v>4027.3758510350654</v>
      </c>
      <c r="F52" s="46">
        <f>IF(OR(SUM($C26:$F26)&gt;0),1+SUM($C26:$F26),1)*F6</f>
        <v>3741.8058308533423</v>
      </c>
      <c r="G52" s="46">
        <f>IF(OR(SUM($C26:$G26)&gt;0),1+SUM($C26:$G26),1)*G6</f>
        <v>3875.046559786264</v>
      </c>
      <c r="H52" s="46">
        <f>IF(OR(SUM($C26:$H26)&gt;0),1+SUM($C26:$H26),1)*H6</f>
        <v>4107.6397796562233</v>
      </c>
      <c r="I52" s="46">
        <f>IF(OR(SUM($C26:$I26)&gt;0),1+SUM($C26:$I26),1)*I6</f>
        <v>4105.7474621563115</v>
      </c>
      <c r="J52" s="46">
        <f>IF(OR(SUM($C26:$J26)&gt;0),1+SUM($C26:$J26),1)*J6</f>
        <v>3397.1981614424999</v>
      </c>
      <c r="K52" s="46">
        <f>IF(OR(SUM($C26:$K26)&gt;0),1+SUM($C26:$K26),1)*K6</f>
        <v>4345.9411676649997</v>
      </c>
      <c r="L52" s="46">
        <f>IF(OR(SUM($C26:$L26)&gt;0),1+SUM($C26:$L26),1)*L6</f>
        <v>4538.7619038499988</v>
      </c>
      <c r="M52" s="46">
        <f>IF(OR(SUM($C26:$M26)&gt;0),1+SUM($C26:$M26),1)*M6</f>
        <v>4038.5145641224999</v>
      </c>
      <c r="N52" s="46">
        <f>IF(OR(SUM($C26:$N26)&gt;0),1+SUM($C26:$N26),1)*N6</f>
        <v>4197.0404069646884</v>
      </c>
      <c r="O52" s="49">
        <f t="shared" ref="O52:O62" si="1">SUM(C52:N52)</f>
        <v>48236.863628118837</v>
      </c>
    </row>
    <row r="53" spans="1:16" x14ac:dyDescent="0.2">
      <c r="A53" s="143">
        <v>4</v>
      </c>
      <c r="B53" s="152" t="s">
        <v>89</v>
      </c>
      <c r="C53" s="46">
        <f>IF(OR(SUM($C28:$C28)&gt;0),1+SUM($C28:$C28),1)*C7</f>
        <v>4407.4126336426843</v>
      </c>
      <c r="D53" s="46">
        <f>IF(OR(SUM($C28:$D28)&gt;0),1+SUM($C28:$D28),1)*D7</f>
        <v>4243.1067006000003</v>
      </c>
      <c r="E53" s="46">
        <f>IF(OR(SUM($C28:$E28)&gt;0),1+SUM($C28:$E28),1)*E7</f>
        <v>4136.68288571837</v>
      </c>
      <c r="F53" s="46">
        <f>IF(OR(SUM($C28:$F28)&gt;0),1+SUM($C28:$F28),1)*F7</f>
        <v>3844.9289435563928</v>
      </c>
      <c r="G53" s="46">
        <f>IF(OR(SUM($C28:$G28)&gt;0),1+SUM($C28:$G28),1)*G7</f>
        <v>4022.7769013115862</v>
      </c>
      <c r="H53" s="46">
        <f>IF(OR(SUM($C28:$H28)&gt;0),1+SUM($C28:$H28),1)*H7</f>
        <v>4418.3615691068444</v>
      </c>
      <c r="I53" s="46">
        <f>IF(OR(SUM($C28:$I28)&gt;0),1+SUM($C28:$I28),1)*I7</f>
        <v>4827.5493205140001</v>
      </c>
      <c r="J53" s="46">
        <f>IF(OR(SUM($C28:$J28)&gt;0),1+SUM($C28:$J28),1)*J7</f>
        <v>3622.8485615039995</v>
      </c>
      <c r="K53" s="46">
        <f>IF(OR(SUM($C28:$K28)&gt;0),1+SUM($C28:$K28),1)*K7</f>
        <v>4404.9984278939992</v>
      </c>
      <c r="L53" s="46">
        <f>IF(OR(SUM($C28:$L28)&gt;0),1+SUM($C28:$L28),1)*L7</f>
        <v>3900.7568358540002</v>
      </c>
      <c r="M53" s="46">
        <f>IF(OR(SUM($C28:$M28)&gt;0),1+SUM($C28:$M28),1)*M7</f>
        <v>4026.3954916499997</v>
      </c>
      <c r="N53" s="46">
        <f>IF(OR(SUM($C28:$N28)&gt;0),1+SUM($C28:$N28),1)*N7</f>
        <v>4326.974234032934</v>
      </c>
      <c r="O53" s="49">
        <f t="shared" si="1"/>
        <v>50182.792505384816</v>
      </c>
    </row>
    <row r="54" spans="1:16" x14ac:dyDescent="0.2">
      <c r="A54" s="143">
        <v>5</v>
      </c>
      <c r="B54" s="152" t="s">
        <v>90</v>
      </c>
      <c r="C54" s="46">
        <f>IF(OR(SUM($C30:$C30)&gt;0),1+SUM($C30:$C30),1)*C8</f>
        <v>176.12318450435214</v>
      </c>
      <c r="D54" s="46">
        <f>IF(OR(SUM($C30:$D30)&gt;0),1+SUM($C30:$D30),1)*D8</f>
        <v>192.44541599999997</v>
      </c>
      <c r="E54" s="46">
        <f>IF(OR(SUM($C30:$E30)&gt;0),1+SUM($C30:$E30),1)*E8</f>
        <v>230.68477532610197</v>
      </c>
      <c r="F54" s="46">
        <f>IF(OR(SUM($C30:$F30)&gt;0),1+SUM($C30:$F30),1)*F8</f>
        <v>190.89313494211666</v>
      </c>
      <c r="G54" s="46">
        <f>IF(OR(SUM($C30:$G30)&gt;0),1+SUM($C30:$G30),1)*G8</f>
        <v>188.57162010418702</v>
      </c>
      <c r="H54" s="46">
        <f>IF(OR(SUM($C30:$H30)&gt;0),1+SUM($C30:$H30),1)*H8</f>
        <v>244.34914150008314</v>
      </c>
      <c r="I54" s="46">
        <f>IF(OR(SUM($C30:$I30)&gt;0),1+SUM($C30:$I30),1)*I8</f>
        <v>308.17020591011249</v>
      </c>
      <c r="J54" s="46">
        <f>IF(OR(SUM($C30:$J30)&gt;0),1+SUM($C30:$J30),1)*J8</f>
        <v>172.2772562277375</v>
      </c>
      <c r="K54" s="46">
        <f>IF(OR(SUM($C30:$K30)&gt;0),1+SUM($C30:$K30),1)*K8</f>
        <v>253.48040841318746</v>
      </c>
      <c r="L54" s="46">
        <f>IF(OR(SUM($C30:$L30)&gt;0),1+SUM($C30:$L30),1)*L8</f>
        <v>188.9744861403</v>
      </c>
      <c r="M54" s="46">
        <f>IF(OR(SUM($C30:$M30)&gt;0),1+SUM($C30:$M30),1)*M8</f>
        <v>193.57252579136247</v>
      </c>
      <c r="N54" s="46">
        <f>IF(OR(SUM($C30:$N30)&gt;0),1+SUM($C30:$N30),1)*N8</f>
        <v>228.82357690200459</v>
      </c>
      <c r="O54" s="49">
        <f t="shared" si="1"/>
        <v>2568.3657317615452</v>
      </c>
    </row>
    <row r="55" spans="1:16" x14ac:dyDescent="0.2">
      <c r="A55" s="143">
        <v>8</v>
      </c>
      <c r="B55" s="152" t="s">
        <v>106</v>
      </c>
      <c r="C55" s="46">
        <f>IF(OR(SUM($C32:$C32)&gt;0),1+SUM($C32:$C32),1)*C9</f>
        <v>4385.3718657249929</v>
      </c>
      <c r="D55" s="46">
        <f>IF(OR(SUM($C32:$D32)&gt;0),1+SUM($C32:$D32),1)*D9</f>
        <v>4099.1607000000004</v>
      </c>
      <c r="E55" s="46">
        <f>IF(OR(SUM($C32:$E32)&gt;0),1+SUM($C32:$E32),1)*E9</f>
        <v>4083.2829329030042</v>
      </c>
      <c r="F55" s="46">
        <f>IF(OR(SUM($C32:$F32)&gt;0),1+SUM($C32:$F32),1)*F9</f>
        <v>3895.7970482618821</v>
      </c>
      <c r="G55" s="46">
        <f>IF(OR(SUM($C32:$G32)&gt;0),1+SUM($C32:$G32),1)*G9</f>
        <v>4038.1472609585708</v>
      </c>
      <c r="H55" s="46">
        <f>IF(OR(SUM($C32:$H32)&gt;0),1+SUM($C32:$H32),1)*H9</f>
        <v>4468.0938438759304</v>
      </c>
      <c r="I55" s="46">
        <f>IF(OR(SUM($C32:$I32)&gt;0),1+SUM($C32:$I32),1)*I9</f>
        <v>3787.67652</v>
      </c>
      <c r="J55" s="46">
        <f>IF(OR(SUM($C32:$J32)&gt;0),1+SUM($C32:$J32),1)*J9</f>
        <v>3516.8135400000001</v>
      </c>
      <c r="K55" s="46">
        <f>IF(OR(SUM($C32:$K32)&gt;0),1+SUM($C32:$K32),1)*K9</f>
        <v>4182.3205699999999</v>
      </c>
      <c r="L55" s="46">
        <f>IF(OR(SUM($C32:$L32)&gt;0),1+SUM($C32:$L32),1)*L9</f>
        <v>4739.6500149775002</v>
      </c>
      <c r="M55" s="46">
        <f>IF(OR(SUM($C32:$M32)&gt;0),1+SUM($C32:$M32),1)*M9</f>
        <v>4633.6606433525003</v>
      </c>
      <c r="N55" s="46">
        <f>IF(OR(SUM($C32:$N32)&gt;0),1+SUM($C32:$N32),1)*N9</f>
        <v>4755.4705083289473</v>
      </c>
      <c r="O55" s="49">
        <f t="shared" si="1"/>
        <v>50585.445448383332</v>
      </c>
    </row>
    <row r="56" spans="1:16" x14ac:dyDescent="0.2">
      <c r="A56" s="143">
        <v>9</v>
      </c>
      <c r="B56" s="152" t="s">
        <v>92</v>
      </c>
      <c r="C56" s="191"/>
      <c r="D56" s="191"/>
      <c r="E56" s="191"/>
      <c r="F56" s="191"/>
      <c r="G56" s="191"/>
      <c r="H56" s="191"/>
      <c r="I56" s="191"/>
      <c r="J56" s="191"/>
      <c r="K56" s="191"/>
      <c r="L56" s="191"/>
      <c r="M56" s="191"/>
      <c r="N56" s="191"/>
      <c r="O56" s="192"/>
    </row>
    <row r="57" spans="1:16" x14ac:dyDescent="0.2">
      <c r="A57" s="143">
        <v>11</v>
      </c>
      <c r="B57" s="152" t="s">
        <v>93</v>
      </c>
      <c r="C57" s="46">
        <f>IF(OR(SUM($C36:$C36)&gt;0),1+SUM($C36:$C36),1)*C11</f>
        <v>10357.985055567511</v>
      </c>
      <c r="D57" s="46">
        <f>IF(OR(SUM($C36:$D36)&gt;0),1+SUM($C36:$D36),1)*D11</f>
        <v>11999.788204702812</v>
      </c>
      <c r="E57" s="46">
        <f>IF(OR(SUM($C36:$E36)&gt;0),1+SUM($C36:$E36),1)*E11</f>
        <v>11104.480085379981</v>
      </c>
      <c r="F57" s="46">
        <f>IF(OR(SUM($C36:$F36)&gt;0),1+SUM($C36:$F36),1)*F11</f>
        <v>10739.430037479437</v>
      </c>
      <c r="G57" s="46">
        <f>IF(OR(SUM($C36:$G36)&gt;0),1+SUM($C36:$G36),1)*G11</f>
        <v>11241.618672667149</v>
      </c>
      <c r="H57" s="46">
        <f>IF(OR(SUM($C36:$H36)&gt;0),1+SUM($C36:$H36),1)*H11</f>
        <v>11902.953504959343</v>
      </c>
      <c r="I57" s="46">
        <f>IF(OR(SUM($C36:$I36)&gt;0),1+SUM($C36:$I36),1)*I11</f>
        <v>10225.510517051591</v>
      </c>
      <c r="J57" s="46">
        <f>IF(OR(SUM($C36:$J36)&gt;0),1+SUM($C36:$J36),1)*J11</f>
        <v>10175.702719148749</v>
      </c>
      <c r="K57" s="46">
        <f>IF(OR(SUM($C36:$K36)&gt;0),1+SUM($C36:$K36),1)*K11</f>
        <v>11919.462916366248</v>
      </c>
      <c r="L57" s="46">
        <f>IF(OR(SUM($C36:$L36)&gt;0),1+SUM($C36:$L36),1)*L11</f>
        <v>10930.180919524999</v>
      </c>
      <c r="M57" s="46">
        <f>IF(OR(SUM($C36:$M36)&gt;0),1+SUM($C36:$M36),1)*M11</f>
        <v>11143.6896352775</v>
      </c>
      <c r="N57" s="46">
        <f>IF(OR(SUM($C36:$N36)&gt;0),1+SUM($C36:$N36),1)*N11</f>
        <v>12256.868273670352</v>
      </c>
      <c r="O57" s="49">
        <f t="shared" si="1"/>
        <v>133997.67054179567</v>
      </c>
    </row>
    <row r="58" spans="1:16" x14ac:dyDescent="0.2">
      <c r="A58" s="143">
        <v>12</v>
      </c>
      <c r="B58" s="152" t="s">
        <v>94</v>
      </c>
      <c r="C58" s="46">
        <f>IF(OR(SUM($C38:$C38)&gt;0),1+SUM($C38:$C38),1)*C12</f>
        <v>3406.6390091432677</v>
      </c>
      <c r="D58" s="46">
        <f>IF(OR(SUM($C38:$D38)&gt;0),1+SUM($C38:$D38),1)*D12</f>
        <v>4099.527596880187</v>
      </c>
      <c r="E58" s="46">
        <f>IF(OR(SUM($C38:$E38)&gt;0),1+SUM($C38:$E38),1)*E12</f>
        <v>3915.7633835960305</v>
      </c>
      <c r="F58" s="46">
        <f>IF(OR(SUM($C38:$F38)&gt;0),1+SUM($C38:$F38),1)*F12</f>
        <v>3483.6820081394621</v>
      </c>
      <c r="G58" s="46">
        <f>IF(OR(SUM($C38:$G38)&gt;0),1+SUM($C38:$G38),1)*G12</f>
        <v>3947.9718753073926</v>
      </c>
      <c r="H58" s="46">
        <f>IF(OR(SUM($C38:$H38)&gt;0),1+SUM($C38:$H38),1)*H12</f>
        <v>4388.975347691553</v>
      </c>
      <c r="I58" s="46">
        <f>IF(OR(SUM($C38:$I38)&gt;0),1+SUM($C38:$I38),1)*I12</f>
        <v>3731.7081971102489</v>
      </c>
      <c r="J58" s="46">
        <f>IF(OR(SUM($C38:$J38)&gt;0),1+SUM($C38:$J38),1)*J12</f>
        <v>3570.1211989537496</v>
      </c>
      <c r="K58" s="46">
        <f>IF(OR(SUM($C38:$K38)&gt;0),1+SUM($C38:$K38),1)*K12</f>
        <v>4437.7410024762503</v>
      </c>
      <c r="L58" s="46">
        <f>IF(OR(SUM($C38:$L38)&gt;0),1+SUM($C38:$L38),1)*L12</f>
        <v>4054.4198185575001</v>
      </c>
      <c r="M58" s="46">
        <f>IF(OR(SUM($C38:$M38)&gt;0),1+SUM($C38:$M38),1)*M12</f>
        <v>3882.4413534987493</v>
      </c>
      <c r="N58" s="46">
        <f>IF(OR(SUM($C38:$N38)&gt;0),1+SUM($C38:$N38),1)*N12</f>
        <v>3939.3962221153424</v>
      </c>
      <c r="O58" s="49">
        <f t="shared" si="1"/>
        <v>46858.387013469735</v>
      </c>
    </row>
    <row r="59" spans="1:16" x14ac:dyDescent="0.2">
      <c r="A59" s="143">
        <v>13</v>
      </c>
      <c r="B59" s="152" t="s">
        <v>95</v>
      </c>
      <c r="C59" s="46">
        <f>IF(OR(SUM($C40:$C40)&gt;0),1+SUM($C40:$C40),1)*C13</f>
        <v>530.74110355963751</v>
      </c>
      <c r="D59" s="46">
        <f>IF(OR(SUM($C40:$D40)&gt;0),1+SUM($C40:$D40),1)*D13</f>
        <v>562.04376558178353</v>
      </c>
      <c r="E59" s="46">
        <f>IF(OR(SUM($C40:$E40)&gt;0),1+SUM($C40:$E40),1)*E13</f>
        <v>557.74707947000547</v>
      </c>
      <c r="F59" s="46">
        <f>IF(OR(SUM($C40:$F40)&gt;0),1+SUM($C40:$F40),1)*F13</f>
        <v>516.5368226077735</v>
      </c>
      <c r="G59" s="46">
        <f>IF(OR(SUM($C40:$G40)&gt;0),1+SUM($C40:$G40),1)*G13</f>
        <v>514.34353322803508</v>
      </c>
      <c r="H59" s="46">
        <f>IF(OR(SUM($C40:$H40)&gt;0),1+SUM($C40:$H40),1)*H13</f>
        <v>527.75531452383939</v>
      </c>
      <c r="I59" s="46">
        <f>IF(OR(SUM($C40:$I40)&gt;0),1+SUM($C40:$I40),1)*I13</f>
        <v>463.7715431625</v>
      </c>
      <c r="J59" s="46">
        <f>IF(OR(SUM($C40:$J40)&gt;0),1+SUM($C40:$J40),1)*J13</f>
        <v>455.96094195149999</v>
      </c>
      <c r="K59" s="46">
        <f>IF(OR(SUM($C40:$K40)&gt;0),1+SUM($C40:$K40),1)*K13</f>
        <v>472.37302979100002</v>
      </c>
      <c r="L59" s="46">
        <f>IF(OR(SUM($C40:$L40)&gt;0),1+SUM($C40:$L40),1)*L13</f>
        <v>459.66512963699995</v>
      </c>
      <c r="M59" s="46">
        <f>IF(OR(SUM($C40:$M40)&gt;0),1+SUM($C40:$M40),1)*M13</f>
        <v>496.73663077949999</v>
      </c>
      <c r="N59" s="46">
        <f>IF(OR(SUM($C40:$N40)&gt;0),1+SUM($C40:$N40),1)*N13</f>
        <v>497.43360368887323</v>
      </c>
      <c r="O59" s="49">
        <f t="shared" si="1"/>
        <v>6055.1084979814477</v>
      </c>
    </row>
    <row r="60" spans="1:16" x14ac:dyDescent="0.2">
      <c r="A60" s="143">
        <v>15</v>
      </c>
      <c r="B60" s="152" t="s">
        <v>96</v>
      </c>
      <c r="C60" s="46">
        <f>IF(OR(SUM($C42:$C42)&gt;0),1+SUM($C42:$C42),1)*C14</f>
        <v>339.23601910808571</v>
      </c>
      <c r="D60" s="46">
        <f>IF(OR(SUM($C42:$D42)&gt;0),1+SUM($C42:$D42),1)*D14</f>
        <v>425.41130447243745</v>
      </c>
      <c r="E60" s="46">
        <f>IF(OR(SUM($C42:$E42)&gt;0),1+SUM($C42:$E42),1)*E14</f>
        <v>454.39359493853982</v>
      </c>
      <c r="F60" s="46">
        <f>IF(OR(SUM($C42:$F42)&gt;0),1+SUM($C42:$F42),1)*F14</f>
        <v>437.57867320449049</v>
      </c>
      <c r="G60" s="46">
        <f>IF(OR(SUM($C42:$G42)&gt;0),1+SUM($C42:$G42),1)*G14</f>
        <v>392.05138029203778</v>
      </c>
      <c r="H60" s="46">
        <f>IF(OR(SUM($C42:$H42)&gt;0),1+SUM($C42:$H42),1)*H14</f>
        <v>416.23178495429659</v>
      </c>
      <c r="I60" s="46">
        <f>IF(OR(SUM($C42:$I42)&gt;0),1+SUM($C42:$I42),1)*I14</f>
        <v>392.06428027637497</v>
      </c>
      <c r="J60" s="46">
        <f>IF(OR(SUM($C42:$J42)&gt;0),1+SUM($C42:$J42),1)*J14</f>
        <v>350.00813569749994</v>
      </c>
      <c r="K60" s="46">
        <f>IF(OR(SUM($C42:$K42)&gt;0),1+SUM($C42:$K42),1)*K14</f>
        <v>397.25130578874996</v>
      </c>
      <c r="L60" s="46">
        <f>IF(OR(SUM($C42:$L42)&gt;0),1+SUM($C42:$L42),1)*L14</f>
        <v>419.80467808999992</v>
      </c>
      <c r="M60" s="46">
        <f>IF(OR(SUM($C42:$M42)&gt;0),1+SUM($C42:$M42),1)*M14</f>
        <v>408.08799636499987</v>
      </c>
      <c r="N60" s="46">
        <f>IF(OR(SUM($C42:$N42)&gt;0),1+SUM($C42:$N42),1)*N14</f>
        <v>405.18814336859305</v>
      </c>
      <c r="O60" s="49">
        <f t="shared" si="1"/>
        <v>4837.3072965561059</v>
      </c>
    </row>
    <row r="61" spans="1:16" x14ac:dyDescent="0.2">
      <c r="A61" s="145">
        <v>16</v>
      </c>
      <c r="B61" s="146" t="s">
        <v>97</v>
      </c>
      <c r="C61" s="191"/>
      <c r="D61" s="191"/>
      <c r="E61" s="191"/>
      <c r="F61" s="191"/>
      <c r="G61" s="191"/>
      <c r="H61" s="191"/>
      <c r="I61" s="191"/>
      <c r="J61" s="191"/>
      <c r="K61" s="191"/>
      <c r="L61" s="191"/>
      <c r="M61" s="191"/>
      <c r="N61" s="191"/>
      <c r="O61" s="192"/>
    </row>
    <row r="62" spans="1:16" x14ac:dyDescent="0.2">
      <c r="A62" s="143">
        <v>18</v>
      </c>
      <c r="B62" s="152" t="s">
        <v>98</v>
      </c>
      <c r="C62" s="46">
        <f>IF(OR(SUM($C46:$C46)&gt;0),1+SUM($C46:$C46),1)*C16</f>
        <v>1267.4749699563515</v>
      </c>
      <c r="D62" s="46">
        <f>IF(OR(SUM($C46:$D46)&gt;0),1+SUM($C46:$D46),1)*D16</f>
        <v>1184.8948782809755</v>
      </c>
      <c r="E62" s="46">
        <f>IF(OR(SUM($C46:$E46)&gt;0),1+SUM($C46:$E46),1)*E16</f>
        <v>1253.4954868544532</v>
      </c>
      <c r="F62" s="46">
        <f>IF(OR(SUM($C46:$F46)&gt;0),1+SUM($C46:$F46),1)*F16</f>
        <v>1154.660296297101</v>
      </c>
      <c r="G62" s="46">
        <f>IF(OR(SUM($C46:$G46)&gt;0),1+SUM($C46:$G46),1)*G16</f>
        <v>1171.5304921816514</v>
      </c>
      <c r="H62" s="46">
        <f>IF(OR(SUM($C46:$H46)&gt;0),1+SUM($C46:$H46),1)*H16</f>
        <v>1335.432339222371</v>
      </c>
      <c r="I62" s="46">
        <f>IF(OR(SUM($C46:$I46)&gt;0),1+SUM($C46:$I46),1)*I16</f>
        <v>1164.85843608</v>
      </c>
      <c r="J62" s="46">
        <f>IF(OR(SUM($C46:$J46)&gt;0),1+SUM($C46:$J46),1)*J16</f>
        <v>1066.2599698290001</v>
      </c>
      <c r="K62" s="46">
        <f>IF(OR(SUM($C46:$K46)&gt;0),1+SUM($C46:$K46),1)*K16</f>
        <v>1077.2075560590001</v>
      </c>
      <c r="L62" s="46">
        <f>IF(OR(SUM($C46:$L46)&gt;0),1+SUM($C46:$L46),1)*L16</f>
        <v>1133.3800336410002</v>
      </c>
      <c r="M62" s="46">
        <f>IF(OR(SUM($C46:$M46)&gt;0),1+SUM($C46:$M46),1)*M16</f>
        <v>1149.5121581204999</v>
      </c>
      <c r="N62" s="46">
        <f>IF(OR(SUM($C46:$N46)&gt;0),1+SUM($C46:$N46),1)*N16</f>
        <v>1279.8232372333523</v>
      </c>
      <c r="O62" s="49">
        <f t="shared" si="1"/>
        <v>14238.529853755757</v>
      </c>
    </row>
    <row r="63" spans="1:16" x14ac:dyDescent="0.2">
      <c r="A63" s="147" t="s">
        <v>99</v>
      </c>
      <c r="B63" s="148"/>
      <c r="C63" s="47">
        <v>48054.612451762085</v>
      </c>
      <c r="D63" s="47">
        <v>48341.615101111405</v>
      </c>
      <c r="E63" s="47">
        <v>48525.78410973151</v>
      </c>
      <c r="F63" s="47">
        <v>45489.923049141144</v>
      </c>
      <c r="G63" s="47">
        <v>47063.00073767174</v>
      </c>
      <c r="H63" s="47">
        <v>51606.685716854423</v>
      </c>
      <c r="I63" s="47">
        <v>45972.291909309111</v>
      </c>
      <c r="J63" s="47">
        <v>42130.556210657734</v>
      </c>
      <c r="K63" s="47">
        <v>52153.091325059933</v>
      </c>
      <c r="L63" s="47">
        <v>48065.277230726788</v>
      </c>
      <c r="M63" s="47">
        <v>47994.706752433114</v>
      </c>
      <c r="N63" s="47">
        <v>51129.68079616801</v>
      </c>
      <c r="O63" s="47">
        <v>576527.22539062705</v>
      </c>
      <c r="P63" s="149" t="s">
        <v>257</v>
      </c>
    </row>
    <row r="64" spans="1:16" x14ac:dyDescent="0.2">
      <c r="O64" s="50"/>
      <c r="P64" s="216" t="s">
        <v>270</v>
      </c>
    </row>
    <row r="65" spans="1:16" x14ac:dyDescent="0.2">
      <c r="A65" s="154" t="s">
        <v>104</v>
      </c>
      <c r="B65" s="160" t="s">
        <v>107</v>
      </c>
      <c r="C65" s="51"/>
      <c r="O65" s="50"/>
    </row>
    <row r="66" spans="1:16" x14ac:dyDescent="0.2">
      <c r="A66" s="154" t="s">
        <v>102</v>
      </c>
      <c r="B66" s="160" t="s">
        <v>108</v>
      </c>
      <c r="C66" s="51"/>
      <c r="O66" s="52"/>
    </row>
    <row r="67" spans="1:16" x14ac:dyDescent="0.2">
      <c r="A67" s="154" t="s">
        <v>109</v>
      </c>
      <c r="B67" s="160" t="s">
        <v>110</v>
      </c>
      <c r="C67" s="51"/>
      <c r="O67" s="53"/>
      <c r="P67" s="54"/>
    </row>
  </sheetData>
  <printOptions horizontalCentered="1"/>
  <pageMargins left="0.7" right="0.7" top="0.75" bottom="0.75" header="0.3" footer="0.3"/>
  <pageSetup scale="53" orientation="landscape" r:id="rId1"/>
  <headerFooter alignWithMargins="0">
    <oddHeader>&amp;L&amp;"Arial,Bold"PacifiCorp
Washington 2023 General Rate Case
Escalation of Regular. Overtime, and Premium Labor
(Figures are in thousands)</oddHeader>
    <oddFooter xml:space="preserve">&amp;C&amp;"Arial,Regular"Page 13.2.4_R_REDACTED&amp;R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3B9AF-8451-4759-83F5-038B8B400BA9}">
  <sheetPr>
    <pageSetUpPr fitToPage="1"/>
  </sheetPr>
  <dimension ref="A1:I16"/>
  <sheetViews>
    <sheetView view="pageBreakPreview" zoomScale="90" zoomScaleNormal="90" zoomScaleSheetLayoutView="90" workbookViewId="0">
      <selection activeCell="G32" sqref="G32"/>
    </sheetView>
  </sheetViews>
  <sheetFormatPr defaultRowHeight="12.75" x14ac:dyDescent="0.2"/>
  <cols>
    <col min="1" max="1" width="27.140625" style="129" customWidth="1"/>
    <col min="2" max="2" width="18.85546875" style="129" customWidth="1"/>
    <col min="3" max="4" width="15.5703125" style="129" bestFit="1" customWidth="1"/>
    <col min="5" max="5" width="15" style="129" customWidth="1"/>
    <col min="6" max="6" width="1.5703125" style="129" customWidth="1"/>
    <col min="7" max="7" width="14" style="129" bestFit="1" customWidth="1"/>
    <col min="8" max="8" width="1.5703125" style="129" customWidth="1"/>
    <col min="9" max="9" width="9" style="129" bestFit="1" customWidth="1"/>
    <col min="10" max="16384" width="9.140625" style="55"/>
  </cols>
  <sheetData>
    <row r="1" spans="1:9" x14ac:dyDescent="0.2">
      <c r="A1" s="117" t="s">
        <v>0</v>
      </c>
      <c r="G1" s="55"/>
      <c r="H1" s="182" t="s">
        <v>1</v>
      </c>
      <c r="I1" s="55" t="s">
        <v>266</v>
      </c>
    </row>
    <row r="2" spans="1:9" x14ac:dyDescent="0.2">
      <c r="A2" s="117" t="s">
        <v>205</v>
      </c>
    </row>
    <row r="3" spans="1:9" x14ac:dyDescent="0.2">
      <c r="A3" s="117" t="s">
        <v>203</v>
      </c>
    </row>
    <row r="5" spans="1:9" x14ac:dyDescent="0.2">
      <c r="B5" s="130" t="s">
        <v>43</v>
      </c>
      <c r="C5" s="130" t="s">
        <v>43</v>
      </c>
      <c r="D5" s="130" t="s">
        <v>43</v>
      </c>
    </row>
    <row r="6" spans="1:9" x14ac:dyDescent="0.2">
      <c r="A6" s="118"/>
      <c r="B6" s="119" t="s">
        <v>111</v>
      </c>
      <c r="C6" s="119" t="s">
        <v>112</v>
      </c>
      <c r="D6" s="119" t="s">
        <v>113</v>
      </c>
      <c r="E6" s="119" t="s">
        <v>114</v>
      </c>
      <c r="F6" s="119"/>
      <c r="G6" s="119" t="s">
        <v>115</v>
      </c>
      <c r="H6" s="119"/>
      <c r="I6" s="120"/>
    </row>
    <row r="7" spans="1:9" ht="51.75" customHeight="1" x14ac:dyDescent="0.2">
      <c r="A7" s="121" t="s">
        <v>46</v>
      </c>
      <c r="B7" s="122" t="s">
        <v>206</v>
      </c>
      <c r="C7" s="123" t="s">
        <v>207</v>
      </c>
      <c r="D7" s="123" t="s">
        <v>116</v>
      </c>
      <c r="E7" s="123" t="s">
        <v>117</v>
      </c>
      <c r="F7" s="124"/>
      <c r="G7" s="122" t="s">
        <v>118</v>
      </c>
      <c r="H7" s="124"/>
      <c r="I7" s="122" t="s">
        <v>119</v>
      </c>
    </row>
    <row r="8" spans="1:9" x14ac:dyDescent="0.2">
      <c r="A8" s="125"/>
      <c r="B8" s="53"/>
      <c r="C8" s="53"/>
      <c r="D8" s="53"/>
      <c r="E8" s="53"/>
      <c r="F8" s="124"/>
      <c r="G8" s="53"/>
      <c r="H8" s="23"/>
    </row>
    <row r="9" spans="1:9" x14ac:dyDescent="0.2">
      <c r="A9" s="125"/>
      <c r="B9" s="53"/>
      <c r="C9" s="53"/>
      <c r="D9" s="53"/>
      <c r="E9" s="53"/>
      <c r="F9" s="124"/>
      <c r="G9" s="53"/>
      <c r="H9" s="23"/>
    </row>
    <row r="10" spans="1:9" x14ac:dyDescent="0.2">
      <c r="A10" s="131" t="s">
        <v>61</v>
      </c>
      <c r="B10" s="53">
        <v>4524604.7519998765</v>
      </c>
      <c r="C10" s="53">
        <v>4600000</v>
      </c>
      <c r="D10" s="53">
        <v>4099999.9999999995</v>
      </c>
      <c r="E10" s="53">
        <f>D10*B10/C10</f>
        <v>4032799.8876520637</v>
      </c>
      <c r="F10" s="124"/>
      <c r="G10" s="53">
        <f>E10-B10</f>
        <v>-491804.86434781272</v>
      </c>
      <c r="H10" s="23"/>
      <c r="I10" s="130" t="s">
        <v>258</v>
      </c>
    </row>
    <row r="11" spans="1:9" x14ac:dyDescent="0.2">
      <c r="A11" s="131" t="s">
        <v>62</v>
      </c>
      <c r="B11" s="53">
        <v>836131.4</v>
      </c>
      <c r="C11" s="53">
        <v>861180.4099999998</v>
      </c>
      <c r="D11" s="53">
        <f>C11</f>
        <v>861180.4099999998</v>
      </c>
      <c r="E11" s="53">
        <f>D11*B11/C11</f>
        <v>836131.4</v>
      </c>
      <c r="F11" s="124"/>
      <c r="G11" s="53">
        <f>E11-B11</f>
        <v>0</v>
      </c>
      <c r="H11" s="23"/>
      <c r="I11" s="130" t="s">
        <v>258</v>
      </c>
    </row>
    <row r="12" spans="1:9" x14ac:dyDescent="0.2">
      <c r="A12" s="131" t="s">
        <v>63</v>
      </c>
      <c r="B12" s="53">
        <v>1413017.3298239238</v>
      </c>
      <c r="C12" s="53">
        <v>1494265.6055059354</v>
      </c>
      <c r="D12" s="53">
        <v>1416096.6625979994</v>
      </c>
      <c r="E12" s="53">
        <f>D12*B12/C12</f>
        <v>1339098.6967670301</v>
      </c>
      <c r="F12" s="124"/>
      <c r="G12" s="53">
        <f>E12-B12</f>
        <v>-73918.633056893712</v>
      </c>
      <c r="H12" s="23"/>
      <c r="I12" s="130" t="s">
        <v>258</v>
      </c>
    </row>
    <row r="13" spans="1:9" x14ac:dyDescent="0.2">
      <c r="A13" s="131" t="s">
        <v>64</v>
      </c>
      <c r="B13" s="53">
        <v>4699390.5257755518</v>
      </c>
      <c r="C13" s="53">
        <v>4842646</v>
      </c>
      <c r="D13" s="56">
        <v>4842646</v>
      </c>
      <c r="E13" s="56">
        <f>D13*B13/C13</f>
        <v>4699390.5257755518</v>
      </c>
      <c r="F13" s="124"/>
      <c r="G13" s="56">
        <f>E13-B13</f>
        <v>0</v>
      </c>
      <c r="H13" s="23"/>
      <c r="I13" s="130" t="s">
        <v>258</v>
      </c>
    </row>
    <row r="14" spans="1:9" x14ac:dyDescent="0.2">
      <c r="A14" s="131" t="s">
        <v>86</v>
      </c>
      <c r="B14" s="126">
        <f>SUM(B10:B13)</f>
        <v>11473144.007599352</v>
      </c>
      <c r="C14" s="126">
        <f>SUM(C10:C13)</f>
        <v>11798092.015505936</v>
      </c>
      <c r="D14" s="126">
        <f>SUM(D10:D13)</f>
        <v>11219923.072597999</v>
      </c>
      <c r="E14" s="126">
        <f>SUM(E10:E13)</f>
        <v>10907420.510194646</v>
      </c>
      <c r="F14" s="127"/>
      <c r="G14" s="126">
        <f>SUM(G10:G13)</f>
        <v>-565723.49740470643</v>
      </c>
      <c r="I14" s="130" t="s">
        <v>258</v>
      </c>
    </row>
    <row r="15" spans="1:9" x14ac:dyDescent="0.2">
      <c r="B15" s="214" t="s">
        <v>259</v>
      </c>
      <c r="E15" s="214" t="s">
        <v>257</v>
      </c>
      <c r="F15" s="128"/>
      <c r="G15" s="214" t="s">
        <v>257</v>
      </c>
    </row>
    <row r="16" spans="1:9" x14ac:dyDescent="0.2">
      <c r="B16" s="214" t="s">
        <v>278</v>
      </c>
      <c r="E16" s="214" t="s">
        <v>278</v>
      </c>
      <c r="G16" s="214" t="s">
        <v>278</v>
      </c>
    </row>
  </sheetData>
  <pageMargins left="0.7" right="0.7" top="0.75" bottom="0.75" header="0.3" footer="0.3"/>
  <pageSetup scale="7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DA663-DBED-4CEC-BB77-B223002E381E}">
  <dimension ref="A1:J31"/>
  <sheetViews>
    <sheetView view="pageBreakPreview" zoomScale="85" zoomScaleNormal="80" zoomScaleSheetLayoutView="85" workbookViewId="0">
      <selection activeCell="I39" sqref="I39"/>
    </sheetView>
  </sheetViews>
  <sheetFormatPr defaultColWidth="9.140625" defaultRowHeight="12.75" x14ac:dyDescent="0.2"/>
  <cols>
    <col min="1" max="1" width="6.5703125" style="162" customWidth="1"/>
    <col min="2" max="2" width="5.85546875" style="162" customWidth="1"/>
    <col min="3" max="3" width="41" style="162" customWidth="1"/>
    <col min="4" max="4" width="7.7109375" style="162" customWidth="1"/>
    <col min="5" max="5" width="5.5703125" style="162" customWidth="1"/>
    <col min="6" max="6" width="15.28515625" style="162" bestFit="1" customWidth="1"/>
    <col min="7" max="7" width="15.28515625" style="162" customWidth="1"/>
    <col min="8" max="8" width="10.5703125" style="162" bestFit="1" customWidth="1"/>
    <col min="9" max="9" width="10.7109375" style="167" customWidth="1"/>
    <col min="10" max="10" width="12.7109375" style="162" customWidth="1"/>
    <col min="11" max="16384" width="9.140625" style="132"/>
  </cols>
  <sheetData>
    <row r="1" spans="1:10" x14ac:dyDescent="0.2">
      <c r="A1" s="161" t="s">
        <v>0</v>
      </c>
      <c r="H1" s="183" t="s">
        <v>1</v>
      </c>
      <c r="I1" s="133" t="s">
        <v>261</v>
      </c>
    </row>
    <row r="2" spans="1:10" x14ac:dyDescent="0.2">
      <c r="A2" s="161" t="s">
        <v>2</v>
      </c>
      <c r="I2" s="163"/>
    </row>
    <row r="3" spans="1:10" x14ac:dyDescent="0.2">
      <c r="A3" s="161" t="s">
        <v>218</v>
      </c>
      <c r="I3" s="163"/>
    </row>
    <row r="4" spans="1:10" x14ac:dyDescent="0.2">
      <c r="A4" s="161" t="s">
        <v>219</v>
      </c>
      <c r="I4" s="163"/>
    </row>
    <row r="5" spans="1:10" ht="15.75" x14ac:dyDescent="0.25">
      <c r="A5" s="164"/>
      <c r="I5" s="163"/>
    </row>
    <row r="6" spans="1:10" ht="25.5" x14ac:dyDescent="0.2">
      <c r="D6" s="165" t="s">
        <v>220</v>
      </c>
      <c r="E6" s="165" t="s">
        <v>119</v>
      </c>
      <c r="F6" s="165" t="s">
        <v>221</v>
      </c>
      <c r="G6" s="165" t="s">
        <v>222</v>
      </c>
      <c r="H6" s="166" t="s">
        <v>223</v>
      </c>
      <c r="I6" s="165" t="s">
        <v>119</v>
      </c>
      <c r="J6" s="165"/>
    </row>
    <row r="7" spans="1:10" x14ac:dyDescent="0.2">
      <c r="A7" s="161" t="s">
        <v>224</v>
      </c>
    </row>
    <row r="8" spans="1:10" x14ac:dyDescent="0.2">
      <c r="B8" s="162" t="s">
        <v>225</v>
      </c>
      <c r="D8" s="167" t="s">
        <v>226</v>
      </c>
      <c r="E8" s="167"/>
      <c r="F8" s="168">
        <v>33048539.539560713</v>
      </c>
      <c r="G8" s="168">
        <f>F8</f>
        <v>33048539.539560713</v>
      </c>
      <c r="H8" s="168"/>
      <c r="I8" s="133" t="s">
        <v>217</v>
      </c>
      <c r="J8" s="181" t="s">
        <v>278</v>
      </c>
    </row>
    <row r="9" spans="1:10" x14ac:dyDescent="0.2">
      <c r="B9" s="162" t="s">
        <v>227</v>
      </c>
      <c r="D9" s="167" t="s">
        <v>228</v>
      </c>
      <c r="E9" s="167"/>
      <c r="F9" s="169">
        <v>2578242.2314500734</v>
      </c>
      <c r="G9" s="169">
        <f>F9</f>
        <v>2578242.2314500734</v>
      </c>
      <c r="H9" s="168"/>
      <c r="I9" s="133" t="s">
        <v>217</v>
      </c>
      <c r="J9" s="181" t="s">
        <v>278</v>
      </c>
    </row>
    <row r="10" spans="1:10" x14ac:dyDescent="0.2">
      <c r="D10" s="167" t="s">
        <v>229</v>
      </c>
      <c r="E10" s="167" t="s">
        <v>230</v>
      </c>
      <c r="F10" s="168">
        <f>SUM(F8:F9)</f>
        <v>35626781.771010786</v>
      </c>
      <c r="G10" s="168">
        <f>SUM(G8:G9)</f>
        <v>35626781.771010786</v>
      </c>
      <c r="H10" s="168"/>
      <c r="J10" s="89"/>
    </row>
    <row r="11" spans="1:10" x14ac:dyDescent="0.2">
      <c r="D11" s="167"/>
      <c r="E11" s="167"/>
      <c r="F11" s="168">
        <v>0</v>
      </c>
      <c r="G11" s="168"/>
      <c r="H11" s="168"/>
      <c r="J11" s="89"/>
    </row>
    <row r="12" spans="1:10" x14ac:dyDescent="0.2">
      <c r="B12" s="162" t="s">
        <v>231</v>
      </c>
      <c r="D12" s="167" t="s">
        <v>232</v>
      </c>
      <c r="E12" s="167"/>
      <c r="F12" s="170">
        <v>0.92164686669807361</v>
      </c>
      <c r="G12" s="170">
        <v>1</v>
      </c>
      <c r="H12" s="98"/>
      <c r="J12" s="89"/>
    </row>
    <row r="13" spans="1:10" x14ac:dyDescent="0.2">
      <c r="B13" s="162" t="s">
        <v>233</v>
      </c>
      <c r="D13" s="167" t="s">
        <v>234</v>
      </c>
      <c r="E13" s="167" t="s">
        <v>235</v>
      </c>
      <c r="F13" s="168">
        <f>F10*F12</f>
        <v>32835311.789788138</v>
      </c>
      <c r="G13" s="168">
        <f>G10*G12</f>
        <v>35626781.771010786</v>
      </c>
      <c r="H13" s="168"/>
      <c r="J13" s="89"/>
    </row>
    <row r="14" spans="1:10" x14ac:dyDescent="0.2">
      <c r="B14" s="162" t="s">
        <v>236</v>
      </c>
      <c r="D14" s="167" t="s">
        <v>237</v>
      </c>
      <c r="E14" s="167"/>
      <c r="F14" s="134">
        <v>6.2E-2</v>
      </c>
      <c r="G14" s="134">
        <v>1.4500000000000001E-2</v>
      </c>
      <c r="H14" s="171"/>
      <c r="J14" s="89"/>
    </row>
    <row r="15" spans="1:10" x14ac:dyDescent="0.2">
      <c r="B15" s="162" t="s">
        <v>238</v>
      </c>
      <c r="D15" s="167" t="s">
        <v>239</v>
      </c>
      <c r="E15" s="167" t="s">
        <v>240</v>
      </c>
      <c r="F15" s="172">
        <f>F13*F14</f>
        <v>2035789.3309668645</v>
      </c>
      <c r="G15" s="172">
        <f>G13*G14</f>
        <v>516588.33567965642</v>
      </c>
      <c r="H15" s="168"/>
      <c r="J15" s="89"/>
    </row>
    <row r="16" spans="1:10" x14ac:dyDescent="0.2">
      <c r="D16" s="167"/>
      <c r="E16" s="167"/>
      <c r="F16" s="168">
        <v>0</v>
      </c>
      <c r="G16" s="168"/>
      <c r="H16" s="168"/>
      <c r="J16" s="89"/>
    </row>
    <row r="17" spans="1:10" x14ac:dyDescent="0.2">
      <c r="C17" s="161" t="s">
        <v>241</v>
      </c>
      <c r="D17" s="163"/>
      <c r="E17" s="167" t="s">
        <v>239</v>
      </c>
      <c r="F17" s="173">
        <v>2035789.3309668645</v>
      </c>
      <c r="G17" s="173">
        <f>G15</f>
        <v>516588.33567965642</v>
      </c>
      <c r="H17" s="173">
        <f>G17+F17</f>
        <v>2552377.6666465211</v>
      </c>
      <c r="I17" s="133" t="s">
        <v>217</v>
      </c>
      <c r="J17" s="181" t="s">
        <v>278</v>
      </c>
    </row>
    <row r="18" spans="1:10" x14ac:dyDescent="0.2">
      <c r="D18" s="167"/>
      <c r="E18" s="167"/>
      <c r="J18" s="89"/>
    </row>
    <row r="19" spans="1:10" x14ac:dyDescent="0.2">
      <c r="D19" s="167"/>
      <c r="E19" s="167"/>
      <c r="J19" s="168"/>
    </row>
    <row r="20" spans="1:10" x14ac:dyDescent="0.2">
      <c r="A20" s="161" t="s">
        <v>242</v>
      </c>
      <c r="D20" s="167"/>
      <c r="E20" s="167"/>
      <c r="J20" s="168"/>
    </row>
    <row r="21" spans="1:10" x14ac:dyDescent="0.2">
      <c r="B21" s="162" t="s">
        <v>243</v>
      </c>
      <c r="D21" s="167" t="s">
        <v>244</v>
      </c>
      <c r="E21" s="167"/>
      <c r="F21" s="53">
        <v>13708550.880976737</v>
      </c>
      <c r="G21" s="53">
        <f>F21</f>
        <v>13708550.880976737</v>
      </c>
      <c r="H21" s="53"/>
      <c r="I21" s="167" t="s">
        <v>258</v>
      </c>
      <c r="J21" s="168"/>
    </row>
    <row r="22" spans="1:10" x14ac:dyDescent="0.2">
      <c r="B22" s="162" t="s">
        <v>245</v>
      </c>
      <c r="D22" s="167" t="s">
        <v>246</v>
      </c>
      <c r="E22" s="167"/>
      <c r="F22" s="56">
        <v>859599.67924489081</v>
      </c>
      <c r="G22" s="169">
        <f>F22</f>
        <v>859599.67924489081</v>
      </c>
      <c r="H22" s="168"/>
      <c r="I22" s="167" t="s">
        <v>258</v>
      </c>
      <c r="J22" s="168"/>
    </row>
    <row r="23" spans="1:10" x14ac:dyDescent="0.2">
      <c r="D23" s="167" t="s">
        <v>247</v>
      </c>
      <c r="E23" s="167" t="s">
        <v>248</v>
      </c>
      <c r="F23" s="168">
        <f>SUM(F21:F22)</f>
        <v>14568150.560221627</v>
      </c>
      <c r="G23" s="168">
        <f>SUM(G21:G22)</f>
        <v>14568150.560221627</v>
      </c>
      <c r="H23" s="168"/>
      <c r="J23" s="168"/>
    </row>
    <row r="24" spans="1:10" x14ac:dyDescent="0.2">
      <c r="D24" s="167"/>
      <c r="E24" s="167"/>
      <c r="F24" s="168"/>
      <c r="G24" s="168"/>
      <c r="H24" s="168"/>
      <c r="J24" s="168"/>
    </row>
    <row r="25" spans="1:10" x14ac:dyDescent="0.2">
      <c r="B25" s="162" t="s">
        <v>231</v>
      </c>
      <c r="D25" s="167" t="s">
        <v>249</v>
      </c>
      <c r="E25" s="167"/>
      <c r="F25" s="170">
        <v>0.92701155638496846</v>
      </c>
      <c r="G25" s="170">
        <v>1</v>
      </c>
      <c r="H25" s="53" t="s">
        <v>43</v>
      </c>
      <c r="J25" s="168"/>
    </row>
    <row r="26" spans="1:10" x14ac:dyDescent="0.2">
      <c r="B26" s="162" t="s">
        <v>233</v>
      </c>
      <c r="D26" s="167" t="s">
        <v>250</v>
      </c>
      <c r="E26" s="167" t="s">
        <v>251</v>
      </c>
      <c r="F26" s="168">
        <f>F23*F25</f>
        <v>13504843.924481601</v>
      </c>
      <c r="G26" s="168">
        <f>G23*G25</f>
        <v>14568150.560221627</v>
      </c>
      <c r="H26" s="53"/>
      <c r="J26" s="168"/>
    </row>
    <row r="27" spans="1:10" x14ac:dyDescent="0.2">
      <c r="B27" s="162" t="s">
        <v>236</v>
      </c>
      <c r="D27" s="167" t="s">
        <v>252</v>
      </c>
      <c r="E27" s="167"/>
      <c r="F27" s="134">
        <v>6.2E-2</v>
      </c>
      <c r="G27" s="134">
        <v>1.4500000000000001E-2</v>
      </c>
      <c r="H27" s="168"/>
      <c r="J27" s="168"/>
    </row>
    <row r="28" spans="1:10" x14ac:dyDescent="0.2">
      <c r="B28" s="162" t="s">
        <v>238</v>
      </c>
      <c r="D28" s="167" t="s">
        <v>253</v>
      </c>
      <c r="E28" s="167" t="s">
        <v>254</v>
      </c>
      <c r="F28" s="172">
        <f>F26*F27</f>
        <v>837300.32331785921</v>
      </c>
      <c r="G28" s="172">
        <f>G26*G27</f>
        <v>211238.18312321362</v>
      </c>
      <c r="J28" s="168"/>
    </row>
    <row r="29" spans="1:10" x14ac:dyDescent="0.2">
      <c r="D29" s="167"/>
      <c r="E29" s="167"/>
      <c r="F29" s="168"/>
      <c r="G29" s="168"/>
      <c r="H29" s="98"/>
      <c r="J29" s="168"/>
    </row>
    <row r="30" spans="1:10" x14ac:dyDescent="0.2">
      <c r="C30" s="161" t="s">
        <v>255</v>
      </c>
      <c r="E30" s="167" t="s">
        <v>253</v>
      </c>
      <c r="F30" s="173">
        <f>F28</f>
        <v>837300.32331785921</v>
      </c>
      <c r="G30" s="173">
        <f>G28</f>
        <v>211238.18312321362</v>
      </c>
      <c r="H30" s="173">
        <f>G30+F30</f>
        <v>1048538.5064410728</v>
      </c>
      <c r="I30" s="167" t="s">
        <v>258</v>
      </c>
      <c r="J30" s="168"/>
    </row>
    <row r="31" spans="1:10" x14ac:dyDescent="0.2">
      <c r="C31" s="161"/>
      <c r="D31" s="161"/>
      <c r="E31" s="161"/>
      <c r="F31" s="96"/>
      <c r="G31" s="96"/>
      <c r="H31" s="96"/>
      <c r="J31" s="174"/>
    </row>
  </sheetData>
  <pageMargins left="0.75" right="0.75" top="1" bottom="1" header="0.68" footer="0.5"/>
  <pageSetup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59EFA-F595-4DBB-896E-7E83EB85E453}">
  <sheetPr>
    <pageSetUpPr fitToPage="1"/>
  </sheetPr>
  <dimension ref="A1:M81"/>
  <sheetViews>
    <sheetView view="pageBreakPreview" zoomScale="80" zoomScaleNormal="75" zoomScaleSheetLayoutView="80" workbookViewId="0">
      <pane ySplit="7" topLeftCell="A58" activePane="bottomLeft" state="frozen"/>
      <selection activeCell="A38" sqref="A1:P1048576"/>
      <selection pane="bottomLeft" activeCell="H87" sqref="H87"/>
    </sheetView>
  </sheetViews>
  <sheetFormatPr defaultRowHeight="12.75" x14ac:dyDescent="0.2"/>
  <cols>
    <col min="1" max="1" width="18" style="58" customWidth="1"/>
    <col min="2" max="2" width="21.28515625" style="58" customWidth="1"/>
    <col min="3" max="3" width="14.28515625" style="58" customWidth="1"/>
    <col min="4" max="4" width="2.7109375" style="58" customWidth="1"/>
    <col min="5" max="5" width="21" style="58" customWidth="1"/>
    <col min="6" max="6" width="20.28515625" style="58" customWidth="1"/>
    <col min="7" max="7" width="2.7109375" style="58" customWidth="1"/>
    <col min="8" max="8" width="19.28515625" style="58" customWidth="1"/>
    <col min="9" max="9" width="19" style="58" customWidth="1"/>
    <col min="10" max="16384" width="9.140625" style="89"/>
  </cols>
  <sheetData>
    <row r="1" spans="1:13" x14ac:dyDescent="0.2">
      <c r="A1" s="57" t="s">
        <v>0</v>
      </c>
      <c r="F1" s="59"/>
      <c r="H1" s="84"/>
      <c r="I1" s="59" t="s">
        <v>267</v>
      </c>
    </row>
    <row r="2" spans="1:13" x14ac:dyDescent="0.2">
      <c r="A2" s="57" t="s">
        <v>205</v>
      </c>
    </row>
    <row r="3" spans="1:13" x14ac:dyDescent="0.2">
      <c r="A3" s="57" t="s">
        <v>203</v>
      </c>
    </row>
    <row r="4" spans="1:13" x14ac:dyDescent="0.2">
      <c r="A4" s="57" t="s">
        <v>120</v>
      </c>
    </row>
    <row r="6" spans="1:13" x14ac:dyDescent="0.2">
      <c r="A6" s="60" t="s">
        <v>121</v>
      </c>
      <c r="B6" s="60"/>
      <c r="C6" s="60"/>
      <c r="D6" s="60"/>
      <c r="E6" s="60"/>
      <c r="F6" s="60"/>
      <c r="G6" s="60"/>
      <c r="H6" s="60"/>
      <c r="I6" s="60"/>
    </row>
    <row r="7" spans="1:13" ht="38.25" x14ac:dyDescent="0.2">
      <c r="A7" s="61" t="s">
        <v>122</v>
      </c>
      <c r="B7" s="62" t="s">
        <v>123</v>
      </c>
      <c r="C7" s="63" t="s">
        <v>124</v>
      </c>
      <c r="D7" s="64" t="s">
        <v>125</v>
      </c>
      <c r="E7" s="65" t="s">
        <v>126</v>
      </c>
      <c r="F7" s="66" t="s">
        <v>127</v>
      </c>
      <c r="G7" s="64" t="s">
        <v>128</v>
      </c>
      <c r="H7" s="65" t="s">
        <v>126</v>
      </c>
      <c r="I7" s="66" t="s">
        <v>129</v>
      </c>
      <c r="K7" s="184" t="s">
        <v>6</v>
      </c>
      <c r="L7" s="184" t="s">
        <v>9</v>
      </c>
      <c r="M7" s="89" t="s">
        <v>269</v>
      </c>
    </row>
    <row r="8" spans="1:13" x14ac:dyDescent="0.2">
      <c r="A8" s="67" t="s">
        <v>130</v>
      </c>
      <c r="B8" s="68">
        <v>52403962.587640837</v>
      </c>
      <c r="C8" s="69">
        <f t="shared" ref="C8:C71" si="0">B8/B$81</f>
        <v>7.1422778867538561E-2</v>
      </c>
      <c r="D8" s="67"/>
      <c r="E8" s="68">
        <f t="shared" ref="E8:E71" si="1">$C8*E$81</f>
        <v>2628212.7473596549</v>
      </c>
      <c r="F8" s="70">
        <v>55649015.776112556</v>
      </c>
      <c r="G8" s="67"/>
      <c r="H8" s="68">
        <f t="shared" ref="H8:H71" si="2">$C8*H$81</f>
        <v>1074981.7855960503</v>
      </c>
      <c r="I8" s="70">
        <f t="shared" ref="I8:I71" si="3">F8+H8</f>
        <v>56723997.561708607</v>
      </c>
      <c r="K8" s="89" t="str">
        <f>LEFT(A8,3)</f>
        <v>500</v>
      </c>
      <c r="L8" s="89" t="str">
        <f>MID(A8,4,4)</f>
        <v>CAGE</v>
      </c>
      <c r="M8" s="89" t="str">
        <f>IF(OR(L8="CA"),"Situs",IF(OR(L8="OR"),"Situs",IF(OR(L8="WA"),"Situs",IF(OR(L8="WYP"),"Situs",IF(OR(L8="ID"),"Situs",IF(OR(L8="UT"),"Situs",IF(OR(L8="WYU"),"Situs",IF(OR(L8="OTHER"),"Situs","System"))))))))</f>
        <v>System</v>
      </c>
    </row>
    <row r="9" spans="1:13" x14ac:dyDescent="0.2">
      <c r="A9" s="67" t="s">
        <v>131</v>
      </c>
      <c r="B9" s="68">
        <v>718.22749543759471</v>
      </c>
      <c r="C9" s="69">
        <f t="shared" si="0"/>
        <v>9.7889169158600375E-7</v>
      </c>
      <c r="D9" s="67"/>
      <c r="E9" s="68">
        <f t="shared" si="1"/>
        <v>36.021219881156036</v>
      </c>
      <c r="F9" s="70">
        <v>762.70288067625802</v>
      </c>
      <c r="G9" s="67"/>
      <c r="H9" s="68">
        <f t="shared" si="2"/>
        <v>14.733265146093657</v>
      </c>
      <c r="I9" s="70">
        <f t="shared" si="3"/>
        <v>777.4361458223517</v>
      </c>
      <c r="K9" s="89" t="str">
        <f t="shared" ref="K9:K72" si="4">LEFT(A9,3)</f>
        <v>500</v>
      </c>
      <c r="L9" s="89" t="str">
        <f t="shared" ref="L9:L72" si="5">MID(A9,4,4)</f>
        <v>CAGW</v>
      </c>
      <c r="M9" s="89" t="str">
        <f t="shared" ref="M9:M72" si="6">IF(OR(L9="CA"),"Situs",IF(OR(L9="OR"),"Situs",IF(OR(L9="WA"),"Situs",IF(OR(L9="WYP"),"Situs",IF(OR(L9="ID"),"Situs",IF(OR(L9="UT"),"Situs",IF(OR(L9="WYU"),"Situs",IF(OR(L9="OTHER"),"Situs","System"))))))))</f>
        <v>System</v>
      </c>
    </row>
    <row r="10" spans="1:13" x14ac:dyDescent="0.2">
      <c r="A10" s="67" t="s">
        <v>132</v>
      </c>
      <c r="B10" s="68">
        <v>7518243.9189972989</v>
      </c>
      <c r="C10" s="69">
        <f t="shared" si="0"/>
        <v>1.0246818110380888E-2</v>
      </c>
      <c r="D10" s="67"/>
      <c r="E10" s="68">
        <f t="shared" si="1"/>
        <v>377062.02985359897</v>
      </c>
      <c r="F10" s="70">
        <v>7983802.2507789535</v>
      </c>
      <c r="G10" s="67"/>
      <c r="H10" s="68">
        <f t="shared" si="2"/>
        <v>154224.50657379199</v>
      </c>
      <c r="I10" s="70">
        <f t="shared" si="3"/>
        <v>8138026.7573527452</v>
      </c>
      <c r="K10" s="89" t="str">
        <f t="shared" si="4"/>
        <v>500</v>
      </c>
      <c r="L10" s="89" t="str">
        <f t="shared" si="5"/>
        <v>JBG</v>
      </c>
      <c r="M10" s="89" t="str">
        <f t="shared" si="6"/>
        <v>System</v>
      </c>
    </row>
    <row r="11" spans="1:13" x14ac:dyDescent="0.2">
      <c r="A11" s="67" t="s">
        <v>133</v>
      </c>
      <c r="B11" s="68">
        <v>2518383.2105374872</v>
      </c>
      <c r="C11" s="69">
        <f t="shared" si="0"/>
        <v>3.4323726349724938E-3</v>
      </c>
      <c r="D11" s="67"/>
      <c r="E11" s="68">
        <f t="shared" si="1"/>
        <v>126304.31993767153</v>
      </c>
      <c r="F11" s="70">
        <v>2674331.1019489602</v>
      </c>
      <c r="G11" s="67"/>
      <c r="H11" s="68">
        <f t="shared" si="2"/>
        <v>51660.52234983434</v>
      </c>
      <c r="I11" s="70">
        <f t="shared" si="3"/>
        <v>2725991.6242987947</v>
      </c>
      <c r="K11" s="89" t="str">
        <f t="shared" si="4"/>
        <v>500</v>
      </c>
      <c r="L11" s="89" t="str">
        <f t="shared" si="5"/>
        <v>SG</v>
      </c>
      <c r="M11" s="89" t="str">
        <f t="shared" si="6"/>
        <v>System</v>
      </c>
    </row>
    <row r="12" spans="1:13" x14ac:dyDescent="0.2">
      <c r="A12" s="67" t="s">
        <v>134</v>
      </c>
      <c r="B12" s="68">
        <v>94269.832175225616</v>
      </c>
      <c r="C12" s="69">
        <f t="shared" si="0"/>
        <v>1.2848290558315628E-4</v>
      </c>
      <c r="D12" s="67"/>
      <c r="E12" s="68">
        <f t="shared" si="1"/>
        <v>4727.9091576333649</v>
      </c>
      <c r="F12" s="70">
        <v>100107.37965010028</v>
      </c>
      <c r="G12" s="67"/>
      <c r="H12" s="68">
        <f t="shared" si="2"/>
        <v>1933.7917881703108</v>
      </c>
      <c r="I12" s="70">
        <f t="shared" si="3"/>
        <v>102041.1714382706</v>
      </c>
      <c r="K12" s="89" t="str">
        <f t="shared" si="4"/>
        <v>501</v>
      </c>
      <c r="L12" s="89" t="str">
        <f t="shared" si="5"/>
        <v>SE</v>
      </c>
      <c r="M12" s="89" t="str">
        <f t="shared" si="6"/>
        <v>System</v>
      </c>
    </row>
    <row r="13" spans="1:13" x14ac:dyDescent="0.2">
      <c r="A13" s="67" t="s">
        <v>135</v>
      </c>
      <c r="B13" s="68">
        <v>31713335.898900937</v>
      </c>
      <c r="C13" s="69">
        <f t="shared" si="0"/>
        <v>4.3222963783913812E-2</v>
      </c>
      <c r="D13" s="67"/>
      <c r="E13" s="68">
        <f t="shared" si="1"/>
        <v>1590517.0058732824</v>
      </c>
      <c r="F13" s="70">
        <v>33677146.585997224</v>
      </c>
      <c r="G13" s="67"/>
      <c r="H13" s="68">
        <f t="shared" si="2"/>
        <v>650547.33971297194</v>
      </c>
      <c r="I13" s="70">
        <f t="shared" si="3"/>
        <v>34327693.925710194</v>
      </c>
      <c r="K13" s="89" t="str">
        <f t="shared" si="4"/>
        <v>512</v>
      </c>
      <c r="L13" s="89" t="str">
        <f t="shared" si="5"/>
        <v>CAGE</v>
      </c>
      <c r="M13" s="89" t="str">
        <f t="shared" si="6"/>
        <v>System</v>
      </c>
    </row>
    <row r="14" spans="1:13" x14ac:dyDescent="0.2">
      <c r="A14" s="67" t="s">
        <v>136</v>
      </c>
      <c r="B14" s="68">
        <v>16126338.359294053</v>
      </c>
      <c r="C14" s="69">
        <f t="shared" si="0"/>
        <v>2.197902299187211E-2</v>
      </c>
      <c r="D14" s="67"/>
      <c r="E14" s="68">
        <f t="shared" si="1"/>
        <v>808783.26659456664</v>
      </c>
      <c r="F14" s="70">
        <v>17124942.722917937</v>
      </c>
      <c r="G14" s="67"/>
      <c r="H14" s="68">
        <f t="shared" si="2"/>
        <v>330805.51829659694</v>
      </c>
      <c r="I14" s="70">
        <f t="shared" si="3"/>
        <v>17455748.241214532</v>
      </c>
      <c r="K14" s="89" t="str">
        <f t="shared" si="4"/>
        <v>512</v>
      </c>
      <c r="L14" s="89" t="str">
        <f t="shared" si="5"/>
        <v>JBG</v>
      </c>
      <c r="M14" s="89" t="str">
        <f t="shared" si="6"/>
        <v>System</v>
      </c>
    </row>
    <row r="15" spans="1:13" x14ac:dyDescent="0.2">
      <c r="A15" s="67" t="s">
        <v>137</v>
      </c>
      <c r="B15" s="68">
        <v>215138.68705817108</v>
      </c>
      <c r="C15" s="69">
        <f t="shared" si="0"/>
        <v>2.9321833908858391E-4</v>
      </c>
      <c r="D15" s="67"/>
      <c r="E15" s="68">
        <f t="shared" si="1"/>
        <v>10789.837482821544</v>
      </c>
      <c r="F15" s="70">
        <v>228460.89492049004</v>
      </c>
      <c r="G15" s="67"/>
      <c r="H15" s="68">
        <f t="shared" si="2"/>
        <v>4413.2191258972916</v>
      </c>
      <c r="I15" s="70">
        <f t="shared" si="3"/>
        <v>232874.11404638735</v>
      </c>
      <c r="K15" s="89" t="str">
        <f t="shared" si="4"/>
        <v>512</v>
      </c>
      <c r="L15" s="89" t="str">
        <f t="shared" si="5"/>
        <v>SG</v>
      </c>
      <c r="M15" s="89" t="str">
        <f t="shared" si="6"/>
        <v>System</v>
      </c>
    </row>
    <row r="16" spans="1:13" x14ac:dyDescent="0.2">
      <c r="A16" s="67" t="s">
        <v>138</v>
      </c>
      <c r="B16" s="68">
        <v>13054351.29924472</v>
      </c>
      <c r="C16" s="69">
        <f t="shared" si="0"/>
        <v>1.7792128687707603E-2</v>
      </c>
      <c r="D16" s="67"/>
      <c r="E16" s="68">
        <f t="shared" si="1"/>
        <v>654714.0864740212</v>
      </c>
      <c r="F16" s="70">
        <v>13862726.510111596</v>
      </c>
      <c r="G16" s="67"/>
      <c r="H16" s="68">
        <f t="shared" si="2"/>
        <v>267788.71628249454</v>
      </c>
      <c r="I16" s="70">
        <f t="shared" si="3"/>
        <v>14130515.226394091</v>
      </c>
      <c r="K16" s="89" t="str">
        <f t="shared" si="4"/>
        <v>535</v>
      </c>
      <c r="L16" s="89" t="str">
        <f t="shared" si="5"/>
        <v>SG-P</v>
      </c>
      <c r="M16" s="89" t="str">
        <f t="shared" si="6"/>
        <v>System</v>
      </c>
    </row>
    <row r="17" spans="1:13" x14ac:dyDescent="0.2">
      <c r="A17" s="67" t="s">
        <v>139</v>
      </c>
      <c r="B17" s="68">
        <v>8757530.253744211</v>
      </c>
      <c r="C17" s="69">
        <f t="shared" si="0"/>
        <v>1.1935874995958209E-2</v>
      </c>
      <c r="D17" s="67"/>
      <c r="E17" s="68">
        <f t="shared" si="1"/>
        <v>439215.88200100564</v>
      </c>
      <c r="F17" s="70">
        <v>9299829.9209787752</v>
      </c>
      <c r="G17" s="67"/>
      <c r="H17" s="68">
        <f t="shared" si="2"/>
        <v>179646.44360313439</v>
      </c>
      <c r="I17" s="70">
        <f t="shared" si="3"/>
        <v>9479476.364581909</v>
      </c>
      <c r="K17" s="89" t="str">
        <f t="shared" si="4"/>
        <v>535</v>
      </c>
      <c r="L17" s="89" t="str">
        <f t="shared" si="5"/>
        <v>SG-U</v>
      </c>
      <c r="M17" s="89" t="str">
        <f t="shared" si="6"/>
        <v>System</v>
      </c>
    </row>
    <row r="18" spans="1:13" x14ac:dyDescent="0.2">
      <c r="A18" s="67" t="s">
        <v>140</v>
      </c>
      <c r="B18" s="68">
        <v>2254675.3482661643</v>
      </c>
      <c r="C18" s="69">
        <f t="shared" si="0"/>
        <v>3.0729580525134552E-3</v>
      </c>
      <c r="D18" s="67"/>
      <c r="E18" s="68">
        <f t="shared" si="1"/>
        <v>113078.59556537161</v>
      </c>
      <c r="F18" s="70">
        <v>2394293.4432837586</v>
      </c>
      <c r="G18" s="67"/>
      <c r="H18" s="68">
        <f t="shared" si="2"/>
        <v>46250.985844154107</v>
      </c>
      <c r="I18" s="70">
        <f t="shared" si="3"/>
        <v>2440544.4291279125</v>
      </c>
      <c r="K18" s="89" t="str">
        <f t="shared" si="4"/>
        <v>545</v>
      </c>
      <c r="L18" s="89" t="str">
        <f t="shared" si="5"/>
        <v>SG-P</v>
      </c>
      <c r="M18" s="89" t="str">
        <f t="shared" si="6"/>
        <v>System</v>
      </c>
    </row>
    <row r="19" spans="1:13" x14ac:dyDescent="0.2">
      <c r="A19" s="67" t="s">
        <v>141</v>
      </c>
      <c r="B19" s="68">
        <v>441324.96099040727</v>
      </c>
      <c r="C19" s="69">
        <f t="shared" si="0"/>
        <v>6.0149373331887886E-4</v>
      </c>
      <c r="D19" s="67"/>
      <c r="E19" s="68">
        <f t="shared" si="1"/>
        <v>22133.743917994198</v>
      </c>
      <c r="F19" s="70">
        <v>468653.48542057769</v>
      </c>
      <c r="G19" s="67"/>
      <c r="H19" s="68">
        <f t="shared" si="2"/>
        <v>9053.061470306895</v>
      </c>
      <c r="I19" s="70">
        <f t="shared" si="3"/>
        <v>477706.54689088458</v>
      </c>
      <c r="K19" s="89" t="str">
        <f t="shared" si="4"/>
        <v>545</v>
      </c>
      <c r="L19" s="89" t="str">
        <f t="shared" si="5"/>
        <v>SG-U</v>
      </c>
      <c r="M19" s="89" t="str">
        <f t="shared" si="6"/>
        <v>System</v>
      </c>
    </row>
    <row r="20" spans="1:13" x14ac:dyDescent="0.2">
      <c r="A20" s="67" t="s">
        <v>142</v>
      </c>
      <c r="B20" s="68">
        <v>5815268.5685472023</v>
      </c>
      <c r="C20" s="69">
        <f t="shared" si="0"/>
        <v>7.9257869160575742E-3</v>
      </c>
      <c r="D20" s="67"/>
      <c r="E20" s="68">
        <f t="shared" si="1"/>
        <v>291652.81071283482</v>
      </c>
      <c r="F20" s="70">
        <v>6175372.1729000919</v>
      </c>
      <c r="G20" s="67"/>
      <c r="H20" s="68">
        <f t="shared" si="2"/>
        <v>119290.74598285805</v>
      </c>
      <c r="I20" s="70">
        <f t="shared" si="3"/>
        <v>6294662.9188829502</v>
      </c>
      <c r="K20" s="89" t="str">
        <f t="shared" si="4"/>
        <v>548</v>
      </c>
      <c r="L20" s="89" t="str">
        <f t="shared" si="5"/>
        <v>CAGE</v>
      </c>
      <c r="M20" s="89" t="str">
        <f t="shared" si="6"/>
        <v>System</v>
      </c>
    </row>
    <row r="21" spans="1:13" x14ac:dyDescent="0.2">
      <c r="A21" s="67" t="s">
        <v>143</v>
      </c>
      <c r="B21" s="68">
        <v>2193135.1914980104</v>
      </c>
      <c r="C21" s="69">
        <f t="shared" si="0"/>
        <v>2.9890833073360338E-3</v>
      </c>
      <c r="D21" s="67"/>
      <c r="E21" s="68">
        <f t="shared" si="1"/>
        <v>109992.17582712993</v>
      </c>
      <c r="F21" s="70">
        <v>2328942.4853456439</v>
      </c>
      <c r="G21" s="67"/>
      <c r="H21" s="68">
        <f t="shared" si="2"/>
        <v>44988.589942358456</v>
      </c>
      <c r="I21" s="70">
        <f t="shared" si="3"/>
        <v>2373931.0752880024</v>
      </c>
      <c r="K21" s="89" t="str">
        <f t="shared" si="4"/>
        <v>548</v>
      </c>
      <c r="L21" s="89" t="str">
        <f t="shared" si="5"/>
        <v>CAGW</v>
      </c>
      <c r="M21" s="89" t="str">
        <f t="shared" si="6"/>
        <v>System</v>
      </c>
    </row>
    <row r="22" spans="1:13" x14ac:dyDescent="0.2">
      <c r="A22" s="67" t="s">
        <v>144</v>
      </c>
      <c r="B22" s="68">
        <v>3144929.6502573872</v>
      </c>
      <c r="C22" s="69">
        <f t="shared" si="0"/>
        <v>4.2863097344717589E-3</v>
      </c>
      <c r="D22" s="67"/>
      <c r="E22" s="68">
        <f t="shared" si="1"/>
        <v>157727.46540936557</v>
      </c>
      <c r="F22" s="70">
        <v>3339675.6863423353</v>
      </c>
      <c r="G22" s="67"/>
      <c r="H22" s="68">
        <f t="shared" si="2"/>
        <v>64513.100232709818</v>
      </c>
      <c r="I22" s="70">
        <f t="shared" si="3"/>
        <v>3404188.786575045</v>
      </c>
      <c r="K22" s="89" t="str">
        <f t="shared" si="4"/>
        <v>548</v>
      </c>
      <c r="L22" s="89" t="str">
        <f t="shared" si="5"/>
        <v>SG</v>
      </c>
      <c r="M22" s="89" t="str">
        <f t="shared" si="6"/>
        <v>System</v>
      </c>
    </row>
    <row r="23" spans="1:13" x14ac:dyDescent="0.2">
      <c r="A23" s="67" t="s">
        <v>145</v>
      </c>
      <c r="B23" s="68">
        <v>24701.773672979787</v>
      </c>
      <c r="C23" s="69">
        <f t="shared" si="0"/>
        <v>3.3666715865821068E-5</v>
      </c>
      <c r="D23" s="67"/>
      <c r="E23" s="68">
        <f t="shared" si="1"/>
        <v>1238.8665521456189</v>
      </c>
      <c r="F23" s="70">
        <v>26231.401690791452</v>
      </c>
      <c r="G23" s="67"/>
      <c r="H23" s="68">
        <f t="shared" si="2"/>
        <v>506.71658132646473</v>
      </c>
      <c r="I23" s="70">
        <f t="shared" si="3"/>
        <v>26738.118272117918</v>
      </c>
      <c r="K23" s="89" t="str">
        <f t="shared" si="4"/>
        <v>549</v>
      </c>
      <c r="L23" s="89" t="str">
        <f t="shared" si="5"/>
        <v>OR</v>
      </c>
      <c r="M23" s="89" t="str">
        <f t="shared" si="6"/>
        <v>Situs</v>
      </c>
    </row>
    <row r="24" spans="1:13" x14ac:dyDescent="0.2">
      <c r="A24" s="67" t="s">
        <v>146</v>
      </c>
      <c r="B24" s="68">
        <v>2127851.5124999713</v>
      </c>
      <c r="C24" s="69">
        <f t="shared" si="0"/>
        <v>2.9001064143971017E-3</v>
      </c>
      <c r="D24" s="67"/>
      <c r="E24" s="68">
        <f t="shared" si="1"/>
        <v>106718.00744625165</v>
      </c>
      <c r="F24" s="70">
        <v>2259616.1920064962</v>
      </c>
      <c r="G24" s="67"/>
      <c r="H24" s="68">
        <f t="shared" si="2"/>
        <v>43649.401790275027</v>
      </c>
      <c r="I24" s="70">
        <f t="shared" si="3"/>
        <v>2303265.5937967715</v>
      </c>
      <c r="K24" s="89" t="str">
        <f t="shared" si="4"/>
        <v>553</v>
      </c>
      <c r="L24" s="89" t="str">
        <f t="shared" si="5"/>
        <v>CAGE</v>
      </c>
      <c r="M24" s="89" t="str">
        <f t="shared" si="6"/>
        <v>System</v>
      </c>
    </row>
    <row r="25" spans="1:13" x14ac:dyDescent="0.2">
      <c r="A25" s="67" t="s">
        <v>147</v>
      </c>
      <c r="B25" s="68">
        <v>741980.88529306243</v>
      </c>
      <c r="C25" s="69">
        <f t="shared" si="0"/>
        <v>1.0112658294799503E-3</v>
      </c>
      <c r="D25" s="67"/>
      <c r="E25" s="68">
        <f t="shared" si="1"/>
        <v>37212.522197402388</v>
      </c>
      <c r="F25" s="70">
        <v>787927.17100721132</v>
      </c>
      <c r="G25" s="67"/>
      <c r="H25" s="68">
        <f t="shared" si="2"/>
        <v>15220.527180869858</v>
      </c>
      <c r="I25" s="70">
        <f t="shared" si="3"/>
        <v>803147.69818808115</v>
      </c>
      <c r="K25" s="89" t="str">
        <f t="shared" si="4"/>
        <v>553</v>
      </c>
      <c r="L25" s="89" t="str">
        <f t="shared" si="5"/>
        <v>CAGW</v>
      </c>
      <c r="M25" s="89" t="str">
        <f t="shared" si="6"/>
        <v>System</v>
      </c>
    </row>
    <row r="26" spans="1:13" x14ac:dyDescent="0.2">
      <c r="A26" s="67" t="s">
        <v>148</v>
      </c>
      <c r="B26" s="68">
        <v>378847.21153610951</v>
      </c>
      <c r="C26" s="69">
        <f t="shared" si="0"/>
        <v>5.1634111769457481E-4</v>
      </c>
      <c r="D26" s="67"/>
      <c r="E26" s="68">
        <f t="shared" si="1"/>
        <v>19000.301150808213</v>
      </c>
      <c r="F26" s="70">
        <v>402306.87548199622</v>
      </c>
      <c r="G26" s="67"/>
      <c r="H26" s="68">
        <f t="shared" si="2"/>
        <v>7771.432384413235</v>
      </c>
      <c r="I26" s="70">
        <f t="shared" si="3"/>
        <v>410078.30786640948</v>
      </c>
      <c r="K26" s="89" t="str">
        <f t="shared" si="4"/>
        <v>553</v>
      </c>
      <c r="L26" s="89" t="str">
        <f t="shared" si="5"/>
        <v>SG</v>
      </c>
      <c r="M26" s="89" t="str">
        <f t="shared" si="6"/>
        <v>System</v>
      </c>
    </row>
    <row r="27" spans="1:13" x14ac:dyDescent="0.2">
      <c r="A27" s="67" t="s">
        <v>149</v>
      </c>
      <c r="B27" s="68">
        <v>257623.44884355774</v>
      </c>
      <c r="C27" s="69">
        <f t="shared" si="0"/>
        <v>3.5112197073023694E-4</v>
      </c>
      <c r="D27" s="67"/>
      <c r="E27" s="68">
        <f t="shared" si="1"/>
        <v>12920.573155837721</v>
      </c>
      <c r="F27" s="70">
        <v>273576.47515710664</v>
      </c>
      <c r="G27" s="67"/>
      <c r="H27" s="68">
        <f t="shared" si="2"/>
        <v>5284.7246920708094</v>
      </c>
      <c r="I27" s="70">
        <f t="shared" si="3"/>
        <v>278861.19984917744</v>
      </c>
      <c r="K27" s="89" t="str">
        <f t="shared" si="4"/>
        <v>557</v>
      </c>
      <c r="L27" s="89" t="str">
        <f t="shared" si="5"/>
        <v>CAGE</v>
      </c>
      <c r="M27" s="89" t="str">
        <f t="shared" si="6"/>
        <v>System</v>
      </c>
    </row>
    <row r="28" spans="1:13" x14ac:dyDescent="0.2">
      <c r="A28" s="67" t="s">
        <v>150</v>
      </c>
      <c r="B28" s="68">
        <v>70486.518622616408</v>
      </c>
      <c r="C28" s="69">
        <f t="shared" si="0"/>
        <v>9.6067983872522855E-5</v>
      </c>
      <c r="D28" s="67"/>
      <c r="E28" s="68">
        <f t="shared" si="1"/>
        <v>3535.1060800248551</v>
      </c>
      <c r="F28" s="70">
        <v>74851.312632574307</v>
      </c>
      <c r="G28" s="67"/>
      <c r="H28" s="68">
        <f t="shared" si="2"/>
        <v>1445.9159175733737</v>
      </c>
      <c r="I28" s="70">
        <f t="shared" si="3"/>
        <v>76297.228550147687</v>
      </c>
      <c r="K28" s="89" t="str">
        <f t="shared" si="4"/>
        <v>557</v>
      </c>
      <c r="L28" s="89" t="str">
        <f t="shared" si="5"/>
        <v>ID</v>
      </c>
      <c r="M28" s="89" t="str">
        <f t="shared" si="6"/>
        <v>Situs</v>
      </c>
    </row>
    <row r="29" spans="1:13" x14ac:dyDescent="0.2">
      <c r="A29" s="67" t="s">
        <v>151</v>
      </c>
      <c r="B29" s="68">
        <v>83.755119872281028</v>
      </c>
      <c r="C29" s="69">
        <f t="shared" si="0"/>
        <v>1.1415211961610204E-7</v>
      </c>
      <c r="D29" s="67"/>
      <c r="E29" s="68">
        <f t="shared" si="1"/>
        <v>4.2005654312271501</v>
      </c>
      <c r="F29" s="70">
        <v>88.941556267006575</v>
      </c>
      <c r="G29" s="67"/>
      <c r="H29" s="68">
        <f t="shared" si="2"/>
        <v>1.7180996219997717</v>
      </c>
      <c r="I29" s="70">
        <f t="shared" si="3"/>
        <v>90.659655889006345</v>
      </c>
      <c r="K29" s="89" t="str">
        <f t="shared" si="4"/>
        <v>557</v>
      </c>
      <c r="L29" s="89" t="str">
        <f t="shared" si="5"/>
        <v>WYU</v>
      </c>
      <c r="M29" s="89" t="str">
        <f t="shared" si="6"/>
        <v>Situs</v>
      </c>
    </row>
    <row r="30" spans="1:13" x14ac:dyDescent="0.2">
      <c r="A30" s="67" t="s">
        <v>152</v>
      </c>
      <c r="B30" s="68">
        <v>29169808.8783747</v>
      </c>
      <c r="C30" s="69">
        <f t="shared" si="0"/>
        <v>3.9756321969817494E-2</v>
      </c>
      <c r="D30" s="67"/>
      <c r="E30" s="68">
        <f t="shared" si="1"/>
        <v>1462951.6499630143</v>
      </c>
      <c r="F30" s="70">
        <v>30976114.673467472</v>
      </c>
      <c r="G30" s="67"/>
      <c r="H30" s="68">
        <f t="shared" si="2"/>
        <v>598371.03312805819</v>
      </c>
      <c r="I30" s="70">
        <f t="shared" si="3"/>
        <v>31574485.706595529</v>
      </c>
      <c r="K30" s="89" t="str">
        <f t="shared" si="4"/>
        <v>557</v>
      </c>
      <c r="L30" s="89" t="str">
        <f t="shared" si="5"/>
        <v>SG</v>
      </c>
      <c r="M30" s="89" t="str">
        <f t="shared" si="6"/>
        <v>System</v>
      </c>
    </row>
    <row r="31" spans="1:13" x14ac:dyDescent="0.2">
      <c r="A31" s="67" t="s">
        <v>153</v>
      </c>
      <c r="B31" s="68">
        <v>23738570.794058576</v>
      </c>
      <c r="C31" s="69">
        <f t="shared" si="0"/>
        <v>3.2353940594090164E-2</v>
      </c>
      <c r="D31" s="67"/>
      <c r="E31" s="68">
        <f t="shared" si="1"/>
        <v>1190559.096761104</v>
      </c>
      <c r="F31" s="70">
        <v>25208553.616754301</v>
      </c>
      <c r="G31" s="67"/>
      <c r="H31" s="68">
        <f t="shared" si="2"/>
        <v>486958.04591146955</v>
      </c>
      <c r="I31" s="70">
        <f t="shared" si="3"/>
        <v>25695511.662665769</v>
      </c>
      <c r="K31" s="89" t="str">
        <f t="shared" si="4"/>
        <v>560</v>
      </c>
      <c r="L31" s="89" t="str">
        <f t="shared" si="5"/>
        <v>SG</v>
      </c>
      <c r="M31" s="89" t="str">
        <f t="shared" si="6"/>
        <v>System</v>
      </c>
    </row>
    <row r="32" spans="1:13" x14ac:dyDescent="0.2">
      <c r="A32" s="67" t="s">
        <v>154</v>
      </c>
      <c r="B32" s="68">
        <v>15855887.986830797</v>
      </c>
      <c r="C32" s="69">
        <f t="shared" si="0"/>
        <v>2.1610418859793704E-2</v>
      </c>
      <c r="D32" s="67"/>
      <c r="E32" s="68">
        <f t="shared" si="1"/>
        <v>795219.38551883027</v>
      </c>
      <c r="F32" s="70">
        <v>16837745.032119401</v>
      </c>
      <c r="G32" s="67"/>
      <c r="H32" s="68">
        <f t="shared" si="2"/>
        <v>325257.67019599862</v>
      </c>
      <c r="I32" s="70">
        <f t="shared" si="3"/>
        <v>17163002.702315398</v>
      </c>
      <c r="K32" s="89" t="str">
        <f t="shared" si="4"/>
        <v>571</v>
      </c>
      <c r="L32" s="89" t="str">
        <f t="shared" si="5"/>
        <v>SG</v>
      </c>
      <c r="M32" s="89" t="str">
        <f t="shared" si="6"/>
        <v>System</v>
      </c>
    </row>
    <row r="33" spans="1:13" x14ac:dyDescent="0.2">
      <c r="A33" s="67" t="s">
        <v>155</v>
      </c>
      <c r="B33" s="68">
        <v>1366467.499182188</v>
      </c>
      <c r="C33" s="69">
        <f t="shared" si="0"/>
        <v>1.8623955366074835E-3</v>
      </c>
      <c r="D33" s="67"/>
      <c r="E33" s="68">
        <f t="shared" si="1"/>
        <v>68532.361349526996</v>
      </c>
      <c r="F33" s="70">
        <v>1451084.3772999113</v>
      </c>
      <c r="G33" s="67"/>
      <c r="H33" s="68">
        <f t="shared" si="2"/>
        <v>28030.851097818999</v>
      </c>
      <c r="I33" s="70">
        <f t="shared" si="3"/>
        <v>1479115.2283977303</v>
      </c>
      <c r="K33" s="89" t="str">
        <f t="shared" si="4"/>
        <v>580</v>
      </c>
      <c r="L33" s="89" t="str">
        <f t="shared" si="5"/>
        <v>CA</v>
      </c>
      <c r="M33" s="89" t="str">
        <f t="shared" si="6"/>
        <v>Situs</v>
      </c>
    </row>
    <row r="34" spans="1:13" x14ac:dyDescent="0.2">
      <c r="A34" s="67" t="s">
        <v>156</v>
      </c>
      <c r="B34" s="68">
        <v>1572884.3828931206</v>
      </c>
      <c r="C34" s="69">
        <f t="shared" si="0"/>
        <v>2.1437266938678962E-3</v>
      </c>
      <c r="D34" s="67"/>
      <c r="E34" s="68">
        <f t="shared" si="1"/>
        <v>78884.77475971586</v>
      </c>
      <c r="F34" s="70">
        <v>1670283.3815522119</v>
      </c>
      <c r="G34" s="67"/>
      <c r="H34" s="68">
        <f t="shared" si="2"/>
        <v>32265.156659304976</v>
      </c>
      <c r="I34" s="70">
        <f t="shared" si="3"/>
        <v>1702548.5382115168</v>
      </c>
      <c r="K34" s="89" t="str">
        <f t="shared" si="4"/>
        <v>580</v>
      </c>
      <c r="L34" s="89" t="str">
        <f t="shared" si="5"/>
        <v>ID</v>
      </c>
      <c r="M34" s="89" t="str">
        <f t="shared" si="6"/>
        <v>Situs</v>
      </c>
    </row>
    <row r="35" spans="1:13" x14ac:dyDescent="0.2">
      <c r="A35" s="67" t="s">
        <v>157</v>
      </c>
      <c r="B35" s="68">
        <v>8521141.5042532068</v>
      </c>
      <c r="C35" s="69">
        <f t="shared" si="0"/>
        <v>1.1613694371669848E-2</v>
      </c>
      <c r="D35" s="67"/>
      <c r="E35" s="68">
        <f t="shared" si="1"/>
        <v>427360.29142986069</v>
      </c>
      <c r="F35" s="70">
        <v>9048803.0787295811</v>
      </c>
      <c r="G35" s="67"/>
      <c r="H35" s="68">
        <f t="shared" si="2"/>
        <v>174797.31411988824</v>
      </c>
      <c r="I35" s="70">
        <f t="shared" si="3"/>
        <v>9223600.3928494696</v>
      </c>
      <c r="K35" s="89" t="str">
        <f t="shared" si="4"/>
        <v>580</v>
      </c>
      <c r="L35" s="89" t="str">
        <f t="shared" si="5"/>
        <v>OR</v>
      </c>
      <c r="M35" s="89" t="str">
        <f t="shared" si="6"/>
        <v>Situs</v>
      </c>
    </row>
    <row r="36" spans="1:13" x14ac:dyDescent="0.2">
      <c r="A36" s="67" t="s">
        <v>158</v>
      </c>
      <c r="B36" s="68">
        <v>40594481.446095899</v>
      </c>
      <c r="C36" s="69">
        <f t="shared" si="0"/>
        <v>5.5327317408830907E-2</v>
      </c>
      <c r="D36" s="67"/>
      <c r="E36" s="68">
        <f t="shared" si="1"/>
        <v>2035932.5581658718</v>
      </c>
      <c r="F36" s="70">
        <v>43108246.530762941</v>
      </c>
      <c r="G36" s="67"/>
      <c r="H36" s="68">
        <f t="shared" si="2"/>
        <v>832729.54935972241</v>
      </c>
      <c r="I36" s="70">
        <f t="shared" si="3"/>
        <v>43940976.080122665</v>
      </c>
      <c r="K36" s="89" t="str">
        <f t="shared" si="4"/>
        <v>580</v>
      </c>
      <c r="L36" s="89" t="str">
        <f t="shared" si="5"/>
        <v>SNPD</v>
      </c>
      <c r="M36" s="89" t="str">
        <f t="shared" si="6"/>
        <v>System</v>
      </c>
    </row>
    <row r="37" spans="1:13" x14ac:dyDescent="0.2">
      <c r="A37" s="67" t="s">
        <v>159</v>
      </c>
      <c r="B37" s="68">
        <v>11866898.858457277</v>
      </c>
      <c r="C37" s="69">
        <f t="shared" si="0"/>
        <v>1.6173717619036191E-2</v>
      </c>
      <c r="D37" s="67"/>
      <c r="E37" s="68">
        <f t="shared" si="1"/>
        <v>595159.85645674891</v>
      </c>
      <c r="F37" s="70">
        <v>12601742.48623649</v>
      </c>
      <c r="G37" s="67"/>
      <c r="H37" s="68">
        <f t="shared" si="2"/>
        <v>243430.06701101508</v>
      </c>
      <c r="I37" s="70">
        <f t="shared" si="3"/>
        <v>12845172.553247506</v>
      </c>
      <c r="K37" s="89" t="str">
        <f t="shared" si="4"/>
        <v>580</v>
      </c>
      <c r="L37" s="89" t="str">
        <f t="shared" si="5"/>
        <v>UT</v>
      </c>
      <c r="M37" s="89" t="str">
        <f t="shared" si="6"/>
        <v>Situs</v>
      </c>
    </row>
    <row r="38" spans="1:13" x14ac:dyDescent="0.2">
      <c r="A38" s="67" t="s">
        <v>160</v>
      </c>
      <c r="B38" s="68">
        <v>1910542.8851008278</v>
      </c>
      <c r="C38" s="69">
        <f t="shared" si="0"/>
        <v>2.6039306048907065E-3</v>
      </c>
      <c r="D38" s="67"/>
      <c r="E38" s="68">
        <f t="shared" si="1"/>
        <v>95819.341077530175</v>
      </c>
      <c r="F38" s="70">
        <v>2028850.9857647761</v>
      </c>
      <c r="G38" s="67"/>
      <c r="H38" s="68">
        <f t="shared" si="2"/>
        <v>39191.669878947163</v>
      </c>
      <c r="I38" s="70">
        <f t="shared" si="3"/>
        <v>2068042.6556437232</v>
      </c>
      <c r="K38" s="89" t="str">
        <f t="shared" si="4"/>
        <v>580</v>
      </c>
      <c r="L38" s="89" t="str">
        <f t="shared" si="5"/>
        <v>WA</v>
      </c>
      <c r="M38" s="89" t="str">
        <f t="shared" si="6"/>
        <v>Situs</v>
      </c>
    </row>
    <row r="39" spans="1:13" x14ac:dyDescent="0.2">
      <c r="A39" s="67" t="s">
        <v>161</v>
      </c>
      <c r="B39" s="68">
        <v>2492440.211653599</v>
      </c>
      <c r="C39" s="69">
        <f t="shared" si="0"/>
        <v>3.3970142196743016E-3</v>
      </c>
      <c r="D39" s="67"/>
      <c r="E39" s="68">
        <f t="shared" si="1"/>
        <v>125003.20229304036</v>
      </c>
      <c r="F39" s="70">
        <v>2646781.6136492025</v>
      </c>
      <c r="G39" s="67"/>
      <c r="H39" s="68">
        <f t="shared" si="2"/>
        <v>51128.344058597722</v>
      </c>
      <c r="I39" s="70">
        <f t="shared" si="3"/>
        <v>2697909.9577078004</v>
      </c>
      <c r="K39" s="89" t="str">
        <f t="shared" si="4"/>
        <v>580</v>
      </c>
      <c r="L39" s="89" t="str">
        <f t="shared" si="5"/>
        <v>WYP</v>
      </c>
      <c r="M39" s="89" t="str">
        <f t="shared" si="6"/>
        <v>Situs</v>
      </c>
    </row>
    <row r="40" spans="1:13" x14ac:dyDescent="0.2">
      <c r="A40" s="67" t="s">
        <v>162</v>
      </c>
      <c r="B40" s="68">
        <v>256476.85454394482</v>
      </c>
      <c r="C40" s="69">
        <f t="shared" si="0"/>
        <v>3.495592463279539E-4</v>
      </c>
      <c r="D40" s="67"/>
      <c r="E40" s="68">
        <f t="shared" si="1"/>
        <v>12863.068081688933</v>
      </c>
      <c r="F40" s="70">
        <v>272358.87936630653</v>
      </c>
      <c r="G40" s="67"/>
      <c r="H40" s="68">
        <f t="shared" si="2"/>
        <v>5261.2041808978074</v>
      </c>
      <c r="I40" s="70">
        <f t="shared" si="3"/>
        <v>277620.08354720433</v>
      </c>
      <c r="K40" s="89" t="str">
        <f t="shared" si="4"/>
        <v>580</v>
      </c>
      <c r="L40" s="89" t="str">
        <f t="shared" si="5"/>
        <v>WYU</v>
      </c>
      <c r="M40" s="89" t="str">
        <f t="shared" si="6"/>
        <v>Situs</v>
      </c>
    </row>
    <row r="41" spans="1:13" x14ac:dyDescent="0.2">
      <c r="A41" s="67" t="s">
        <v>163</v>
      </c>
      <c r="B41" s="68">
        <v>4535571.0856092256</v>
      </c>
      <c r="C41" s="69">
        <f t="shared" si="0"/>
        <v>6.1816525829264217E-3</v>
      </c>
      <c r="D41" s="67"/>
      <c r="E41" s="68">
        <f t="shared" si="1"/>
        <v>227472.22070884774</v>
      </c>
      <c r="F41" s="70">
        <v>4816430.9421187704</v>
      </c>
      <c r="G41" s="67"/>
      <c r="H41" s="68">
        <f t="shared" si="2"/>
        <v>93039.840186740315</v>
      </c>
      <c r="I41" s="70">
        <f t="shared" si="3"/>
        <v>4909470.7823055107</v>
      </c>
      <c r="K41" s="89" t="str">
        <f t="shared" si="4"/>
        <v>593</v>
      </c>
      <c r="L41" s="89" t="str">
        <f t="shared" si="5"/>
        <v>CA</v>
      </c>
      <c r="M41" s="89" t="str">
        <f t="shared" si="6"/>
        <v>Situs</v>
      </c>
    </row>
    <row r="42" spans="1:13" x14ac:dyDescent="0.2">
      <c r="A42" s="67" t="s">
        <v>164</v>
      </c>
      <c r="B42" s="68">
        <v>3736223.5656145439</v>
      </c>
      <c r="C42" s="69">
        <f t="shared" si="0"/>
        <v>5.0922002144454127E-3</v>
      </c>
      <c r="D42" s="67"/>
      <c r="E42" s="68">
        <f t="shared" si="1"/>
        <v>187382.59317148622</v>
      </c>
      <c r="F42" s="70">
        <v>3967584.7756406744</v>
      </c>
      <c r="G42" s="67"/>
      <c r="H42" s="68">
        <f t="shared" si="2"/>
        <v>76642.530099386073</v>
      </c>
      <c r="I42" s="70">
        <f t="shared" si="3"/>
        <v>4044227.3057400603</v>
      </c>
      <c r="K42" s="89" t="str">
        <f t="shared" si="4"/>
        <v>593</v>
      </c>
      <c r="L42" s="89" t="str">
        <f t="shared" si="5"/>
        <v>ID</v>
      </c>
      <c r="M42" s="89" t="str">
        <f t="shared" si="6"/>
        <v>Situs</v>
      </c>
    </row>
    <row r="43" spans="1:13" x14ac:dyDescent="0.2">
      <c r="A43" s="67" t="s">
        <v>165</v>
      </c>
      <c r="B43" s="68">
        <v>31835563.634446021</v>
      </c>
      <c r="C43" s="69">
        <f t="shared" si="0"/>
        <v>4.338955127265031E-2</v>
      </c>
      <c r="D43" s="67"/>
      <c r="E43" s="68">
        <f t="shared" si="1"/>
        <v>1596647.0860576436</v>
      </c>
      <c r="F43" s="70">
        <v>33806943.12900199</v>
      </c>
      <c r="G43" s="67"/>
      <c r="H43" s="68">
        <f t="shared" si="2"/>
        <v>653054.64227021416</v>
      </c>
      <c r="I43" s="70">
        <f t="shared" si="3"/>
        <v>34459997.771272205</v>
      </c>
      <c r="K43" s="89" t="str">
        <f t="shared" si="4"/>
        <v>593</v>
      </c>
      <c r="L43" s="89" t="str">
        <f t="shared" si="5"/>
        <v>OR</v>
      </c>
      <c r="M43" s="89" t="str">
        <f t="shared" si="6"/>
        <v>Situs</v>
      </c>
    </row>
    <row r="44" spans="1:13" x14ac:dyDescent="0.2">
      <c r="A44" s="67" t="s">
        <v>166</v>
      </c>
      <c r="B44" s="68">
        <v>18874295.392694507</v>
      </c>
      <c r="C44" s="69">
        <f t="shared" si="0"/>
        <v>2.5724288003192958E-2</v>
      </c>
      <c r="D44" s="67"/>
      <c r="E44" s="68">
        <f t="shared" si="1"/>
        <v>946601.38850283262</v>
      </c>
      <c r="F44" s="70">
        <v>20043063.734244797</v>
      </c>
      <c r="G44" s="67"/>
      <c r="H44" s="68">
        <f t="shared" si="2"/>
        <v>387175.37302973366</v>
      </c>
      <c r="I44" s="70">
        <f t="shared" si="3"/>
        <v>20430239.107274532</v>
      </c>
      <c r="K44" s="89" t="str">
        <f t="shared" si="4"/>
        <v>593</v>
      </c>
      <c r="L44" s="89" t="str">
        <f t="shared" si="5"/>
        <v>SNPD</v>
      </c>
      <c r="M44" s="89" t="str">
        <f t="shared" si="6"/>
        <v>System</v>
      </c>
    </row>
    <row r="45" spans="1:13" x14ac:dyDescent="0.2">
      <c r="A45" s="67" t="s">
        <v>167</v>
      </c>
      <c r="B45" s="68">
        <v>30197501.281687837</v>
      </c>
      <c r="C45" s="69">
        <f t="shared" si="0"/>
        <v>4.1156991759681717E-2</v>
      </c>
      <c r="D45" s="67"/>
      <c r="E45" s="68">
        <f t="shared" si="1"/>
        <v>1514493.444540764</v>
      </c>
      <c r="F45" s="70">
        <v>32067445.709156208</v>
      </c>
      <c r="G45" s="67"/>
      <c r="H45" s="68">
        <f t="shared" si="2"/>
        <v>619452.46590920445</v>
      </c>
      <c r="I45" s="70">
        <f t="shared" si="3"/>
        <v>32686898.175065413</v>
      </c>
      <c r="K45" s="89" t="str">
        <f t="shared" si="4"/>
        <v>593</v>
      </c>
      <c r="L45" s="89" t="str">
        <f t="shared" si="5"/>
        <v>UT</v>
      </c>
      <c r="M45" s="89" t="str">
        <f t="shared" si="6"/>
        <v>Situs</v>
      </c>
    </row>
    <row r="46" spans="1:13" x14ac:dyDescent="0.2">
      <c r="A46" s="67" t="s">
        <v>168</v>
      </c>
      <c r="B46" s="68">
        <v>7083374.569807644</v>
      </c>
      <c r="C46" s="69">
        <f t="shared" si="0"/>
        <v>9.6541229050994392E-3</v>
      </c>
      <c r="D46" s="67"/>
      <c r="E46" s="68">
        <f t="shared" si="1"/>
        <v>355252.05384148337</v>
      </c>
      <c r="F46" s="70">
        <v>7522004.1332581537</v>
      </c>
      <c r="G46" s="67"/>
      <c r="H46" s="68">
        <f t="shared" si="2"/>
        <v>145303.87144603662</v>
      </c>
      <c r="I46" s="70">
        <f t="shared" si="3"/>
        <v>7667308.0047041904</v>
      </c>
      <c r="K46" s="89" t="str">
        <f t="shared" si="4"/>
        <v>593</v>
      </c>
      <c r="L46" s="89" t="str">
        <f t="shared" si="5"/>
        <v>WA</v>
      </c>
      <c r="M46" s="89" t="str">
        <f t="shared" si="6"/>
        <v>Situs</v>
      </c>
    </row>
    <row r="47" spans="1:13" x14ac:dyDescent="0.2">
      <c r="A47" s="67" t="s">
        <v>169</v>
      </c>
      <c r="B47" s="68">
        <v>6286983.0651363619</v>
      </c>
      <c r="C47" s="69">
        <f t="shared" si="0"/>
        <v>8.5686993699040648E-3</v>
      </c>
      <c r="D47" s="67"/>
      <c r="E47" s="68">
        <f t="shared" si="1"/>
        <v>315310.67916079005</v>
      </c>
      <c r="F47" s="70">
        <v>6676297.0298440615</v>
      </c>
      <c r="G47" s="67"/>
      <c r="H47" s="68">
        <f t="shared" si="2"/>
        <v>128967.19918974875</v>
      </c>
      <c r="I47" s="70">
        <f t="shared" si="3"/>
        <v>6805264.2290338101</v>
      </c>
      <c r="K47" s="89" t="str">
        <f t="shared" si="4"/>
        <v>593</v>
      </c>
      <c r="L47" s="89" t="str">
        <f t="shared" si="5"/>
        <v>WYP</v>
      </c>
      <c r="M47" s="89" t="str">
        <f t="shared" si="6"/>
        <v>Situs</v>
      </c>
    </row>
    <row r="48" spans="1:13" x14ac:dyDescent="0.2">
      <c r="A48" s="67" t="s">
        <v>170</v>
      </c>
      <c r="B48" s="68">
        <v>920222.5054667237</v>
      </c>
      <c r="C48" s="69">
        <f t="shared" si="0"/>
        <v>1.2541961575322344E-3</v>
      </c>
      <c r="D48" s="67"/>
      <c r="E48" s="68">
        <f t="shared" si="1"/>
        <v>46151.863329611675</v>
      </c>
      <c r="F48" s="70">
        <v>977206.19196703599</v>
      </c>
      <c r="G48" s="67"/>
      <c r="H48" s="68">
        <f t="shared" si="2"/>
        <v>18876.863184113336</v>
      </c>
      <c r="I48" s="70">
        <f t="shared" si="3"/>
        <v>996083.05515114928</v>
      </c>
      <c r="K48" s="89" t="str">
        <f t="shared" si="4"/>
        <v>593</v>
      </c>
      <c r="L48" s="89" t="str">
        <f t="shared" si="5"/>
        <v>WYU</v>
      </c>
      <c r="M48" s="89" t="str">
        <f t="shared" si="6"/>
        <v>Situs</v>
      </c>
    </row>
    <row r="49" spans="1:13" x14ac:dyDescent="0.2">
      <c r="A49" s="67" t="s">
        <v>171</v>
      </c>
      <c r="B49" s="68">
        <v>342872.58069032279</v>
      </c>
      <c r="C49" s="69">
        <f t="shared" si="0"/>
        <v>4.6731031970018931E-4</v>
      </c>
      <c r="D49" s="67"/>
      <c r="E49" s="68">
        <f t="shared" si="1"/>
        <v>17196.067678724306</v>
      </c>
      <c r="F49" s="70">
        <v>364104.55831697403</v>
      </c>
      <c r="G49" s="67"/>
      <c r="H49" s="68">
        <f t="shared" si="2"/>
        <v>7033.4715319664947</v>
      </c>
      <c r="I49" s="70">
        <f t="shared" si="3"/>
        <v>371138.0298489405</v>
      </c>
      <c r="K49" s="89" t="str">
        <f t="shared" si="4"/>
        <v>903</v>
      </c>
      <c r="L49" s="89" t="str">
        <f t="shared" si="5"/>
        <v>CA</v>
      </c>
      <c r="M49" s="89" t="str">
        <f t="shared" si="6"/>
        <v>Situs</v>
      </c>
    </row>
    <row r="50" spans="1:13" x14ac:dyDescent="0.2">
      <c r="A50" s="67" t="s">
        <v>172</v>
      </c>
      <c r="B50" s="68">
        <v>25927490.236950833</v>
      </c>
      <c r="C50" s="69">
        <f t="shared" si="0"/>
        <v>3.5337278143556715E-2</v>
      </c>
      <c r="D50" s="67"/>
      <c r="E50" s="68">
        <f t="shared" si="1"/>
        <v>1300339.8404048989</v>
      </c>
      <c r="F50" s="70">
        <v>27533019.29826517</v>
      </c>
      <c r="G50" s="67"/>
      <c r="H50" s="68">
        <f t="shared" si="2"/>
        <v>531860.15664996509</v>
      </c>
      <c r="I50" s="70">
        <f t="shared" si="3"/>
        <v>28064879.454915136</v>
      </c>
      <c r="K50" s="89" t="str">
        <f t="shared" si="4"/>
        <v>903</v>
      </c>
      <c r="L50" s="89" t="str">
        <f t="shared" si="5"/>
        <v>CN</v>
      </c>
      <c r="M50" s="89" t="str">
        <f t="shared" si="6"/>
        <v>System</v>
      </c>
    </row>
    <row r="51" spans="1:13" x14ac:dyDescent="0.2">
      <c r="A51" s="67" t="s">
        <v>173</v>
      </c>
      <c r="B51" s="68">
        <v>1798233.8908159994</v>
      </c>
      <c r="C51" s="69">
        <f t="shared" si="0"/>
        <v>2.4508616370578665E-3</v>
      </c>
      <c r="D51" s="67"/>
      <c r="E51" s="68">
        <f t="shared" si="1"/>
        <v>90186.714920130718</v>
      </c>
      <c r="F51" s="70">
        <v>1909587.3903009144</v>
      </c>
      <c r="G51" s="67"/>
      <c r="H51" s="68">
        <f t="shared" si="2"/>
        <v>36887.834114373225</v>
      </c>
      <c r="I51" s="70">
        <f t="shared" si="3"/>
        <v>1946475.2244152876</v>
      </c>
      <c r="K51" s="89" t="str">
        <f t="shared" si="4"/>
        <v>903</v>
      </c>
      <c r="L51" s="89" t="str">
        <f t="shared" si="5"/>
        <v>ID</v>
      </c>
      <c r="M51" s="89" t="str">
        <f t="shared" si="6"/>
        <v>Situs</v>
      </c>
    </row>
    <row r="52" spans="1:13" x14ac:dyDescent="0.2">
      <c r="A52" s="67" t="s">
        <v>174</v>
      </c>
      <c r="B52" s="68">
        <v>1699166.1418188808</v>
      </c>
      <c r="C52" s="69">
        <f t="shared" si="0"/>
        <v>2.3158395207876978E-3</v>
      </c>
      <c r="D52" s="67"/>
      <c r="E52" s="68">
        <f t="shared" si="1"/>
        <v>85218.176132037988</v>
      </c>
      <c r="F52" s="70">
        <v>1804384.9885240528</v>
      </c>
      <c r="G52" s="67"/>
      <c r="H52" s="68">
        <f t="shared" si="2"/>
        <v>34855.620891302569</v>
      </c>
      <c r="I52" s="70">
        <f t="shared" si="3"/>
        <v>1839240.6094153554</v>
      </c>
      <c r="K52" s="89" t="str">
        <f t="shared" si="4"/>
        <v>903</v>
      </c>
      <c r="L52" s="89" t="str">
        <f t="shared" si="5"/>
        <v>OR</v>
      </c>
      <c r="M52" s="89" t="str">
        <f t="shared" si="6"/>
        <v>Situs</v>
      </c>
    </row>
    <row r="53" spans="1:13" x14ac:dyDescent="0.2">
      <c r="A53" s="67" t="s">
        <v>175</v>
      </c>
      <c r="B53" s="68">
        <v>6212478.9539789055</v>
      </c>
      <c r="C53" s="69">
        <f t="shared" si="0"/>
        <v>8.4671557004339908E-3</v>
      </c>
      <c r="D53" s="67"/>
      <c r="E53" s="68">
        <f t="shared" si="1"/>
        <v>311574.07900679886</v>
      </c>
      <c r="F53" s="70">
        <v>6597179.3400271405</v>
      </c>
      <c r="G53" s="67"/>
      <c r="H53" s="68">
        <f t="shared" si="2"/>
        <v>127438.86891677855</v>
      </c>
      <c r="I53" s="70">
        <f t="shared" si="3"/>
        <v>6724618.2089439193</v>
      </c>
      <c r="K53" s="89" t="str">
        <f t="shared" si="4"/>
        <v>903</v>
      </c>
      <c r="L53" s="89" t="str">
        <f t="shared" si="5"/>
        <v>UT</v>
      </c>
      <c r="M53" s="89" t="str">
        <f t="shared" si="6"/>
        <v>Situs</v>
      </c>
    </row>
    <row r="54" spans="1:13" x14ac:dyDescent="0.2">
      <c r="A54" s="67" t="s">
        <v>176</v>
      </c>
      <c r="B54" s="68">
        <v>949287.6298951616</v>
      </c>
      <c r="C54" s="69">
        <f t="shared" si="0"/>
        <v>1.2938098022320611E-3</v>
      </c>
      <c r="D54" s="67"/>
      <c r="E54" s="68">
        <f t="shared" si="1"/>
        <v>47609.564746726093</v>
      </c>
      <c r="F54" s="70">
        <v>1008071.1397302474</v>
      </c>
      <c r="G54" s="67"/>
      <c r="H54" s="68">
        <f t="shared" si="2"/>
        <v>19473.086786563246</v>
      </c>
      <c r="I54" s="70">
        <f t="shared" si="3"/>
        <v>1027544.2265168107</v>
      </c>
      <c r="K54" s="89" t="str">
        <f t="shared" si="4"/>
        <v>903</v>
      </c>
      <c r="L54" s="89" t="str">
        <f t="shared" si="5"/>
        <v>WA</v>
      </c>
      <c r="M54" s="89" t="str">
        <f t="shared" si="6"/>
        <v>Situs</v>
      </c>
    </row>
    <row r="55" spans="1:13" x14ac:dyDescent="0.2">
      <c r="A55" s="67" t="s">
        <v>177</v>
      </c>
      <c r="B55" s="68">
        <v>1079248.1176637029</v>
      </c>
      <c r="C55" s="69">
        <f t="shared" si="0"/>
        <v>1.4709364682525257E-3</v>
      </c>
      <c r="D55" s="67"/>
      <c r="E55" s="68">
        <f t="shared" si="1"/>
        <v>54127.465182883469</v>
      </c>
      <c r="F55" s="70">
        <v>1146079.2764624208</v>
      </c>
      <c r="G55" s="67"/>
      <c r="H55" s="68">
        <f t="shared" si="2"/>
        <v>22139.014138234717</v>
      </c>
      <c r="I55" s="70">
        <f t="shared" si="3"/>
        <v>1168218.2906006556</v>
      </c>
      <c r="K55" s="89" t="str">
        <f t="shared" si="4"/>
        <v>903</v>
      </c>
      <c r="L55" s="89" t="str">
        <f t="shared" si="5"/>
        <v>WYP</v>
      </c>
      <c r="M55" s="89" t="str">
        <f t="shared" si="6"/>
        <v>Situs</v>
      </c>
    </row>
    <row r="56" spans="1:13" x14ac:dyDescent="0.2">
      <c r="A56" s="67" t="s">
        <v>178</v>
      </c>
      <c r="B56" s="68">
        <v>269302.59789847513</v>
      </c>
      <c r="C56" s="69">
        <f t="shared" si="0"/>
        <v>3.6703979906078227E-4</v>
      </c>
      <c r="D56" s="67"/>
      <c r="E56" s="68">
        <f t="shared" si="1"/>
        <v>13506.31680782038</v>
      </c>
      <c r="F56" s="70">
        <v>285978.8416560468</v>
      </c>
      <c r="G56" s="67"/>
      <c r="H56" s="68">
        <f t="shared" si="2"/>
        <v>5524.3033782112061</v>
      </c>
      <c r="I56" s="70">
        <f t="shared" si="3"/>
        <v>291503.14503425802</v>
      </c>
      <c r="K56" s="89" t="str">
        <f t="shared" si="4"/>
        <v>903</v>
      </c>
      <c r="L56" s="89" t="str">
        <f t="shared" si="5"/>
        <v>WYU</v>
      </c>
      <c r="M56" s="89" t="str">
        <f t="shared" si="6"/>
        <v>Situs</v>
      </c>
    </row>
    <row r="57" spans="1:13" x14ac:dyDescent="0.2">
      <c r="A57" s="67" t="s">
        <v>179</v>
      </c>
      <c r="B57" s="68">
        <v>0</v>
      </c>
      <c r="C57" s="69">
        <f t="shared" si="0"/>
        <v>0</v>
      </c>
      <c r="D57" s="67"/>
      <c r="E57" s="68">
        <f t="shared" si="1"/>
        <v>0</v>
      </c>
      <c r="F57" s="70">
        <v>0</v>
      </c>
      <c r="G57" s="67"/>
      <c r="H57" s="68">
        <f t="shared" si="2"/>
        <v>0</v>
      </c>
      <c r="I57" s="70">
        <f t="shared" si="3"/>
        <v>0</v>
      </c>
      <c r="K57" s="89" t="str">
        <f t="shared" si="4"/>
        <v>908</v>
      </c>
      <c r="L57" s="89" t="str">
        <f t="shared" si="5"/>
        <v>CA</v>
      </c>
      <c r="M57" s="89" t="str">
        <f t="shared" si="6"/>
        <v>Situs</v>
      </c>
    </row>
    <row r="58" spans="1:13" x14ac:dyDescent="0.2">
      <c r="A58" s="67" t="s">
        <v>180</v>
      </c>
      <c r="B58" s="68">
        <v>3578076.6079802918</v>
      </c>
      <c r="C58" s="69">
        <f t="shared" si="0"/>
        <v>4.8766574458085025E-3</v>
      </c>
      <c r="D58" s="67"/>
      <c r="E58" s="68">
        <f t="shared" si="1"/>
        <v>179451.05842704087</v>
      </c>
      <c r="F58" s="70">
        <v>3799644.7553489972</v>
      </c>
      <c r="G58" s="67"/>
      <c r="H58" s="68">
        <f t="shared" si="2"/>
        <v>73398.403309929403</v>
      </c>
      <c r="I58" s="70">
        <f t="shared" si="3"/>
        <v>3873043.1586589264</v>
      </c>
      <c r="K58" s="89" t="str">
        <f t="shared" si="4"/>
        <v>908</v>
      </c>
      <c r="L58" s="89" t="str">
        <f t="shared" si="5"/>
        <v>CN</v>
      </c>
      <c r="M58" s="89" t="str">
        <f t="shared" si="6"/>
        <v>System</v>
      </c>
    </row>
    <row r="59" spans="1:13" x14ac:dyDescent="0.2">
      <c r="A59" s="67" t="s">
        <v>181</v>
      </c>
      <c r="B59" s="68">
        <v>1069.1741130562029</v>
      </c>
      <c r="C59" s="69">
        <f t="shared" si="0"/>
        <v>1.4572063347308722E-6</v>
      </c>
      <c r="D59" s="67"/>
      <c r="E59" s="68">
        <f t="shared" si="1"/>
        <v>53.622224242713877</v>
      </c>
      <c r="F59" s="70">
        <v>1135.3814510757657</v>
      </c>
      <c r="G59" s="67"/>
      <c r="H59" s="68">
        <f t="shared" si="2"/>
        <v>21.932362371338996</v>
      </c>
      <c r="I59" s="70">
        <f t="shared" si="3"/>
        <v>1157.3138134471046</v>
      </c>
      <c r="K59" s="89" t="str">
        <f t="shared" si="4"/>
        <v>908</v>
      </c>
      <c r="L59" s="89" t="str">
        <f t="shared" si="5"/>
        <v>ID</v>
      </c>
      <c r="M59" s="89" t="str">
        <f t="shared" si="6"/>
        <v>Situs</v>
      </c>
    </row>
    <row r="60" spans="1:13" x14ac:dyDescent="0.2">
      <c r="A60" s="67" t="s">
        <v>182</v>
      </c>
      <c r="B60" s="68">
        <v>2217431.6591205802</v>
      </c>
      <c r="C60" s="69">
        <f t="shared" si="0"/>
        <v>3.0221976206165789E-3</v>
      </c>
      <c r="D60" s="67"/>
      <c r="E60" s="68">
        <f t="shared" si="1"/>
        <v>111210.71508958847</v>
      </c>
      <c r="F60" s="70">
        <v>2354743.4828898846</v>
      </c>
      <c r="G60" s="67"/>
      <c r="H60" s="68">
        <f t="shared" si="2"/>
        <v>45486.992331393558</v>
      </c>
      <c r="I60" s="70">
        <f t="shared" si="3"/>
        <v>2400230.4752212781</v>
      </c>
      <c r="K60" s="89" t="str">
        <f t="shared" si="4"/>
        <v>908</v>
      </c>
      <c r="L60" s="89" t="str">
        <f t="shared" si="5"/>
        <v>OR</v>
      </c>
      <c r="M60" s="89" t="str">
        <f t="shared" si="6"/>
        <v>Situs</v>
      </c>
    </row>
    <row r="61" spans="1:13" x14ac:dyDescent="0.2">
      <c r="A61" s="67" t="s">
        <v>183</v>
      </c>
      <c r="B61" s="68">
        <v>36828.153361676508</v>
      </c>
      <c r="C61" s="69">
        <f t="shared" si="0"/>
        <v>5.0194086930959976E-5</v>
      </c>
      <c r="D61" s="67"/>
      <c r="E61" s="68">
        <f t="shared" si="1"/>
        <v>1847.040134894349</v>
      </c>
      <c r="F61" s="70">
        <v>39108.693049719477</v>
      </c>
      <c r="G61" s="67"/>
      <c r="H61" s="68">
        <f t="shared" si="2"/>
        <v>755.46947417822128</v>
      </c>
      <c r="I61" s="70">
        <f t="shared" si="3"/>
        <v>39864.162523897699</v>
      </c>
      <c r="K61" s="89" t="str">
        <f t="shared" si="4"/>
        <v>908</v>
      </c>
      <c r="L61" s="89" t="str">
        <f>MID(A61,4,5)</f>
        <v>OTHER</v>
      </c>
      <c r="M61" s="89" t="str">
        <f t="shared" si="6"/>
        <v>Situs</v>
      </c>
    </row>
    <row r="62" spans="1:13" x14ac:dyDescent="0.2">
      <c r="A62" s="67" t="s">
        <v>184</v>
      </c>
      <c r="B62" s="68">
        <v>3019303.1077760565</v>
      </c>
      <c r="C62" s="69">
        <f t="shared" si="0"/>
        <v>4.1150899197767979E-3</v>
      </c>
      <c r="D62" s="67"/>
      <c r="E62" s="68">
        <f t="shared" si="1"/>
        <v>151426.92506751703</v>
      </c>
      <c r="F62" s="70">
        <v>3206269.8693156126</v>
      </c>
      <c r="G62" s="67"/>
      <c r="H62" s="68">
        <f t="shared" si="2"/>
        <v>61936.076696961223</v>
      </c>
      <c r="I62" s="70">
        <f t="shared" si="3"/>
        <v>3268205.9460125738</v>
      </c>
      <c r="K62" s="89" t="str">
        <f t="shared" si="4"/>
        <v>908</v>
      </c>
      <c r="L62" s="89" t="str">
        <f t="shared" si="5"/>
        <v>UT</v>
      </c>
      <c r="M62" s="89" t="str">
        <f t="shared" si="6"/>
        <v>Situs</v>
      </c>
    </row>
    <row r="63" spans="1:13" x14ac:dyDescent="0.2">
      <c r="A63" s="67" t="s">
        <v>185</v>
      </c>
      <c r="B63" s="68">
        <v>164914.74338517644</v>
      </c>
      <c r="C63" s="69">
        <f t="shared" si="0"/>
        <v>2.2476676699968208E-4</v>
      </c>
      <c r="D63" s="67"/>
      <c r="E63" s="68">
        <f t="shared" si="1"/>
        <v>8270.9590914540731</v>
      </c>
      <c r="F63" s="70">
        <v>175126.89314299409</v>
      </c>
      <c r="G63" s="67"/>
      <c r="H63" s="68">
        <f t="shared" si="2"/>
        <v>3382.9568712256487</v>
      </c>
      <c r="I63" s="70">
        <f t="shared" si="3"/>
        <v>178509.85001421973</v>
      </c>
      <c r="K63" s="89" t="str">
        <f t="shared" si="4"/>
        <v>908</v>
      </c>
      <c r="L63" s="89" t="str">
        <f t="shared" si="5"/>
        <v>WA</v>
      </c>
      <c r="M63" s="89" t="str">
        <f t="shared" si="6"/>
        <v>Situs</v>
      </c>
    </row>
    <row r="64" spans="1:13" x14ac:dyDescent="0.2">
      <c r="A64" s="67" t="s">
        <v>186</v>
      </c>
      <c r="B64" s="68">
        <v>980697.20999374159</v>
      </c>
      <c r="C64" s="69">
        <f t="shared" si="0"/>
        <v>1.3366187690148938E-3</v>
      </c>
      <c r="D64" s="67"/>
      <c r="E64" s="68">
        <f t="shared" si="1"/>
        <v>49184.847506426624</v>
      </c>
      <c r="F64" s="70">
        <v>1041425.7207984964</v>
      </c>
      <c r="G64" s="67"/>
      <c r="H64" s="68">
        <f t="shared" si="2"/>
        <v>20117.40307166717</v>
      </c>
      <c r="I64" s="70">
        <f t="shared" si="3"/>
        <v>1061543.1238701635</v>
      </c>
      <c r="K64" s="89" t="str">
        <f t="shared" si="4"/>
        <v>908</v>
      </c>
      <c r="L64" s="89" t="str">
        <f t="shared" si="5"/>
        <v>WYP</v>
      </c>
      <c r="M64" s="89" t="str">
        <f t="shared" si="6"/>
        <v>Situs</v>
      </c>
    </row>
    <row r="65" spans="1:13" x14ac:dyDescent="0.2">
      <c r="A65" s="67" t="s">
        <v>187</v>
      </c>
      <c r="B65" s="68">
        <v>120041.24456260313</v>
      </c>
      <c r="C65" s="69">
        <f t="shared" si="0"/>
        <v>1.6360746100145049E-4</v>
      </c>
      <c r="D65" s="67"/>
      <c r="E65" s="68">
        <f t="shared" si="1"/>
        <v>6020.4212351445112</v>
      </c>
      <c r="F65" s="70">
        <v>127474.6561631957</v>
      </c>
      <c r="G65" s="67"/>
      <c r="H65" s="68">
        <f t="shared" si="2"/>
        <v>2462.4502624065512</v>
      </c>
      <c r="I65" s="70">
        <f t="shared" si="3"/>
        <v>129937.10642560225</v>
      </c>
      <c r="K65" s="89" t="str">
        <f t="shared" si="4"/>
        <v>920</v>
      </c>
      <c r="L65" s="89" t="str">
        <f t="shared" si="5"/>
        <v>CA</v>
      </c>
      <c r="M65" s="89" t="str">
        <f t="shared" si="6"/>
        <v>Situs</v>
      </c>
    </row>
    <row r="66" spans="1:13" x14ac:dyDescent="0.2">
      <c r="A66" s="67" t="s">
        <v>188</v>
      </c>
      <c r="B66" s="68">
        <v>291601.95003730425</v>
      </c>
      <c r="C66" s="69">
        <f t="shared" si="0"/>
        <v>3.9743218959875643E-4</v>
      </c>
      <c r="D66" s="67"/>
      <c r="E66" s="68">
        <f t="shared" si="1"/>
        <v>14624.694858928957</v>
      </c>
      <c r="F66" s="70">
        <v>309659.0547104592</v>
      </c>
      <c r="G66" s="67"/>
      <c r="H66" s="68">
        <f t="shared" si="2"/>
        <v>5981.7382017656973</v>
      </c>
      <c r="I66" s="70">
        <f t="shared" si="3"/>
        <v>315640.79291222489</v>
      </c>
      <c r="K66" s="89" t="str">
        <f t="shared" si="4"/>
        <v>920</v>
      </c>
      <c r="L66" s="89" t="str">
        <f t="shared" si="5"/>
        <v>ID</v>
      </c>
      <c r="M66" s="89" t="str">
        <f t="shared" si="6"/>
        <v>Situs</v>
      </c>
    </row>
    <row r="67" spans="1:13" x14ac:dyDescent="0.2">
      <c r="A67" s="67" t="s">
        <v>189</v>
      </c>
      <c r="B67" s="68">
        <v>295009.17585788318</v>
      </c>
      <c r="C67" s="69">
        <f t="shared" si="0"/>
        <v>4.0207598988252296E-4</v>
      </c>
      <c r="D67" s="67"/>
      <c r="E67" s="68">
        <f t="shared" si="1"/>
        <v>14795.577248210153</v>
      </c>
      <c r="F67" s="70">
        <v>313277.26894616836</v>
      </c>
      <c r="G67" s="67"/>
      <c r="H67" s="68">
        <f t="shared" si="2"/>
        <v>6051.6318799471783</v>
      </c>
      <c r="I67" s="70">
        <f t="shared" si="3"/>
        <v>319328.90082611557</v>
      </c>
      <c r="K67" s="89" t="str">
        <f t="shared" si="4"/>
        <v>920</v>
      </c>
      <c r="L67" s="89" t="str">
        <f t="shared" si="5"/>
        <v>OR</v>
      </c>
      <c r="M67" s="89" t="str">
        <f t="shared" si="6"/>
        <v>Situs</v>
      </c>
    </row>
    <row r="68" spans="1:13" x14ac:dyDescent="0.2">
      <c r="A68" s="67" t="s">
        <v>190</v>
      </c>
      <c r="B68" s="68">
        <v>31279474.645907979</v>
      </c>
      <c r="C68" s="69">
        <f t="shared" si="0"/>
        <v>4.2631642540221878E-2</v>
      </c>
      <c r="D68" s="67"/>
      <c r="E68" s="68">
        <f t="shared" si="1"/>
        <v>1568757.5888483864</v>
      </c>
      <c r="F68" s="70">
        <v>33216418.98983366</v>
      </c>
      <c r="G68" s="67"/>
      <c r="H68" s="68">
        <f t="shared" si="2"/>
        <v>641647.38403379382</v>
      </c>
      <c r="I68" s="70">
        <f t="shared" si="3"/>
        <v>33858066.373867452</v>
      </c>
      <c r="K68" s="89" t="str">
        <f t="shared" si="4"/>
        <v>920</v>
      </c>
      <c r="L68" s="89" t="str">
        <f t="shared" si="5"/>
        <v>SO</v>
      </c>
      <c r="M68" s="89" t="str">
        <f t="shared" si="6"/>
        <v>System</v>
      </c>
    </row>
    <row r="69" spans="1:13" x14ac:dyDescent="0.2">
      <c r="A69" s="67" t="s">
        <v>191</v>
      </c>
      <c r="B69" s="68">
        <v>-18154.076358402992</v>
      </c>
      <c r="C69" s="69">
        <f t="shared" si="0"/>
        <v>-2.4742681989404089E-5</v>
      </c>
      <c r="D69" s="67"/>
      <c r="E69" s="68">
        <f t="shared" si="1"/>
        <v>-910.4802870947027</v>
      </c>
      <c r="F69" s="70">
        <v>-19278.245991034713</v>
      </c>
      <c r="G69" s="67"/>
      <c r="H69" s="68">
        <f t="shared" si="2"/>
        <v>-372.4012547136208</v>
      </c>
      <c r="I69" s="70">
        <f t="shared" si="3"/>
        <v>-19650.647245748332</v>
      </c>
      <c r="K69" s="89" t="str">
        <f t="shared" si="4"/>
        <v>920</v>
      </c>
      <c r="L69" s="89" t="str">
        <f t="shared" si="5"/>
        <v>UT</v>
      </c>
      <c r="M69" s="89" t="str">
        <f t="shared" si="6"/>
        <v>Situs</v>
      </c>
    </row>
    <row r="70" spans="1:13" x14ac:dyDescent="0.2">
      <c r="A70" s="67" t="s">
        <v>192</v>
      </c>
      <c r="B70" s="68">
        <v>-8011.0185079128905</v>
      </c>
      <c r="C70" s="69">
        <f t="shared" si="0"/>
        <v>-1.0918433934027802E-5</v>
      </c>
      <c r="D70" s="67"/>
      <c r="E70" s="68">
        <f t="shared" si="1"/>
        <v>-401.77612383068907</v>
      </c>
      <c r="F70" s="70">
        <v>-8507.0913212718497</v>
      </c>
      <c r="G70" s="67"/>
      <c r="H70" s="68">
        <f t="shared" si="2"/>
        <v>-164.33297321127054</v>
      </c>
      <c r="I70" s="70">
        <f t="shared" si="3"/>
        <v>-8671.4242944831203</v>
      </c>
      <c r="K70" s="89" t="str">
        <f t="shared" si="4"/>
        <v>920</v>
      </c>
      <c r="L70" s="89" t="str">
        <f t="shared" si="5"/>
        <v>WA</v>
      </c>
      <c r="M70" s="89" t="str">
        <f t="shared" si="6"/>
        <v>Situs</v>
      </c>
    </row>
    <row r="71" spans="1:13" x14ac:dyDescent="0.2">
      <c r="A71" s="67" t="s">
        <v>193</v>
      </c>
      <c r="B71" s="68">
        <v>16804.159959542958</v>
      </c>
      <c r="C71" s="69">
        <f t="shared" si="0"/>
        <v>2.2902844395363386E-5</v>
      </c>
      <c r="D71" s="67"/>
      <c r="E71" s="68">
        <f t="shared" si="1"/>
        <v>842.77801207265077</v>
      </c>
      <c r="F71" s="70">
        <v>17844.737621301007</v>
      </c>
      <c r="G71" s="67"/>
      <c r="H71" s="68">
        <f t="shared" si="2"/>
        <v>344.70992243268773</v>
      </c>
      <c r="I71" s="70">
        <f t="shared" si="3"/>
        <v>18189.447543733695</v>
      </c>
      <c r="K71" s="89" t="str">
        <f t="shared" si="4"/>
        <v>920</v>
      </c>
      <c r="L71" s="89" t="str">
        <f t="shared" si="5"/>
        <v>WYP</v>
      </c>
      <c r="M71" s="89" t="str">
        <f t="shared" si="6"/>
        <v>Situs</v>
      </c>
    </row>
    <row r="72" spans="1:13" x14ac:dyDescent="0.2">
      <c r="A72" s="67" t="s">
        <v>194</v>
      </c>
      <c r="B72" s="68">
        <v>7521.0524071757036</v>
      </c>
      <c r="C72" s="69">
        <f t="shared" ref="C72:C75" si="7">B72/B$81</f>
        <v>1.0250645874927946E-5</v>
      </c>
      <c r="D72" s="67"/>
      <c r="E72" s="68">
        <f t="shared" ref="E72:E75" si="8">$C72*E$81</f>
        <v>377.20288379033985</v>
      </c>
      <c r="F72" s="70">
        <v>7986.7846512545984</v>
      </c>
      <c r="G72" s="67"/>
      <c r="H72" s="68">
        <f t="shared" ref="H72:H75" si="9">$C72*H$81</f>
        <v>154.28211812619699</v>
      </c>
      <c r="I72" s="70">
        <f t="shared" ref="I72:I75" si="10">F72+H72</f>
        <v>8141.0667693807954</v>
      </c>
      <c r="K72" s="89" t="str">
        <f t="shared" si="4"/>
        <v>935</v>
      </c>
      <c r="L72" s="89" t="str">
        <f t="shared" si="5"/>
        <v>CA</v>
      </c>
      <c r="M72" s="89" t="str">
        <f t="shared" si="6"/>
        <v>Situs</v>
      </c>
    </row>
    <row r="73" spans="1:13" x14ac:dyDescent="0.2">
      <c r="A73" s="67" t="s">
        <v>195</v>
      </c>
      <c r="B73" s="68">
        <v>9081.0677755929755</v>
      </c>
      <c r="C73" s="69">
        <f t="shared" si="7"/>
        <v>1.2376833040680682E-5</v>
      </c>
      <c r="D73" s="67"/>
      <c r="E73" s="68">
        <f t="shared" si="8"/>
        <v>455.44223965000947</v>
      </c>
      <c r="F73" s="70">
        <v>9643.4021198829178</v>
      </c>
      <c r="G73" s="67"/>
      <c r="H73" s="68">
        <f t="shared" si="9"/>
        <v>186.28328795173965</v>
      </c>
      <c r="I73" s="70">
        <f t="shared" si="10"/>
        <v>9829.6854078346569</v>
      </c>
      <c r="K73" s="89" t="str">
        <f t="shared" ref="K73:K75" si="11">LEFT(A73,3)</f>
        <v>935</v>
      </c>
      <c r="L73" s="89" t="str">
        <f t="shared" ref="L73:L75" si="12">MID(A73,4,4)</f>
        <v>OR</v>
      </c>
      <c r="M73" s="89" t="str">
        <f t="shared" ref="M73:M75" si="13">IF(OR(L73="CA"),"Situs",IF(OR(L73="OR"),"Situs",IF(OR(L73="WA"),"Situs",IF(OR(L73="WYP"),"Situs",IF(OR(L73="ID"),"Situs",IF(OR(L73="UT"),"Situs",IF(OR(L73="WYU"),"Situs",IF(OR(L73="OTHER"),"Situs","System"))))))))</f>
        <v>Situs</v>
      </c>
    </row>
    <row r="74" spans="1:13" x14ac:dyDescent="0.2">
      <c r="A74" s="67" t="s">
        <v>196</v>
      </c>
      <c r="B74" s="68">
        <v>2306308.4333935385</v>
      </c>
      <c r="C74" s="69">
        <f t="shared" si="7"/>
        <v>3.1433301816274277E-3</v>
      </c>
      <c r="D74" s="67"/>
      <c r="E74" s="68">
        <f t="shared" si="8"/>
        <v>115668.14654236731</v>
      </c>
      <c r="F74" s="70">
        <v>2449123.8459277805</v>
      </c>
      <c r="G74" s="67"/>
      <c r="H74" s="68">
        <f t="shared" si="9"/>
        <v>47310.154336483887</v>
      </c>
      <c r="I74" s="70">
        <f t="shared" si="10"/>
        <v>2496434.0002642642</v>
      </c>
      <c r="K74" s="89" t="str">
        <f t="shared" si="11"/>
        <v>935</v>
      </c>
      <c r="L74" s="89" t="str">
        <f t="shared" si="12"/>
        <v>SO</v>
      </c>
      <c r="M74" s="89" t="str">
        <f t="shared" si="13"/>
        <v>System</v>
      </c>
    </row>
    <row r="75" spans="1:13" x14ac:dyDescent="0.2">
      <c r="A75" s="67" t="s">
        <v>197</v>
      </c>
      <c r="B75" s="68">
        <v>521.82980795335072</v>
      </c>
      <c r="C75" s="69">
        <f t="shared" si="7"/>
        <v>7.1121596802170688E-7</v>
      </c>
      <c r="D75" s="67"/>
      <c r="E75" s="68">
        <f t="shared" si="8"/>
        <v>26.171298609748504</v>
      </c>
      <c r="F75" s="70">
        <v>554.14349948586812</v>
      </c>
      <c r="G75" s="67"/>
      <c r="H75" s="68">
        <f t="shared" si="9"/>
        <v>10.704487047001205</v>
      </c>
      <c r="I75" s="70">
        <f t="shared" si="10"/>
        <v>564.8479865328693</v>
      </c>
      <c r="K75" s="89" t="str">
        <f t="shared" si="11"/>
        <v>935</v>
      </c>
      <c r="L75" s="89" t="str">
        <f t="shared" si="12"/>
        <v>WA</v>
      </c>
      <c r="M75" s="89" t="str">
        <f t="shared" si="13"/>
        <v>Situs</v>
      </c>
    </row>
    <row r="77" spans="1:13" x14ac:dyDescent="0.2">
      <c r="A77" s="71" t="s">
        <v>198</v>
      </c>
      <c r="B77" s="72">
        <f>SUM(B8:B75)</f>
        <v>473245116.77242875</v>
      </c>
      <c r="C77" s="185">
        <f>SUM(C8:C75)</f>
        <v>0.64499857751885503</v>
      </c>
      <c r="D77" s="71"/>
      <c r="E77" s="72">
        <f>SUM(E8:E75)</f>
        <v>23734633.54888254</v>
      </c>
      <c r="F77" s="72">
        <f>SUM(F8:F75)</f>
        <v>502550258.96549702</v>
      </c>
      <c r="G77" s="71"/>
      <c r="H77" s="72">
        <f>SUM(H8:H75)</f>
        <v>9707851.382456677</v>
      </c>
      <c r="I77" s="72">
        <f>SUM(I8:I75)</f>
        <v>512258110.34795362</v>
      </c>
    </row>
    <row r="78" spans="1:13" x14ac:dyDescent="0.2">
      <c r="C78" s="186"/>
      <c r="H78" s="217"/>
    </row>
    <row r="79" spans="1:13" x14ac:dyDescent="0.2">
      <c r="A79" s="58" t="s">
        <v>199</v>
      </c>
      <c r="B79" s="75">
        <f>'13.2.2_R'!B29</f>
        <v>260469860.6975711</v>
      </c>
      <c r="C79" s="187">
        <f>B79/B81</f>
        <v>0.35500142248114491</v>
      </c>
      <c r="E79" s="68">
        <f>$C79*E$81</f>
        <v>13063329.076374119</v>
      </c>
      <c r="F79" s="76">
        <f>'13.2.2_R'!D29</f>
        <v>276599147.68696344</v>
      </c>
      <c r="H79" s="68">
        <f>$C79*H$81</f>
        <v>5343114.1868013227</v>
      </c>
      <c r="I79" s="76">
        <f>F79+H79</f>
        <v>281942261.87376475</v>
      </c>
    </row>
    <row r="80" spans="1:13" x14ac:dyDescent="0.2">
      <c r="C80" s="74"/>
    </row>
    <row r="81" spans="1:9" x14ac:dyDescent="0.2">
      <c r="A81" s="71" t="s">
        <v>86</v>
      </c>
      <c r="B81" s="72">
        <f>B77+B79</f>
        <v>733714977.46999979</v>
      </c>
      <c r="C81" s="73">
        <f>C77+C79</f>
        <v>1</v>
      </c>
      <c r="D81" s="71"/>
      <c r="E81" s="77">
        <f>'13.2.2_R'!E27</f>
        <v>36797962.625256658</v>
      </c>
      <c r="F81" s="72">
        <f>'13.2.2_R'!D27</f>
        <v>779149406.65246046</v>
      </c>
      <c r="G81" s="71"/>
      <c r="H81" s="77">
        <f>'13.2.2_R'!H27</f>
        <v>15050965.569257993</v>
      </c>
      <c r="I81" s="72">
        <f>F81+H81</f>
        <v>794200372.22171843</v>
      </c>
    </row>
  </sheetData>
  <pageMargins left="0.7" right="0.7" top="0.75" bottom="0.75" header="0.3" footer="0.3"/>
  <pageSetup scale="65" firstPageNumber="5" fitToHeight="0"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9BDAE-C962-494D-A85E-3530129BBD7D}">
  <sheetPr>
    <pageSetUpPr fitToPage="1"/>
  </sheetPr>
  <dimension ref="A1:J82"/>
  <sheetViews>
    <sheetView view="pageBreakPreview" zoomScale="80" zoomScaleNormal="75" zoomScaleSheetLayoutView="80" workbookViewId="0">
      <pane xSplit="1" ySplit="7" topLeftCell="B26" activePane="bottomRight" state="frozen"/>
      <selection activeCell="A38" sqref="A1:P1048576"/>
      <selection pane="topRight" activeCell="A38" sqref="A1:P1048576"/>
      <selection pane="bottomLeft" activeCell="A38" sqref="A1:P1048576"/>
      <selection pane="bottomRight" activeCell="N52" sqref="N52"/>
    </sheetView>
  </sheetViews>
  <sheetFormatPr defaultRowHeight="12.75" x14ac:dyDescent="0.2"/>
  <cols>
    <col min="1" max="1" width="20.42578125" style="58" customWidth="1"/>
    <col min="2" max="2" width="11.140625" style="58" bestFit="1" customWidth="1"/>
    <col min="3" max="3" width="20.7109375" style="58" customWidth="1"/>
    <col min="4" max="4" width="12.85546875" style="58" customWidth="1"/>
    <col min="5" max="5" width="3.5703125" style="58" customWidth="1"/>
    <col min="6" max="6" width="16.85546875" style="58" customWidth="1"/>
    <col min="7" max="7" width="18.28515625" style="58" customWidth="1"/>
    <col min="8" max="8" width="3.5703125" style="58" customWidth="1"/>
    <col min="9" max="9" width="17.85546875" style="58" customWidth="1"/>
    <col min="10" max="10" width="19" style="58" customWidth="1"/>
    <col min="11" max="16384" width="9.140625" style="89"/>
  </cols>
  <sheetData>
    <row r="1" spans="1:10" x14ac:dyDescent="0.2">
      <c r="A1" s="57" t="s">
        <v>0</v>
      </c>
      <c r="G1" s="59"/>
      <c r="I1" s="84"/>
      <c r="J1" s="59" t="s">
        <v>268</v>
      </c>
    </row>
    <row r="2" spans="1:10" x14ac:dyDescent="0.2">
      <c r="A2" s="57" t="s">
        <v>205</v>
      </c>
    </row>
    <row r="3" spans="1:10" x14ac:dyDescent="0.2">
      <c r="A3" s="57" t="s">
        <v>203</v>
      </c>
    </row>
    <row r="4" spans="1:10" x14ac:dyDescent="0.2">
      <c r="A4" s="57" t="s">
        <v>200</v>
      </c>
    </row>
    <row r="6" spans="1:10" x14ac:dyDescent="0.2">
      <c r="A6" s="60" t="s">
        <v>201</v>
      </c>
      <c r="B6" s="60"/>
      <c r="C6" s="60"/>
      <c r="D6" s="60"/>
      <c r="E6" s="60"/>
      <c r="F6" s="60"/>
      <c r="G6" s="60"/>
      <c r="H6" s="60"/>
      <c r="I6" s="60"/>
      <c r="J6" s="60"/>
    </row>
    <row r="7" spans="1:10" ht="38.25" x14ac:dyDescent="0.2">
      <c r="A7" s="61" t="s">
        <v>122</v>
      </c>
      <c r="B7" s="78" t="s">
        <v>202</v>
      </c>
      <c r="C7" s="62" t="s">
        <v>123</v>
      </c>
      <c r="D7" s="79" t="s">
        <v>124</v>
      </c>
      <c r="E7" s="80" t="s">
        <v>125</v>
      </c>
      <c r="F7" s="65" t="s">
        <v>126</v>
      </c>
      <c r="G7" s="62" t="s">
        <v>127</v>
      </c>
      <c r="H7" s="80" t="s">
        <v>128</v>
      </c>
      <c r="I7" s="65" t="s">
        <v>126</v>
      </c>
      <c r="J7" s="62" t="s">
        <v>129</v>
      </c>
    </row>
    <row r="8" spans="1:10" x14ac:dyDescent="0.2">
      <c r="A8" s="67" t="s">
        <v>130</v>
      </c>
      <c r="B8" s="188">
        <v>0</v>
      </c>
      <c r="C8" s="68">
        <f>'13.2.7_R'!B8*B8</f>
        <v>0</v>
      </c>
      <c r="D8" s="82">
        <f t="shared" ref="D8:D71" si="0">C8/C$82</f>
        <v>0</v>
      </c>
      <c r="F8" s="68">
        <f>B8*'13.2.7_R'!E8</f>
        <v>0</v>
      </c>
      <c r="G8" s="76">
        <v>0</v>
      </c>
      <c r="I8" s="68">
        <f>B8*'13.2.7_R'!H8</f>
        <v>0</v>
      </c>
      <c r="J8" s="76">
        <f t="shared" ref="J8:J71" si="1">G8+I8</f>
        <v>0</v>
      </c>
    </row>
    <row r="9" spans="1:10" x14ac:dyDescent="0.2">
      <c r="A9" s="67" t="s">
        <v>131</v>
      </c>
      <c r="B9" s="188">
        <v>0.22162982918040364</v>
      </c>
      <c r="C9" s="68">
        <f>'13.2.7_R'!B9*B9</f>
        <v>159.18063712650326</v>
      </c>
      <c r="D9" s="82">
        <f t="shared" si="0"/>
        <v>3.2050558099332496E-6</v>
      </c>
      <c r="F9" s="68">
        <f>B9*'13.2.7_R'!E9</f>
        <v>7.9833768091303714</v>
      </c>
      <c r="G9" s="76">
        <v>169.03770915968084</v>
      </c>
      <c r="I9" s="68">
        <f>B9*'13.2.7_R'!H9</f>
        <v>3.2653310375983318</v>
      </c>
      <c r="J9" s="76">
        <f t="shared" si="1"/>
        <v>172.30304019727919</v>
      </c>
    </row>
    <row r="10" spans="1:10" x14ac:dyDescent="0.2">
      <c r="A10" s="67" t="s">
        <v>132</v>
      </c>
      <c r="B10" s="188">
        <v>0.22162982918040364</v>
      </c>
      <c r="C10" s="68">
        <f>'13.2.7_R'!B10*B10</f>
        <v>1666267.1155039798</v>
      </c>
      <c r="D10" s="82">
        <f t="shared" si="0"/>
        <v>3.3549803517890109E-2</v>
      </c>
      <c r="F10" s="68">
        <f>B10*'13.2.7_R'!E10</f>
        <v>83568.193266869392</v>
      </c>
      <c r="G10" s="76">
        <v>1769448.7290502614</v>
      </c>
      <c r="I10" s="68">
        <f>B10*'13.2.7_R'!H10</f>
        <v>34180.751047381556</v>
      </c>
      <c r="J10" s="76">
        <f t="shared" si="1"/>
        <v>1803629.4800976431</v>
      </c>
    </row>
    <row r="11" spans="1:10" x14ac:dyDescent="0.2">
      <c r="A11" s="67" t="s">
        <v>133</v>
      </c>
      <c r="B11" s="188">
        <v>7.9787774498314715E-2</v>
      </c>
      <c r="C11" s="68">
        <f>'13.2.7_R'!B11*B11</f>
        <v>200936.19170270686</v>
      </c>
      <c r="D11" s="69">
        <f t="shared" si="0"/>
        <v>4.0457917512342657E-3</v>
      </c>
      <c r="F11" s="68">
        <f>B11*'13.2.7_R'!E11</f>
        <v>10077.540597349931</v>
      </c>
      <c r="G11" s="76">
        <v>213378.92689613314</v>
      </c>
      <c r="I11" s="68">
        <f>B11*'13.2.7_R'!H11</f>
        <v>4121.8781077137301</v>
      </c>
      <c r="J11" s="76">
        <f t="shared" si="1"/>
        <v>217500.80500384688</v>
      </c>
    </row>
    <row r="12" spans="1:10" x14ac:dyDescent="0.2">
      <c r="A12" s="67" t="s">
        <v>134</v>
      </c>
      <c r="B12" s="188">
        <v>7.6163640476536676E-2</v>
      </c>
      <c r="C12" s="68">
        <f>'13.2.7_R'!B12*B12</f>
        <v>7179.9336055773329</v>
      </c>
      <c r="D12" s="82">
        <f t="shared" si="0"/>
        <v>1.4456587392097547E-4</v>
      </c>
      <c r="F12" s="68">
        <f>B12*'13.2.7_R'!E12</f>
        <v>360.094773287713</v>
      </c>
      <c r="G12" s="76">
        <v>7624.5424727184027</v>
      </c>
      <c r="I12" s="68">
        <f>B12*'13.2.7_R'!H12</f>
        <v>147.28462251068251</v>
      </c>
      <c r="J12" s="76">
        <f t="shared" si="1"/>
        <v>7771.827095229085</v>
      </c>
    </row>
    <row r="13" spans="1:10" x14ac:dyDescent="0.2">
      <c r="A13" s="67" t="s">
        <v>135</v>
      </c>
      <c r="B13" s="188">
        <v>0</v>
      </c>
      <c r="C13" s="68">
        <f>'13.2.7_R'!B13*B13</f>
        <v>0</v>
      </c>
      <c r="D13" s="82">
        <f t="shared" si="0"/>
        <v>0</v>
      </c>
      <c r="F13" s="68">
        <f>B13*'13.2.7_R'!E13</f>
        <v>0</v>
      </c>
      <c r="G13" s="76">
        <v>0</v>
      </c>
      <c r="I13" s="68">
        <f>B13*'13.2.7_R'!H13</f>
        <v>0</v>
      </c>
      <c r="J13" s="76">
        <f t="shared" si="1"/>
        <v>0</v>
      </c>
    </row>
    <row r="14" spans="1:10" x14ac:dyDescent="0.2">
      <c r="A14" s="67" t="s">
        <v>136</v>
      </c>
      <c r="B14" s="188">
        <v>0.22162982918040364</v>
      </c>
      <c r="C14" s="68">
        <f>'13.2.7_R'!B14*B14</f>
        <v>3574077.6158757317</v>
      </c>
      <c r="D14" s="82">
        <f t="shared" si="0"/>
        <v>7.1963012805454071E-2</v>
      </c>
      <c r="F14" s="68">
        <f>B14*'13.2.7_R'!E14</f>
        <v>179250.49721932266</v>
      </c>
      <c r="G14" s="76">
        <v>3795398.1304044989</v>
      </c>
      <c r="I14" s="68">
        <f>B14*'13.2.7_R'!H14</f>
        <v>73316.370512009671</v>
      </c>
      <c r="J14" s="76">
        <f t="shared" si="1"/>
        <v>3868714.5009165085</v>
      </c>
    </row>
    <row r="15" spans="1:10" x14ac:dyDescent="0.2">
      <c r="A15" s="67" t="s">
        <v>137</v>
      </c>
      <c r="B15" s="188">
        <v>7.9787774498314715E-2</v>
      </c>
      <c r="C15" s="68">
        <f>'13.2.7_R'!B15*B15</f>
        <v>17165.437048860851</v>
      </c>
      <c r="D15" s="82">
        <f t="shared" si="0"/>
        <v>3.4562108015545091E-4</v>
      </c>
      <c r="F15" s="68">
        <f>B15*'13.2.7_R'!E15</f>
        <v>860.89711995282903</v>
      </c>
      <c r="G15" s="76">
        <v>18228.386365599232</v>
      </c>
      <c r="I15" s="68">
        <f>B15*'13.2.7_R'!H15</f>
        <v>352.12093242874266</v>
      </c>
      <c r="J15" s="76">
        <f t="shared" si="1"/>
        <v>18580.507298027973</v>
      </c>
    </row>
    <row r="16" spans="1:10" x14ac:dyDescent="0.2">
      <c r="A16" s="67" t="s">
        <v>138</v>
      </c>
      <c r="B16" s="188">
        <v>7.9787774498314715E-2</v>
      </c>
      <c r="C16" s="68">
        <f>'13.2.7_R'!B16*B16</f>
        <v>1041577.6376859195</v>
      </c>
      <c r="D16" s="82">
        <f t="shared" si="0"/>
        <v>2.0971862655058959E-2</v>
      </c>
      <c r="F16" s="68">
        <f>B16*'13.2.7_R'!E16</f>
        <v>52238.179892459324</v>
      </c>
      <c r="G16" s="76">
        <v>1106076.0967205935</v>
      </c>
      <c r="I16" s="68">
        <f>B16*'13.2.7_R'!H16</f>
        <v>21366.265707940853</v>
      </c>
      <c r="J16" s="76">
        <f t="shared" si="1"/>
        <v>1127442.3624285343</v>
      </c>
    </row>
    <row r="17" spans="1:10" x14ac:dyDescent="0.2">
      <c r="A17" s="67" t="s">
        <v>139</v>
      </c>
      <c r="B17" s="188">
        <v>7.9787774498314715E-2</v>
      </c>
      <c r="C17" s="68">
        <f>'13.2.7_R'!B17*B17</f>
        <v>698743.84904791194</v>
      </c>
      <c r="D17" s="82">
        <f t="shared" si="0"/>
        <v>1.4069004079097615E-2</v>
      </c>
      <c r="F17" s="68">
        <f>B17*'13.2.7_R'!E17</f>
        <v>35044.057749174644</v>
      </c>
      <c r="G17" s="76">
        <v>742012.73260773451</v>
      </c>
      <c r="I17" s="68">
        <f>B17*'13.2.7_R'!H17</f>
        <v>14333.589931631099</v>
      </c>
      <c r="J17" s="76">
        <f t="shared" si="1"/>
        <v>756346.32253936562</v>
      </c>
    </row>
    <row r="18" spans="1:10" x14ac:dyDescent="0.2">
      <c r="A18" s="67" t="s">
        <v>140</v>
      </c>
      <c r="B18" s="188">
        <v>7.9787774498314715E-2</v>
      </c>
      <c r="C18" s="68">
        <f>'13.2.7_R'!B18*B18</f>
        <v>179895.52825436991</v>
      </c>
      <c r="D18" s="82">
        <f t="shared" si="0"/>
        <v>3.6221441151442703E-3</v>
      </c>
      <c r="F18" s="68">
        <f>B18*'13.2.7_R'!E18</f>
        <v>9022.2894835560001</v>
      </c>
      <c r="G18" s="76">
        <v>191035.34533551801</v>
      </c>
      <c r="I18" s="68">
        <f>B18*'13.2.7_R'!H18</f>
        <v>3690.263228858114</v>
      </c>
      <c r="J18" s="76">
        <f t="shared" si="1"/>
        <v>194725.60856437613</v>
      </c>
    </row>
    <row r="19" spans="1:10" x14ac:dyDescent="0.2">
      <c r="A19" s="67" t="s">
        <v>141</v>
      </c>
      <c r="B19" s="188">
        <v>7.9787774498314715E-2</v>
      </c>
      <c r="C19" s="68">
        <f>'13.2.7_R'!B19*B19</f>
        <v>35212.336467980153</v>
      </c>
      <c r="D19" s="82">
        <f t="shared" si="0"/>
        <v>7.0899014864687763E-4</v>
      </c>
      <c r="F19" s="68">
        <f>B19*'13.2.7_R'!E19</f>
        <v>1766.0021685323659</v>
      </c>
      <c r="G19" s="76">
        <v>37392.81861258627</v>
      </c>
      <c r="I19" s="68">
        <f>B19*'13.2.7_R'!H19</f>
        <v>722.323627112228</v>
      </c>
      <c r="J19" s="76">
        <f t="shared" si="1"/>
        <v>38115.1422396985</v>
      </c>
    </row>
    <row r="20" spans="1:10" x14ac:dyDescent="0.2">
      <c r="A20" s="67" t="s">
        <v>142</v>
      </c>
      <c r="B20" s="188">
        <v>0</v>
      </c>
      <c r="C20" s="68">
        <f>'13.2.7_R'!B20*B20</f>
        <v>0</v>
      </c>
      <c r="D20" s="82">
        <f t="shared" si="0"/>
        <v>0</v>
      </c>
      <c r="F20" s="68">
        <f>B20*'13.2.7_R'!E20</f>
        <v>0</v>
      </c>
      <c r="G20" s="76">
        <v>0</v>
      </c>
      <c r="I20" s="68">
        <f>B20*'13.2.7_R'!H20</f>
        <v>0</v>
      </c>
      <c r="J20" s="76">
        <f t="shared" si="1"/>
        <v>0</v>
      </c>
    </row>
    <row r="21" spans="1:10" x14ac:dyDescent="0.2">
      <c r="A21" s="67" t="s">
        <v>143</v>
      </c>
      <c r="B21" s="188">
        <v>0.22162982918040364</v>
      </c>
      <c r="C21" s="68">
        <f>'13.2.7_R'!B21*B21</f>
        <v>486064.17786123586</v>
      </c>
      <c r="D21" s="82">
        <f t="shared" si="0"/>
        <v>9.7867607855880445E-3</v>
      </c>
      <c r="F21" s="68">
        <f>B21*'13.2.7_R'!E21</f>
        <v>24377.54713974773</v>
      </c>
      <c r="G21" s="76">
        <v>516163.12519813981</v>
      </c>
      <c r="I21" s="68">
        <f>B21*'13.2.7_R'!H21</f>
        <v>9970.813503992129</v>
      </c>
      <c r="J21" s="76">
        <f t="shared" si="1"/>
        <v>526133.93870213197</v>
      </c>
    </row>
    <row r="22" spans="1:10" x14ac:dyDescent="0.2">
      <c r="A22" s="67" t="s">
        <v>144</v>
      </c>
      <c r="B22" s="188">
        <v>7.9787774498314715E-2</v>
      </c>
      <c r="C22" s="68">
        <f>'13.2.7_R'!B22*B22</f>
        <v>250926.93774780017</v>
      </c>
      <c r="D22" s="82">
        <f t="shared" si="0"/>
        <v>5.052340876473614E-3</v>
      </c>
      <c r="F22" s="68">
        <f>B22*'13.2.7_R'!E22</f>
        <v>12584.723442273194</v>
      </c>
      <c r="G22" s="76">
        <v>266465.29055938672</v>
      </c>
      <c r="I22" s="68">
        <f>B22*'13.2.7_R'!H22</f>
        <v>5147.3566935546251</v>
      </c>
      <c r="J22" s="76">
        <f t="shared" si="1"/>
        <v>271612.64725294133</v>
      </c>
    </row>
    <row r="23" spans="1:10" x14ac:dyDescent="0.2">
      <c r="A23" s="67" t="s">
        <v>145</v>
      </c>
      <c r="B23" s="188">
        <v>0</v>
      </c>
      <c r="C23" s="68">
        <f>'13.2.7_R'!B23*B23</f>
        <v>0</v>
      </c>
      <c r="D23" s="82">
        <f t="shared" si="0"/>
        <v>0</v>
      </c>
      <c r="F23" s="68">
        <f>B23*'13.2.7_R'!E23</f>
        <v>0</v>
      </c>
      <c r="G23" s="76">
        <v>0</v>
      </c>
      <c r="I23" s="68">
        <f>B23*'13.2.7_R'!H23</f>
        <v>0</v>
      </c>
      <c r="J23" s="76">
        <f t="shared" si="1"/>
        <v>0</v>
      </c>
    </row>
    <row r="24" spans="1:10" x14ac:dyDescent="0.2">
      <c r="A24" s="67" t="s">
        <v>146</v>
      </c>
      <c r="B24" s="188">
        <v>0</v>
      </c>
      <c r="C24" s="68">
        <f>'13.2.7_R'!B24*B24</f>
        <v>0</v>
      </c>
      <c r="D24" s="82">
        <f t="shared" si="0"/>
        <v>0</v>
      </c>
      <c r="F24" s="68">
        <f>B24*'13.2.7_R'!E24</f>
        <v>0</v>
      </c>
      <c r="G24" s="76">
        <v>0</v>
      </c>
      <c r="I24" s="68">
        <f>B24*'13.2.7_R'!H24</f>
        <v>0</v>
      </c>
      <c r="J24" s="76">
        <f t="shared" si="1"/>
        <v>0</v>
      </c>
    </row>
    <row r="25" spans="1:10" x14ac:dyDescent="0.2">
      <c r="A25" s="67" t="s">
        <v>147</v>
      </c>
      <c r="B25" s="188">
        <v>0.22162982918040364</v>
      </c>
      <c r="C25" s="68">
        <f>'13.2.7_R'!B25*B25</f>
        <v>164445.09686262609</v>
      </c>
      <c r="D25" s="82">
        <f t="shared" si="0"/>
        <v>3.3110541748600781E-3</v>
      </c>
      <c r="F25" s="68">
        <f>B25*'13.2.7_R'!E25</f>
        <v>8247.40493798227</v>
      </c>
      <c r="G25" s="76">
        <v>174628.16431692694</v>
      </c>
      <c r="I25" s="68">
        <f>B25*'13.2.7_R'!H25</f>
        <v>3373.3228391318771</v>
      </c>
      <c r="J25" s="76">
        <f t="shared" si="1"/>
        <v>178001.48715605881</v>
      </c>
    </row>
    <row r="26" spans="1:10" x14ac:dyDescent="0.2">
      <c r="A26" s="67" t="s">
        <v>148</v>
      </c>
      <c r="B26" s="188">
        <v>7.9787774498314715E-2</v>
      </c>
      <c r="C26" s="68">
        <f>'13.2.7_R'!B26*B26</f>
        <v>30227.37588335844</v>
      </c>
      <c r="D26" s="82">
        <f t="shared" si="0"/>
        <v>6.0861941780646241E-4</v>
      </c>
      <c r="F26" s="68">
        <f>B26*'13.2.7_R'!E26</f>
        <v>1515.9917436207552</v>
      </c>
      <c r="G26" s="76">
        <v>32099.170260079089</v>
      </c>
      <c r="I26" s="68">
        <f>B26*'13.2.7_R'!H26</f>
        <v>620.06529461646346</v>
      </c>
      <c r="J26" s="76">
        <f t="shared" si="1"/>
        <v>32719.235554695551</v>
      </c>
    </row>
    <row r="27" spans="1:10" x14ac:dyDescent="0.2">
      <c r="A27" s="67" t="s">
        <v>149</v>
      </c>
      <c r="B27" s="188">
        <v>0</v>
      </c>
      <c r="C27" s="68">
        <f>'13.2.7_R'!B27*B27</f>
        <v>0</v>
      </c>
      <c r="D27" s="82">
        <f t="shared" si="0"/>
        <v>0</v>
      </c>
      <c r="F27" s="68">
        <f>B27*'13.2.7_R'!E27</f>
        <v>0</v>
      </c>
      <c r="G27" s="76">
        <v>0</v>
      </c>
      <c r="I27" s="68">
        <f>B27*'13.2.7_R'!H27</f>
        <v>0</v>
      </c>
      <c r="J27" s="76">
        <f t="shared" si="1"/>
        <v>0</v>
      </c>
    </row>
    <row r="28" spans="1:10" x14ac:dyDescent="0.2">
      <c r="A28" s="67" t="s">
        <v>150</v>
      </c>
      <c r="B28" s="188">
        <v>0</v>
      </c>
      <c r="C28" s="68">
        <f>'13.2.7_R'!B28*B28</f>
        <v>0</v>
      </c>
      <c r="D28" s="82">
        <f t="shared" si="0"/>
        <v>0</v>
      </c>
      <c r="F28" s="68">
        <f>B28*'13.2.7_R'!E28</f>
        <v>0</v>
      </c>
      <c r="G28" s="76">
        <v>0</v>
      </c>
      <c r="I28" s="68">
        <f>B28*'13.2.7_R'!H28</f>
        <v>0</v>
      </c>
      <c r="J28" s="76">
        <f t="shared" si="1"/>
        <v>0</v>
      </c>
    </row>
    <row r="29" spans="1:10" x14ac:dyDescent="0.2">
      <c r="A29" s="67" t="s">
        <v>151</v>
      </c>
      <c r="B29" s="188">
        <v>0</v>
      </c>
      <c r="C29" s="68">
        <f>'13.2.7_R'!B29*B29</f>
        <v>0</v>
      </c>
      <c r="D29" s="82">
        <f t="shared" si="0"/>
        <v>0</v>
      </c>
      <c r="F29" s="68">
        <f>B29*'13.2.7_R'!E29</f>
        <v>0</v>
      </c>
      <c r="G29" s="76">
        <v>0</v>
      </c>
      <c r="I29" s="68">
        <f>B29*'13.2.7_R'!H29</f>
        <v>0</v>
      </c>
      <c r="J29" s="76">
        <f t="shared" si="1"/>
        <v>0</v>
      </c>
    </row>
    <row r="30" spans="1:10" x14ac:dyDescent="0.2">
      <c r="A30" s="67" t="s">
        <v>152</v>
      </c>
      <c r="B30" s="188">
        <v>7.9787774498314715E-2</v>
      </c>
      <c r="C30" s="68">
        <f>'13.2.7_R'!B30*B30</f>
        <v>2327394.1329466989</v>
      </c>
      <c r="D30" s="82">
        <f t="shared" si="0"/>
        <v>4.6861403638416496E-2</v>
      </c>
      <c r="F30" s="68">
        <f>B30*'13.2.7_R'!E30</f>
        <v>116725.65634918642</v>
      </c>
      <c r="G30" s="76">
        <v>2471515.2524005598</v>
      </c>
      <c r="I30" s="68">
        <f>B30*'13.2.7_R'!H30</f>
        <v>47742.693057545112</v>
      </c>
      <c r="J30" s="76">
        <f t="shared" si="1"/>
        <v>2519257.9454581048</v>
      </c>
    </row>
    <row r="31" spans="1:10" x14ac:dyDescent="0.2">
      <c r="A31" s="67" t="s">
        <v>153</v>
      </c>
      <c r="B31" s="188">
        <v>7.9787774498314715E-2</v>
      </c>
      <c r="C31" s="68">
        <f>'13.2.7_R'!B31*B31</f>
        <v>1894047.7334286254</v>
      </c>
      <c r="D31" s="82">
        <f t="shared" si="0"/>
        <v>3.8136099979873668E-2</v>
      </c>
      <c r="F31" s="68">
        <f>B31*'13.2.7_R'!E31</f>
        <v>94992.06073929221</v>
      </c>
      <c r="G31" s="76">
        <v>2011334.3914022681</v>
      </c>
      <c r="I31" s="68">
        <f>B31*'13.2.7_R'!H31</f>
        <v>38853.298757324315</v>
      </c>
      <c r="J31" s="76">
        <f t="shared" si="1"/>
        <v>2050187.6901595923</v>
      </c>
    </row>
    <row r="32" spans="1:10" x14ac:dyDescent="0.2">
      <c r="A32" s="67" t="s">
        <v>154</v>
      </c>
      <c r="B32" s="188">
        <v>7.9787774498314715E-2</v>
      </c>
      <c r="C32" s="68">
        <f>'13.2.7_R'!B32*B32</f>
        <v>1265106.015163793</v>
      </c>
      <c r="D32" s="82">
        <f t="shared" si="0"/>
        <v>2.5472541492969757E-2</v>
      </c>
      <c r="F32" s="68">
        <f>B32*'13.2.7_R'!E32</f>
        <v>63448.785008464823</v>
      </c>
      <c r="G32" s="76">
        <v>1343446.2036828618</v>
      </c>
      <c r="I32" s="68">
        <f>B32*'13.2.7_R'!H32</f>
        <v>25951.585643445556</v>
      </c>
      <c r="J32" s="76">
        <f t="shared" si="1"/>
        <v>1369397.7893263074</v>
      </c>
    </row>
    <row r="33" spans="1:10" x14ac:dyDescent="0.2">
      <c r="A33" s="67" t="s">
        <v>155</v>
      </c>
      <c r="B33" s="188">
        <v>0</v>
      </c>
      <c r="C33" s="68">
        <f>'13.2.7_R'!B33*B33</f>
        <v>0</v>
      </c>
      <c r="D33" s="82">
        <f t="shared" si="0"/>
        <v>0</v>
      </c>
      <c r="F33" s="68">
        <f>B33*'13.2.7_R'!E33</f>
        <v>0</v>
      </c>
      <c r="G33" s="76">
        <v>0</v>
      </c>
      <c r="I33" s="68">
        <f>B33*'13.2.7_R'!H33</f>
        <v>0</v>
      </c>
      <c r="J33" s="76">
        <f t="shared" si="1"/>
        <v>0</v>
      </c>
    </row>
    <row r="34" spans="1:10" x14ac:dyDescent="0.2">
      <c r="A34" s="67" t="s">
        <v>156</v>
      </c>
      <c r="B34" s="188">
        <v>0</v>
      </c>
      <c r="C34" s="68">
        <f>'13.2.7_R'!B34*B34</f>
        <v>0</v>
      </c>
      <c r="D34" s="82">
        <f t="shared" si="0"/>
        <v>0</v>
      </c>
      <c r="F34" s="68">
        <f>B34*'13.2.7_R'!E34</f>
        <v>0</v>
      </c>
      <c r="G34" s="76">
        <v>0</v>
      </c>
      <c r="I34" s="68">
        <f>B34*'13.2.7_R'!H34</f>
        <v>0</v>
      </c>
      <c r="J34" s="76">
        <f t="shared" si="1"/>
        <v>0</v>
      </c>
    </row>
    <row r="35" spans="1:10" x14ac:dyDescent="0.2">
      <c r="A35" s="67" t="s">
        <v>157</v>
      </c>
      <c r="B35" s="188">
        <v>0</v>
      </c>
      <c r="C35" s="68">
        <f>'13.2.7_R'!B35*B35</f>
        <v>0</v>
      </c>
      <c r="D35" s="82">
        <f t="shared" si="0"/>
        <v>0</v>
      </c>
      <c r="F35" s="68">
        <f>B35*'13.2.7_R'!E35</f>
        <v>0</v>
      </c>
      <c r="G35" s="76">
        <v>0</v>
      </c>
      <c r="I35" s="68">
        <f>B35*'13.2.7_R'!H35</f>
        <v>0</v>
      </c>
      <c r="J35" s="76">
        <f t="shared" si="1"/>
        <v>0</v>
      </c>
    </row>
    <row r="36" spans="1:10" x14ac:dyDescent="0.2">
      <c r="A36" s="67" t="s">
        <v>158</v>
      </c>
      <c r="B36" s="188">
        <v>6.264027551852748E-2</v>
      </c>
      <c r="C36" s="68">
        <f>'13.2.7_R'!B36*B36</f>
        <v>2542849.502315199</v>
      </c>
      <c r="D36" s="82">
        <f t="shared" si="0"/>
        <v>5.1199534807140477E-2</v>
      </c>
      <c r="F36" s="68">
        <f>B36*'13.2.7_R'!E36</f>
        <v>127531.37638065068</v>
      </c>
      <c r="G36" s="76">
        <v>2700312.4398075971</v>
      </c>
      <c r="I36" s="68">
        <f>B36*'13.2.7_R'!H36</f>
        <v>52162.408404312242</v>
      </c>
      <c r="J36" s="76">
        <f t="shared" si="1"/>
        <v>2752474.8482119092</v>
      </c>
    </row>
    <row r="37" spans="1:10" x14ac:dyDescent="0.2">
      <c r="A37" s="67" t="s">
        <v>159</v>
      </c>
      <c r="B37" s="188">
        <v>0</v>
      </c>
      <c r="C37" s="68">
        <f>'13.2.7_R'!B37*B37</f>
        <v>0</v>
      </c>
      <c r="D37" s="82">
        <f t="shared" si="0"/>
        <v>0</v>
      </c>
      <c r="F37" s="68">
        <f>B37*'13.2.7_R'!E37</f>
        <v>0</v>
      </c>
      <c r="G37" s="76">
        <v>0</v>
      </c>
      <c r="I37" s="68">
        <f>B37*'13.2.7_R'!H37</f>
        <v>0</v>
      </c>
      <c r="J37" s="76">
        <f t="shared" si="1"/>
        <v>0</v>
      </c>
    </row>
    <row r="38" spans="1:10" x14ac:dyDescent="0.2">
      <c r="A38" s="67" t="s">
        <v>160</v>
      </c>
      <c r="B38" s="188">
        <v>1</v>
      </c>
      <c r="C38" s="68">
        <f>'13.2.7_R'!B38*B38</f>
        <v>1910542.8851008278</v>
      </c>
      <c r="D38" s="82">
        <f t="shared" si="0"/>
        <v>3.8468225059010694E-2</v>
      </c>
      <c r="F38" s="68">
        <f>B38*'13.2.7_R'!E38</f>
        <v>95819.341077530175</v>
      </c>
      <c r="G38" s="76">
        <v>2028850.9857647761</v>
      </c>
      <c r="I38" s="68">
        <f>B38*'13.2.7_R'!H38</f>
        <v>39191.669878947163</v>
      </c>
      <c r="J38" s="76">
        <f t="shared" si="1"/>
        <v>2068042.6556437232</v>
      </c>
    </row>
    <row r="39" spans="1:10" x14ac:dyDescent="0.2">
      <c r="A39" s="67" t="s">
        <v>161</v>
      </c>
      <c r="B39" s="188">
        <v>0</v>
      </c>
      <c r="C39" s="68">
        <f>'13.2.7_R'!B39*B39</f>
        <v>0</v>
      </c>
      <c r="D39" s="82">
        <f t="shared" si="0"/>
        <v>0</v>
      </c>
      <c r="F39" s="68">
        <f>B39*'13.2.7_R'!E39</f>
        <v>0</v>
      </c>
      <c r="G39" s="76">
        <v>0</v>
      </c>
      <c r="I39" s="68">
        <f>B39*'13.2.7_R'!H39</f>
        <v>0</v>
      </c>
      <c r="J39" s="76">
        <f t="shared" si="1"/>
        <v>0</v>
      </c>
    </row>
    <row r="40" spans="1:10" x14ac:dyDescent="0.2">
      <c r="A40" s="67" t="s">
        <v>162</v>
      </c>
      <c r="B40" s="188">
        <v>0</v>
      </c>
      <c r="C40" s="68">
        <f>'13.2.7_R'!B40*B40</f>
        <v>0</v>
      </c>
      <c r="D40" s="82">
        <f t="shared" si="0"/>
        <v>0</v>
      </c>
      <c r="F40" s="68">
        <f>B40*'13.2.7_R'!E40</f>
        <v>0</v>
      </c>
      <c r="G40" s="76">
        <v>0</v>
      </c>
      <c r="I40" s="68">
        <f>B40*'13.2.7_R'!H40</f>
        <v>0</v>
      </c>
      <c r="J40" s="76">
        <f t="shared" si="1"/>
        <v>0</v>
      </c>
    </row>
    <row r="41" spans="1:10" x14ac:dyDescent="0.2">
      <c r="A41" s="67" t="s">
        <v>163</v>
      </c>
      <c r="B41" s="188">
        <v>0</v>
      </c>
      <c r="C41" s="68">
        <f>'13.2.7_R'!B41*B41</f>
        <v>0</v>
      </c>
      <c r="D41" s="82">
        <f t="shared" si="0"/>
        <v>0</v>
      </c>
      <c r="F41" s="68">
        <f>B41*'13.2.7_R'!E41</f>
        <v>0</v>
      </c>
      <c r="G41" s="76">
        <v>0</v>
      </c>
      <c r="I41" s="68">
        <f>B41*'13.2.7_R'!H41</f>
        <v>0</v>
      </c>
      <c r="J41" s="76">
        <f t="shared" si="1"/>
        <v>0</v>
      </c>
    </row>
    <row r="42" spans="1:10" x14ac:dyDescent="0.2">
      <c r="A42" s="67" t="s">
        <v>164</v>
      </c>
      <c r="B42" s="188">
        <v>0</v>
      </c>
      <c r="C42" s="68">
        <f>'13.2.7_R'!B42*B42</f>
        <v>0</v>
      </c>
      <c r="D42" s="82">
        <f t="shared" si="0"/>
        <v>0</v>
      </c>
      <c r="F42" s="68">
        <f>B42*'13.2.7_R'!E42</f>
        <v>0</v>
      </c>
      <c r="G42" s="76">
        <v>0</v>
      </c>
      <c r="I42" s="68">
        <f>B42*'13.2.7_R'!H42</f>
        <v>0</v>
      </c>
      <c r="J42" s="76">
        <f t="shared" si="1"/>
        <v>0</v>
      </c>
    </row>
    <row r="43" spans="1:10" x14ac:dyDescent="0.2">
      <c r="A43" s="67" t="s">
        <v>165</v>
      </c>
      <c r="B43" s="188">
        <v>0</v>
      </c>
      <c r="C43" s="68">
        <f>'13.2.7_R'!B43*B43</f>
        <v>0</v>
      </c>
      <c r="D43" s="82">
        <f t="shared" si="0"/>
        <v>0</v>
      </c>
      <c r="F43" s="68">
        <f>B43*'13.2.7_R'!E43</f>
        <v>0</v>
      </c>
      <c r="G43" s="76">
        <v>0</v>
      </c>
      <c r="I43" s="68">
        <f>B43*'13.2.7_R'!H43</f>
        <v>0</v>
      </c>
      <c r="J43" s="76">
        <f t="shared" si="1"/>
        <v>0</v>
      </c>
    </row>
    <row r="44" spans="1:10" x14ac:dyDescent="0.2">
      <c r="A44" s="67" t="s">
        <v>166</v>
      </c>
      <c r="B44" s="188">
        <v>6.264027551852748E-2</v>
      </c>
      <c r="C44" s="68">
        <f>'13.2.7_R'!B44*B44</f>
        <v>1182291.0636164576</v>
      </c>
      <c r="D44" s="82">
        <f t="shared" si="0"/>
        <v>2.3805086541176912E-2</v>
      </c>
      <c r="F44" s="68">
        <f>B44*'13.2.7_R'!E44</f>
        <v>59295.371782038106</v>
      </c>
      <c r="G44" s="76">
        <v>1255503.0345485001</v>
      </c>
      <c r="I44" s="68">
        <f>B44*'13.2.7_R'!H44</f>
        <v>24252.77204057117</v>
      </c>
      <c r="J44" s="76">
        <f t="shared" si="1"/>
        <v>1279755.8065890712</v>
      </c>
    </row>
    <row r="45" spans="1:10" x14ac:dyDescent="0.2">
      <c r="A45" s="67" t="s">
        <v>167</v>
      </c>
      <c r="B45" s="188">
        <v>0</v>
      </c>
      <c r="C45" s="68">
        <f>'13.2.7_R'!B45*B45</f>
        <v>0</v>
      </c>
      <c r="D45" s="82">
        <f t="shared" si="0"/>
        <v>0</v>
      </c>
      <c r="F45" s="68">
        <f>B45*'13.2.7_R'!E45</f>
        <v>0</v>
      </c>
      <c r="G45" s="76">
        <v>0</v>
      </c>
      <c r="I45" s="68">
        <f>B45*'13.2.7_R'!H45</f>
        <v>0</v>
      </c>
      <c r="J45" s="76">
        <f t="shared" si="1"/>
        <v>0</v>
      </c>
    </row>
    <row r="46" spans="1:10" x14ac:dyDescent="0.2">
      <c r="A46" s="67" t="s">
        <v>168</v>
      </c>
      <c r="B46" s="188">
        <v>1</v>
      </c>
      <c r="C46" s="68">
        <f>'13.2.7_R'!B46*B46</f>
        <v>7083374.569807644</v>
      </c>
      <c r="D46" s="82">
        <f t="shared" si="0"/>
        <v>0.14262168583263876</v>
      </c>
      <c r="F46" s="68">
        <f>B46*'13.2.7_R'!E46</f>
        <v>355252.05384148337</v>
      </c>
      <c r="G46" s="76">
        <v>7522004.1332581537</v>
      </c>
      <c r="I46" s="68">
        <f>B46*'13.2.7_R'!H46</f>
        <v>145303.87144603662</v>
      </c>
      <c r="J46" s="76">
        <f t="shared" si="1"/>
        <v>7667308.0047041904</v>
      </c>
    </row>
    <row r="47" spans="1:10" x14ac:dyDescent="0.2">
      <c r="A47" s="67" t="s">
        <v>169</v>
      </c>
      <c r="B47" s="188">
        <v>0</v>
      </c>
      <c r="C47" s="68">
        <f>'13.2.7_R'!B47*B47</f>
        <v>0</v>
      </c>
      <c r="D47" s="82">
        <f t="shared" si="0"/>
        <v>0</v>
      </c>
      <c r="F47" s="68">
        <f>B47*'13.2.7_R'!E47</f>
        <v>0</v>
      </c>
      <c r="G47" s="76">
        <v>0</v>
      </c>
      <c r="I47" s="68">
        <f>B47*'13.2.7_R'!H47</f>
        <v>0</v>
      </c>
      <c r="J47" s="76">
        <f t="shared" si="1"/>
        <v>0</v>
      </c>
    </row>
    <row r="48" spans="1:10" x14ac:dyDescent="0.2">
      <c r="A48" s="67" t="s">
        <v>170</v>
      </c>
      <c r="B48" s="188">
        <v>0</v>
      </c>
      <c r="C48" s="68">
        <f>'13.2.7_R'!B48*B48</f>
        <v>0</v>
      </c>
      <c r="D48" s="82">
        <f t="shared" si="0"/>
        <v>0</v>
      </c>
      <c r="F48" s="68">
        <f>B48*'13.2.7_R'!E48</f>
        <v>0</v>
      </c>
      <c r="G48" s="76">
        <v>0</v>
      </c>
      <c r="I48" s="68">
        <f>B48*'13.2.7_R'!H48</f>
        <v>0</v>
      </c>
      <c r="J48" s="76">
        <f t="shared" si="1"/>
        <v>0</v>
      </c>
    </row>
    <row r="49" spans="1:10" x14ac:dyDescent="0.2">
      <c r="A49" s="67" t="s">
        <v>171</v>
      </c>
      <c r="B49" s="188">
        <v>0</v>
      </c>
      <c r="C49" s="68">
        <f>'13.2.7_R'!B49*B49</f>
        <v>0</v>
      </c>
      <c r="D49" s="82">
        <f t="shared" si="0"/>
        <v>0</v>
      </c>
      <c r="F49" s="68">
        <f>B49*'13.2.7_R'!E49</f>
        <v>0</v>
      </c>
      <c r="G49" s="76">
        <v>0</v>
      </c>
      <c r="I49" s="68">
        <f>B49*'13.2.7_R'!H49</f>
        <v>0</v>
      </c>
      <c r="J49" s="76">
        <f t="shared" si="1"/>
        <v>0</v>
      </c>
    </row>
    <row r="50" spans="1:10" x14ac:dyDescent="0.2">
      <c r="A50" s="67" t="s">
        <v>172</v>
      </c>
      <c r="B50" s="188">
        <v>6.742981175467383E-2</v>
      </c>
      <c r="C50" s="68">
        <f>'13.2.7_R'!B50*B50</f>
        <v>1748285.7859487382</v>
      </c>
      <c r="D50" s="82">
        <f t="shared" si="0"/>
        <v>3.5201225581385574E-2</v>
      </c>
      <c r="F50" s="68">
        <f>B50*'13.2.7_R'!E50</f>
        <v>87681.670655604947</v>
      </c>
      <c r="G50" s="76">
        <v>1856546.3083198222</v>
      </c>
      <c r="I50" s="68">
        <f>B50*'13.2.7_R'!H50</f>
        <v>35863.230242718484</v>
      </c>
      <c r="J50" s="76">
        <f t="shared" si="1"/>
        <v>1892409.5385625407</v>
      </c>
    </row>
    <row r="51" spans="1:10" x14ac:dyDescent="0.2">
      <c r="A51" s="67" t="s">
        <v>173</v>
      </c>
      <c r="B51" s="188">
        <v>0</v>
      </c>
      <c r="C51" s="68">
        <f>'13.2.7_R'!B51*B51</f>
        <v>0</v>
      </c>
      <c r="D51" s="82">
        <f t="shared" si="0"/>
        <v>0</v>
      </c>
      <c r="F51" s="68">
        <f>B51*'13.2.7_R'!E51</f>
        <v>0</v>
      </c>
      <c r="G51" s="76">
        <v>0</v>
      </c>
      <c r="I51" s="68">
        <f>B51*'13.2.7_R'!H51</f>
        <v>0</v>
      </c>
      <c r="J51" s="76">
        <f t="shared" si="1"/>
        <v>0</v>
      </c>
    </row>
    <row r="52" spans="1:10" x14ac:dyDescent="0.2">
      <c r="A52" s="67" t="s">
        <v>174</v>
      </c>
      <c r="B52" s="188">
        <v>0</v>
      </c>
      <c r="C52" s="68">
        <f>'13.2.7_R'!B52*B52</f>
        <v>0</v>
      </c>
      <c r="D52" s="82">
        <f t="shared" si="0"/>
        <v>0</v>
      </c>
      <c r="F52" s="68">
        <f>B52*'13.2.7_R'!E52</f>
        <v>0</v>
      </c>
      <c r="G52" s="76">
        <v>0</v>
      </c>
      <c r="I52" s="68">
        <f>B52*'13.2.7_R'!H52</f>
        <v>0</v>
      </c>
      <c r="J52" s="76">
        <f t="shared" si="1"/>
        <v>0</v>
      </c>
    </row>
    <row r="53" spans="1:10" x14ac:dyDescent="0.2">
      <c r="A53" s="67" t="s">
        <v>175</v>
      </c>
      <c r="B53" s="188">
        <v>0</v>
      </c>
      <c r="C53" s="68">
        <f>'13.2.7_R'!B53*B53</f>
        <v>0</v>
      </c>
      <c r="D53" s="82">
        <f t="shared" si="0"/>
        <v>0</v>
      </c>
      <c r="F53" s="68">
        <f>B53*'13.2.7_R'!E53</f>
        <v>0</v>
      </c>
      <c r="G53" s="76">
        <v>0</v>
      </c>
      <c r="I53" s="68">
        <f>B53*'13.2.7_R'!H53</f>
        <v>0</v>
      </c>
      <c r="J53" s="76">
        <f t="shared" si="1"/>
        <v>0</v>
      </c>
    </row>
    <row r="54" spans="1:10" x14ac:dyDescent="0.2">
      <c r="A54" s="67" t="s">
        <v>176</v>
      </c>
      <c r="B54" s="188">
        <v>1</v>
      </c>
      <c r="C54" s="68">
        <f>'13.2.7_R'!B54*B54</f>
        <v>949287.6298951616</v>
      </c>
      <c r="D54" s="82">
        <f t="shared" si="0"/>
        <v>1.9113630202870185E-2</v>
      </c>
      <c r="F54" s="68">
        <f>B54*'13.2.7_R'!E54</f>
        <v>47609.564746726093</v>
      </c>
      <c r="G54" s="76">
        <v>1008071.1397302474</v>
      </c>
      <c r="I54" s="68">
        <f>B54*'13.2.7_R'!H54</f>
        <v>19473.086786563246</v>
      </c>
      <c r="J54" s="76">
        <f t="shared" si="1"/>
        <v>1027544.2265168107</v>
      </c>
    </row>
    <row r="55" spans="1:10" x14ac:dyDescent="0.2">
      <c r="A55" s="67" t="s">
        <v>177</v>
      </c>
      <c r="B55" s="188">
        <v>0</v>
      </c>
      <c r="C55" s="68">
        <f>'13.2.7_R'!B55*B55</f>
        <v>0</v>
      </c>
      <c r="D55" s="82">
        <f t="shared" si="0"/>
        <v>0</v>
      </c>
      <c r="F55" s="68">
        <f>B55*'13.2.7_R'!E55</f>
        <v>0</v>
      </c>
      <c r="G55" s="76">
        <v>0</v>
      </c>
      <c r="I55" s="68">
        <f>B55*'13.2.7_R'!H55</f>
        <v>0</v>
      </c>
      <c r="J55" s="76">
        <f t="shared" si="1"/>
        <v>0</v>
      </c>
    </row>
    <row r="56" spans="1:10" x14ac:dyDescent="0.2">
      <c r="A56" s="67" t="s">
        <v>178</v>
      </c>
      <c r="B56" s="188">
        <v>0</v>
      </c>
      <c r="C56" s="68">
        <f>'13.2.7_R'!B56*B56</f>
        <v>0</v>
      </c>
      <c r="D56" s="82">
        <f t="shared" si="0"/>
        <v>0</v>
      </c>
      <c r="F56" s="68">
        <f>B56*'13.2.7_R'!E56</f>
        <v>0</v>
      </c>
      <c r="G56" s="76">
        <v>0</v>
      </c>
      <c r="I56" s="68">
        <f>B56*'13.2.7_R'!H56</f>
        <v>0</v>
      </c>
      <c r="J56" s="76">
        <f t="shared" si="1"/>
        <v>0</v>
      </c>
    </row>
    <row r="57" spans="1:10" x14ac:dyDescent="0.2">
      <c r="A57" s="67" t="s">
        <v>179</v>
      </c>
      <c r="B57" s="188">
        <v>0</v>
      </c>
      <c r="C57" s="68">
        <f>'13.2.7_R'!B57*B57</f>
        <v>0</v>
      </c>
      <c r="D57" s="82">
        <f t="shared" si="0"/>
        <v>0</v>
      </c>
      <c r="F57" s="68">
        <f>B57*'13.2.7_R'!E57</f>
        <v>0</v>
      </c>
      <c r="G57" s="76">
        <v>0</v>
      </c>
      <c r="I57" s="68">
        <f>B57*'13.2.7_R'!H57</f>
        <v>0</v>
      </c>
      <c r="J57" s="76">
        <f t="shared" si="1"/>
        <v>0</v>
      </c>
    </row>
    <row r="58" spans="1:10" x14ac:dyDescent="0.2">
      <c r="A58" s="67" t="s">
        <v>180</v>
      </c>
      <c r="B58" s="188">
        <v>6.742981175467383E-2</v>
      </c>
      <c r="C58" s="68">
        <f>'13.2.7_R'!B58*B58</f>
        <v>241269.03211991294</v>
      </c>
      <c r="D58" s="82">
        <f t="shared" si="0"/>
        <v>4.8578817569272627E-3</v>
      </c>
      <c r="F58" s="68">
        <f>B58*'13.2.7_R'!E58</f>
        <v>12100.351088912341</v>
      </c>
      <c r="G58" s="76">
        <v>256209.33058781657</v>
      </c>
      <c r="I58" s="68">
        <f>B58*'13.2.7_R'!H58</f>
        <v>4949.2405182821685</v>
      </c>
      <c r="J58" s="76">
        <f t="shared" si="1"/>
        <v>261158.57110609874</v>
      </c>
    </row>
    <row r="59" spans="1:10" x14ac:dyDescent="0.2">
      <c r="A59" s="67" t="s">
        <v>181</v>
      </c>
      <c r="B59" s="188">
        <v>0</v>
      </c>
      <c r="C59" s="68">
        <f>'13.2.7_R'!B59*B59</f>
        <v>0</v>
      </c>
      <c r="D59" s="82">
        <f t="shared" si="0"/>
        <v>0</v>
      </c>
      <c r="F59" s="68">
        <f>B59*'13.2.7_R'!E59</f>
        <v>0</v>
      </c>
      <c r="G59" s="76">
        <v>0</v>
      </c>
      <c r="I59" s="68">
        <f>B59*'13.2.7_R'!H59</f>
        <v>0</v>
      </c>
      <c r="J59" s="76">
        <f t="shared" si="1"/>
        <v>0</v>
      </c>
    </row>
    <row r="60" spans="1:10" x14ac:dyDescent="0.2">
      <c r="A60" s="67" t="s">
        <v>182</v>
      </c>
      <c r="B60" s="188">
        <v>0</v>
      </c>
      <c r="C60" s="68">
        <f>'13.2.7_R'!B60*B60</f>
        <v>0</v>
      </c>
      <c r="D60" s="82">
        <f t="shared" si="0"/>
        <v>0</v>
      </c>
      <c r="F60" s="68">
        <f>B60*'13.2.7_R'!E60</f>
        <v>0</v>
      </c>
      <c r="G60" s="76">
        <v>0</v>
      </c>
      <c r="I60" s="68">
        <f>B60*'13.2.7_R'!H60</f>
        <v>0</v>
      </c>
      <c r="J60" s="76">
        <f t="shared" si="1"/>
        <v>0</v>
      </c>
    </row>
    <row r="61" spans="1:10" x14ac:dyDescent="0.2">
      <c r="A61" s="67" t="s">
        <v>183</v>
      </c>
      <c r="B61" s="188">
        <v>0</v>
      </c>
      <c r="C61" s="68">
        <f>'13.2.7_R'!B61*B61</f>
        <v>0</v>
      </c>
      <c r="D61" s="69">
        <f t="shared" si="0"/>
        <v>0</v>
      </c>
      <c r="F61" s="68">
        <f>B61*'13.2.7_R'!E61</f>
        <v>0</v>
      </c>
      <c r="G61" s="76">
        <v>0</v>
      </c>
      <c r="I61" s="68">
        <f>B61*'13.2.7_R'!H61</f>
        <v>0</v>
      </c>
      <c r="J61" s="76">
        <f t="shared" si="1"/>
        <v>0</v>
      </c>
    </row>
    <row r="62" spans="1:10" x14ac:dyDescent="0.2">
      <c r="A62" s="67" t="s">
        <v>184</v>
      </c>
      <c r="B62" s="188">
        <v>0</v>
      </c>
      <c r="C62" s="68">
        <f>'13.2.7_R'!B62*B62</f>
        <v>0</v>
      </c>
      <c r="D62" s="69">
        <f t="shared" si="0"/>
        <v>0</v>
      </c>
      <c r="F62" s="68">
        <f>B62*'13.2.7_R'!E62</f>
        <v>0</v>
      </c>
      <c r="G62" s="76">
        <v>0</v>
      </c>
      <c r="I62" s="68">
        <f>B62*'13.2.7_R'!H62</f>
        <v>0</v>
      </c>
      <c r="J62" s="76">
        <f t="shared" si="1"/>
        <v>0</v>
      </c>
    </row>
    <row r="63" spans="1:10" x14ac:dyDescent="0.2">
      <c r="A63" s="67" t="s">
        <v>185</v>
      </c>
      <c r="B63" s="188">
        <v>1</v>
      </c>
      <c r="C63" s="68">
        <f>'13.2.7_R'!B63*B63</f>
        <v>164914.74338517644</v>
      </c>
      <c r="D63" s="69">
        <f t="shared" si="0"/>
        <v>3.3205103709332139E-3</v>
      </c>
      <c r="F63" s="68">
        <f>B63*'13.2.7_R'!E63</f>
        <v>8270.9590914540731</v>
      </c>
      <c r="G63" s="76">
        <v>175126.89314299409</v>
      </c>
      <c r="I63" s="68">
        <f>B63*'13.2.7_R'!H63</f>
        <v>3382.9568712256487</v>
      </c>
      <c r="J63" s="76">
        <f t="shared" si="1"/>
        <v>178509.85001421973</v>
      </c>
    </row>
    <row r="64" spans="1:10" x14ac:dyDescent="0.2">
      <c r="A64" s="67" t="s">
        <v>186</v>
      </c>
      <c r="B64" s="188">
        <v>0</v>
      </c>
      <c r="C64" s="68">
        <f>'13.2.7_R'!B64*B64</f>
        <v>0</v>
      </c>
      <c r="D64" s="69">
        <f t="shared" si="0"/>
        <v>0</v>
      </c>
      <c r="F64" s="68">
        <f>B64*'13.2.7_R'!E64</f>
        <v>0</v>
      </c>
      <c r="G64" s="76">
        <v>0</v>
      </c>
      <c r="I64" s="68">
        <f>B64*'13.2.7_R'!H64</f>
        <v>0</v>
      </c>
      <c r="J64" s="76">
        <f t="shared" si="1"/>
        <v>0</v>
      </c>
    </row>
    <row r="65" spans="1:10" x14ac:dyDescent="0.2">
      <c r="A65" s="67" t="s">
        <v>187</v>
      </c>
      <c r="B65" s="188">
        <v>0</v>
      </c>
      <c r="C65" s="68">
        <f>'13.2.7_R'!B65*B65</f>
        <v>0</v>
      </c>
      <c r="D65" s="82">
        <f t="shared" si="0"/>
        <v>0</v>
      </c>
      <c r="F65" s="68">
        <f>B65*'13.2.7_R'!E65</f>
        <v>0</v>
      </c>
      <c r="G65" s="76">
        <v>0</v>
      </c>
      <c r="I65" s="68">
        <f>B65*'13.2.7_R'!H65</f>
        <v>0</v>
      </c>
      <c r="J65" s="76">
        <f t="shared" si="1"/>
        <v>0</v>
      </c>
    </row>
    <row r="66" spans="1:10" x14ac:dyDescent="0.2">
      <c r="A66" s="67" t="s">
        <v>188</v>
      </c>
      <c r="B66" s="188">
        <v>0</v>
      </c>
      <c r="C66" s="68">
        <f>'13.2.7_R'!B66*B66</f>
        <v>0</v>
      </c>
      <c r="D66" s="69">
        <f t="shared" si="0"/>
        <v>0</v>
      </c>
      <c r="F66" s="68">
        <f>B66*'13.2.7_R'!E66</f>
        <v>0</v>
      </c>
      <c r="G66" s="76">
        <v>0</v>
      </c>
      <c r="I66" s="68">
        <f>B66*'13.2.7_R'!H66</f>
        <v>0</v>
      </c>
      <c r="J66" s="76">
        <f t="shared" si="1"/>
        <v>0</v>
      </c>
    </row>
    <row r="67" spans="1:10" x14ac:dyDescent="0.2">
      <c r="A67" s="67" t="s">
        <v>189</v>
      </c>
      <c r="B67" s="188">
        <v>0</v>
      </c>
      <c r="C67" s="68">
        <f>'13.2.7_R'!B67*B67</f>
        <v>0</v>
      </c>
      <c r="D67" s="82">
        <f t="shared" si="0"/>
        <v>0</v>
      </c>
      <c r="F67" s="68">
        <f>B67*'13.2.7_R'!E67</f>
        <v>0</v>
      </c>
      <c r="G67" s="76">
        <v>0</v>
      </c>
      <c r="I67" s="68">
        <f>B67*'13.2.7_R'!H67</f>
        <v>0</v>
      </c>
      <c r="J67" s="76">
        <f t="shared" si="1"/>
        <v>0</v>
      </c>
    </row>
    <row r="68" spans="1:10" x14ac:dyDescent="0.2">
      <c r="A68" s="67" t="s">
        <v>190</v>
      </c>
      <c r="B68" s="188">
        <v>7.0845810240555085E-2</v>
      </c>
      <c r="C68" s="68">
        <f>'13.2.7_R'!B68*B68</f>
        <v>2216019.7251882507</v>
      </c>
      <c r="D68" s="82">
        <f t="shared" si="0"/>
        <v>4.4618912346084207E-2</v>
      </c>
      <c r="F68" s="68">
        <f>B68*'13.2.7_R'!E68</f>
        <v>111139.90245298352</v>
      </c>
      <c r="G68" s="76">
        <v>2353244.1166245257</v>
      </c>
      <c r="I68" s="68">
        <f>B68*'13.2.7_R'!H68</f>
        <v>45458.028810606731</v>
      </c>
      <c r="J68" s="76">
        <f t="shared" si="1"/>
        <v>2398702.1454351326</v>
      </c>
    </row>
    <row r="69" spans="1:10" x14ac:dyDescent="0.2">
      <c r="A69" s="67" t="s">
        <v>191</v>
      </c>
      <c r="B69" s="188">
        <v>0</v>
      </c>
      <c r="C69" s="68">
        <f>'13.2.7_R'!B69*B69</f>
        <v>0</v>
      </c>
      <c r="D69" s="82">
        <f t="shared" si="0"/>
        <v>0</v>
      </c>
      <c r="F69" s="68">
        <f>B69*'13.2.7_R'!E69</f>
        <v>0</v>
      </c>
      <c r="G69" s="76">
        <v>0</v>
      </c>
      <c r="I69" s="68">
        <f>B69*'13.2.7_R'!H69</f>
        <v>0</v>
      </c>
      <c r="J69" s="76">
        <f t="shared" si="1"/>
        <v>0</v>
      </c>
    </row>
    <row r="70" spans="1:10" x14ac:dyDescent="0.2">
      <c r="A70" s="67" t="s">
        <v>192</v>
      </c>
      <c r="B70" s="188">
        <v>1</v>
      </c>
      <c r="C70" s="68">
        <f>'13.2.7_R'!B70*B70</f>
        <v>-8011.0185079128905</v>
      </c>
      <c r="D70" s="82">
        <f t="shared" si="0"/>
        <v>-1.6129952659923132E-4</v>
      </c>
      <c r="F70" s="68">
        <f>B70*'13.2.7_R'!E70</f>
        <v>-401.77612383068907</v>
      </c>
      <c r="G70" s="76">
        <v>-8507.0913212718497</v>
      </c>
      <c r="I70" s="68">
        <f>B70*'13.2.7_R'!H70</f>
        <v>-164.33297321127054</v>
      </c>
      <c r="J70" s="76">
        <f t="shared" si="1"/>
        <v>-8671.4242944831203</v>
      </c>
    </row>
    <row r="71" spans="1:10" x14ac:dyDescent="0.2">
      <c r="A71" s="67" t="s">
        <v>193</v>
      </c>
      <c r="B71" s="188">
        <v>0</v>
      </c>
      <c r="C71" s="68">
        <f>'13.2.7_R'!B71*B71</f>
        <v>0</v>
      </c>
      <c r="D71" s="82">
        <f t="shared" si="0"/>
        <v>0</v>
      </c>
      <c r="F71" s="68">
        <f>B71*'13.2.7_R'!E71</f>
        <v>0</v>
      </c>
      <c r="G71" s="76">
        <v>0</v>
      </c>
      <c r="I71" s="68">
        <f>B71*'13.2.7_R'!H71</f>
        <v>0</v>
      </c>
      <c r="J71" s="76">
        <f t="shared" si="1"/>
        <v>0</v>
      </c>
    </row>
    <row r="72" spans="1:10" x14ac:dyDescent="0.2">
      <c r="A72" s="67" t="s">
        <v>194</v>
      </c>
      <c r="B72" s="188">
        <v>0</v>
      </c>
      <c r="C72" s="68">
        <f>'13.2.7_R'!B72*B72</f>
        <v>0</v>
      </c>
      <c r="D72" s="82">
        <f t="shared" ref="D72:D75" si="2">C72/C$82</f>
        <v>0</v>
      </c>
      <c r="F72" s="68">
        <f>B72*'13.2.7_R'!E72</f>
        <v>0</v>
      </c>
      <c r="G72" s="76">
        <v>0</v>
      </c>
      <c r="I72" s="68">
        <f>B72*'13.2.7_R'!H72</f>
        <v>0</v>
      </c>
      <c r="J72" s="76">
        <f t="shared" ref="J72:J75" si="3">G72+I72</f>
        <v>0</v>
      </c>
    </row>
    <row r="73" spans="1:10" x14ac:dyDescent="0.2">
      <c r="A73" s="67" t="s">
        <v>195</v>
      </c>
      <c r="B73" s="188">
        <v>0</v>
      </c>
      <c r="C73" s="68">
        <f>'13.2.7_R'!B73*B73</f>
        <v>0</v>
      </c>
      <c r="D73" s="82">
        <f t="shared" si="2"/>
        <v>0</v>
      </c>
      <c r="F73" s="68">
        <f>B73*'13.2.7_R'!E73</f>
        <v>0</v>
      </c>
      <c r="G73" s="76">
        <v>0</v>
      </c>
      <c r="I73" s="68">
        <f>B73*'13.2.7_R'!H73</f>
        <v>0</v>
      </c>
      <c r="J73" s="76">
        <f t="shared" si="3"/>
        <v>0</v>
      </c>
    </row>
    <row r="74" spans="1:10" x14ac:dyDescent="0.2">
      <c r="A74" s="67" t="s">
        <v>196</v>
      </c>
      <c r="B74" s="188">
        <v>7.0845810240555085E-2</v>
      </c>
      <c r="C74" s="68">
        <f>'13.2.7_R'!B74*B74</f>
        <v>163392.28962839051</v>
      </c>
      <c r="D74" s="82">
        <f t="shared" si="2"/>
        <v>3.2898562075460956E-3</v>
      </c>
      <c r="F74" s="68">
        <f>B74*'13.2.7_R'!E74</f>
        <v>8194.6035608172715</v>
      </c>
      <c r="G74" s="76">
        <v>173510.16324421804</v>
      </c>
      <c r="I74" s="68">
        <f>B74*'13.2.7_R'!H74</f>
        <v>3351.7262165739116</v>
      </c>
      <c r="J74" s="76">
        <f t="shared" si="3"/>
        <v>176861.88946079195</v>
      </c>
    </row>
    <row r="75" spans="1:10" x14ac:dyDescent="0.2">
      <c r="A75" s="67" t="s">
        <v>197</v>
      </c>
      <c r="B75" s="188">
        <v>1</v>
      </c>
      <c r="C75" s="68">
        <f>'13.2.7_R'!B75*B75</f>
        <v>521.82980795335072</v>
      </c>
      <c r="D75" s="82">
        <f t="shared" si="2"/>
        <v>1.0506891340358705E-5</v>
      </c>
      <c r="F75" s="68">
        <f>B75*'13.2.7_R'!E75</f>
        <v>26.171298609748504</v>
      </c>
      <c r="G75" s="76">
        <v>554.14349948586812</v>
      </c>
      <c r="I75" s="68">
        <f>B75*'13.2.7_R'!H75</f>
        <v>10.704487047001205</v>
      </c>
      <c r="J75" s="76">
        <f t="shared" si="3"/>
        <v>564.8479865328693</v>
      </c>
    </row>
    <row r="76" spans="1:10" x14ac:dyDescent="0.2">
      <c r="A76" s="83"/>
      <c r="B76" s="81"/>
      <c r="C76" s="68"/>
      <c r="D76" s="82"/>
      <c r="F76" s="68"/>
      <c r="G76" s="76"/>
      <c r="I76" s="68"/>
      <c r="J76" s="76"/>
    </row>
    <row r="77" spans="1:10" x14ac:dyDescent="0.2">
      <c r="B77" s="81"/>
      <c r="C77" s="68"/>
      <c r="D77" s="82"/>
      <c r="F77" s="68"/>
      <c r="G77" s="76"/>
      <c r="I77" s="68"/>
      <c r="J77" s="76"/>
    </row>
    <row r="78" spans="1:10" x14ac:dyDescent="0.2">
      <c r="A78" s="71" t="s">
        <v>198</v>
      </c>
      <c r="B78" s="85"/>
      <c r="C78" s="72">
        <f>SUM(C8:C75)</f>
        <v>32034164.334030103</v>
      </c>
      <c r="D78" s="189">
        <f>SUM(D8:D75)</f>
        <v>0.64499857751885503</v>
      </c>
      <c r="E78" s="71"/>
      <c r="F78" s="72">
        <f>SUM(F8:F75)</f>
        <v>1606607.4948608608</v>
      </c>
      <c r="G78" s="72">
        <f>SUM(G8:G75)</f>
        <v>34017841.941201881</v>
      </c>
      <c r="H78" s="71"/>
      <c r="I78" s="72">
        <f>SUM(I8:I75)</f>
        <v>657128.6115679075</v>
      </c>
      <c r="J78" s="72">
        <f>SUM(J8:J75)</f>
        <v>34674970.552769803</v>
      </c>
    </row>
    <row r="79" spans="1:10" x14ac:dyDescent="0.2">
      <c r="B79" s="86"/>
      <c r="D79" s="74"/>
    </row>
    <row r="80" spans="1:10" x14ac:dyDescent="0.2">
      <c r="A80" s="58" t="s">
        <v>199</v>
      </c>
      <c r="B80" s="87"/>
      <c r="C80" s="75">
        <f>+C78*('13.2.7_R'!B79/'13.2.7_R'!B77)</f>
        <v>17631316.258589737</v>
      </c>
      <c r="D80" s="190">
        <f>C80/C82</f>
        <v>0.35500142248114491</v>
      </c>
      <c r="F80" s="75">
        <f>+F78*('13.2.7_R'!E79/'13.2.7_R'!E77)</f>
        <v>884262.33161390398</v>
      </c>
      <c r="G80" s="76">
        <v>18723114.592469629</v>
      </c>
      <c r="I80" s="75">
        <f>+I78*('13.2.7_R'!H79/'13.2.7_R'!H77)</f>
        <v>361677.68424705917</v>
      </c>
      <c r="J80" s="76">
        <f>G80+I80</f>
        <v>19084792.276716687</v>
      </c>
    </row>
    <row r="81" spans="1:10" x14ac:dyDescent="0.2">
      <c r="B81" s="86"/>
      <c r="D81" s="74"/>
    </row>
    <row r="82" spans="1:10" x14ac:dyDescent="0.2">
      <c r="A82" s="71" t="s">
        <v>86</v>
      </c>
      <c r="B82" s="71"/>
      <c r="C82" s="72">
        <f>C78+C80</f>
        <v>49665480.592619836</v>
      </c>
      <c r="D82" s="73">
        <f>D78+D80</f>
        <v>1</v>
      </c>
      <c r="E82" s="71"/>
      <c r="F82" s="77">
        <f>F78+F80</f>
        <v>2490869.8264747648</v>
      </c>
      <c r="G82" s="77">
        <f>G78+G80</f>
        <v>52740956.533671513</v>
      </c>
      <c r="H82" s="71"/>
      <c r="I82" s="77">
        <f>I78+I80</f>
        <v>1018806.2958149667</v>
      </c>
      <c r="J82" s="77">
        <f>J78+J80</f>
        <v>53759762.829486489</v>
      </c>
    </row>
  </sheetData>
  <autoFilter ref="A7:J75" xr:uid="{00000000-0009-0000-0000-00000A000000}"/>
  <pageMargins left="0.7" right="0.7" top="0.75" bottom="0.75" header="0.3" footer="0.3"/>
  <pageSetup scale="64" firstPageNumber="7" fitToHeight="0"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2023-10-27T07:00:00+00:00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50092F36-9DDC-4133-9737-C48435C7BD27}"/>
</file>

<file path=customXml/itemProps2.xml><?xml version="1.0" encoding="utf-8"?>
<ds:datastoreItem xmlns:ds="http://schemas.openxmlformats.org/officeDocument/2006/customXml" ds:itemID="{C6303C11-83CD-42BB-BDC6-4D36A651DF73}"/>
</file>

<file path=customXml/itemProps3.xml><?xml version="1.0" encoding="utf-8"?>
<ds:datastoreItem xmlns:ds="http://schemas.openxmlformats.org/officeDocument/2006/customXml" ds:itemID="{130B0663-BE77-4F1D-87FD-3DCEC0077028}"/>
</file>

<file path=customXml/itemProps4.xml><?xml version="1.0" encoding="utf-8"?>
<ds:datastoreItem xmlns:ds="http://schemas.openxmlformats.org/officeDocument/2006/customXml" ds:itemID="{9BB99D6E-4DFD-4E27-A7F7-F49EA667AF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13.2_R</vt:lpstr>
      <vt:lpstr>13.2.1_R</vt:lpstr>
      <vt:lpstr>13.2.2_R</vt:lpstr>
      <vt:lpstr>13.2.3_R</vt:lpstr>
      <vt:lpstr>13.2.4_R_CONFIDENTIAL</vt:lpstr>
      <vt:lpstr>13.2.5_R</vt:lpstr>
      <vt:lpstr>13.2.6_R</vt:lpstr>
      <vt:lpstr>13.2.7_R</vt:lpstr>
      <vt:lpstr>13.2.8_R</vt:lpstr>
      <vt:lpstr>'13.2.5_R'!Print_Area</vt:lpstr>
      <vt:lpstr>'13.2.7_R'!Print_Area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2023-10-20T13:21:19Z</dcterms:created>
  <dcterms:modified xsi:type="dcterms:W3CDTF">2023-10-25T03:16:21Z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