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externalLinks/externalLink28.xml" ContentType="application/vnd.openxmlformats-officedocument.spreadsheetml.externalLink+xml"/>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42240094-C28F-4869-90F5-E2104FED0B05}" xr6:coauthVersionLast="47" xr6:coauthVersionMax="47" xr10:uidLastSave="{00000000-0000-0000-0000-000000000000}"/>
  <bookViews>
    <workbookView xWindow="-120" yWindow="480" windowWidth="19440" windowHeight="15000" xr2:uid="{7082EF18-02E3-4541-BD84-DDAAC9E2ACA2}"/>
  </bookViews>
  <sheets>
    <sheet name="10.7_R" sheetId="1" r:id="rId1"/>
    <sheet name="10.7.1_R" sheetId="2" r:id="rId2"/>
    <sheet name="10.7.2_R" sheetId="3" r:id="rId3"/>
    <sheet name="10.7.3_R_REDACTED"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0" localSheetId="3">[1]Jan!#REF!</definedName>
    <definedName name="\0">[1]Jan!#REF!</definedName>
    <definedName name="\A" localSheetId="3">#REF!</definedName>
    <definedName name="\A">#REF!</definedName>
    <definedName name="\M" localSheetId="3">[1]Jan!#REF!</definedName>
    <definedName name="\M">[1]Jan!#REF!</definedName>
    <definedName name="\P" localSheetId="3">#REF!</definedName>
    <definedName name="\P">#REF!</definedName>
    <definedName name="_________Top1" localSheetId="3">[1]Jan!#REF!</definedName>
    <definedName name="_________Top1">[1]Jan!#REF!</definedName>
    <definedName name="________TOP1" localSheetId="3">[1]Jan!#REF!</definedName>
    <definedName name="________TOP1">[1]Jan!#REF!</definedName>
    <definedName name="_______MEN3" localSheetId="3">[1]Jan!#REF!</definedName>
    <definedName name="_______MEN3">[1]Jan!#REF!</definedName>
    <definedName name="______MEN2" localSheetId="3">[1]Jan!#REF!</definedName>
    <definedName name="______MEN2">[1]Jan!#REF!</definedName>
    <definedName name="______MEN3" localSheetId="3">[1]Jan!#REF!</definedName>
    <definedName name="______MEN3">[1]Jan!#REF!</definedName>
    <definedName name="______TOP1">[1]Jan!#REF!</definedName>
    <definedName name="_____MEN2">[1]Jan!#REF!</definedName>
    <definedName name="_____MEN3">[1]Jan!#REF!</definedName>
    <definedName name="_____TOP1">[1]Jan!#REF!</definedName>
    <definedName name="____MEN2">[1]Jan!#REF!</definedName>
    <definedName name="____MEN3">[1]Jan!#REF!</definedName>
    <definedName name="___MEN2">[1]Jan!#REF!</definedName>
    <definedName name="___MEN3">[1]Jan!#REF!</definedName>
    <definedName name="___TOP1">[1]Jan!#REF!</definedName>
    <definedName name="__123Graph_A" localSheetId="3" hidden="1">[2]Inputs!#REF!</definedName>
    <definedName name="__123Graph_A" hidden="1">[2]Inputs!#REF!</definedName>
    <definedName name="__123Graph_B" localSheetId="3" hidden="1">[2]Inputs!#REF!</definedName>
    <definedName name="__123Graph_B" hidden="1">[2]Inputs!#REF!</definedName>
    <definedName name="__123Graph_D" localSheetId="3" hidden="1">[2]Inputs!#REF!</definedName>
    <definedName name="__123Graph_D" hidden="1">[2]Inputs!#REF!</definedName>
    <definedName name="__123Graph_E" hidden="1">[3]Input!$E$22:$E$37</definedName>
    <definedName name="__123Graph_F" hidden="1">[3]Input!$D$22:$D$37</definedName>
    <definedName name="__MEN2">[1]Jan!#REF!</definedName>
    <definedName name="__MEN3">[1]Jan!#REF!</definedName>
    <definedName name="__TOP1">[1]Jan!#REF!</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localSheetId="3" hidden="1">#REF!</definedName>
    <definedName name="_Fill" hidden="1">#REF!</definedName>
    <definedName name="_xlnm._FilterDatabase" localSheetId="2" hidden="1">'10.7.2_R'!$A$6:$L$56</definedName>
    <definedName name="_idahoshr">#REF!</definedName>
    <definedName name="_j1" localSheetId="3" hidden="1">{"PRINT",#N/A,TRUE,"APPA";"PRINT",#N/A,TRUE,"APS";"PRINT",#N/A,TRUE,"BHPL";"PRINT",#N/A,TRUE,"BHPL2";"PRINT",#N/A,TRUE,"CDWR";"PRINT",#N/A,TRUE,"EWEB";"PRINT",#N/A,TRUE,"LADWP";"PRINT",#N/A,TRUE,"NEVBASE"}</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localSheetId="3" hidden="1">#REF!</definedName>
    <definedName name="_Key2" hidden="1">#REF!</definedName>
    <definedName name="_MEN2">[1]Jan!#REF!</definedName>
    <definedName name="_MEN3">[1]Jan!#REF!</definedName>
    <definedName name="_Order1" hidden="1">255</definedName>
    <definedName name="_Order2" hidden="1">0</definedName>
    <definedName name="_Sort" localSheetId="3"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Access_Button1" hidden="1">"Headcount_Workbook_Schedules_List"</definedName>
    <definedName name="AccessDatabase" hidden="1">"P:\HR\SharonPlummer\Headcount Workbook.mdb"</definedName>
    <definedName name="AcctTable">[4]Variables!$AK$42:$AK$396</definedName>
    <definedName name="Additions_by_Function_Project_State_Month">'[5]Apr 05 - Mar 06 Adds'!#REF!</definedName>
    <definedName name="Adjs2avg">[6]Inputs!$L$255:'[6]Inputs'!$T$505</definedName>
    <definedName name="aftertax_ror">[7]Utah!#REF!</definedName>
    <definedName name="APR">[1]Jan!#REF!</definedName>
    <definedName name="AUG">[1]Jan!#REF!</definedName>
    <definedName name="AverageFactors">[6]UTCR!$AC$22:$AQ$108</definedName>
    <definedName name="AverageFuelCost">#REF!</definedName>
    <definedName name="AverageInput">[6]Inputs!$F$3:$I$1722</definedName>
    <definedName name="AvgFactorCopy">#REF!</definedName>
    <definedName name="AvgFactors">[8]Factors!$B$3:$P$99</definedName>
    <definedName name="B1_Print">[9]Main!#REF!</definedName>
    <definedName name="B2_Print">#REF!</definedName>
    <definedName name="B3_Print">#REF!</definedName>
    <definedName name="Bottom">#REF!</definedName>
    <definedName name="budsum2">[10]Att1!#REF!</definedName>
    <definedName name="bump">[7]Utah!#REF!</definedName>
    <definedName name="C_">'[11]Other States WZAMRT98'!#REF!</definedName>
    <definedName name="CARBON_LONG">#REF!</definedName>
    <definedName name="COAL_RECEIVED">#REF!</definedName>
    <definedName name="COAL_SALES">#REF!</definedName>
    <definedName name="combined1" localSheetId="3" hidden="1">{"YTD-Total",#N/A,TRUE,"Provision";"YTD-Utility",#N/A,TRUE,"Prov Utility";"YTD-NonUtility",#N/A,TRUE,"Prov NonUtility"}</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comm">[7]Utah!#REF!</definedName>
    <definedName name="comm_cost">[7]Utah!#REF!</definedName>
    <definedName name="Controls">[12]Controls!$A$1:$I$543</definedName>
    <definedName name="Controls2013">[12]Controls2013!$A$8:$AP$762</definedName>
    <definedName name="Conversion">[13]Conversion!$A$2:$E$1253</definedName>
    <definedName name="Cost">#REF!</definedName>
    <definedName name="CustNames">[14]Codes!$F$1:$H$121</definedName>
    <definedName name="D_TWKSHT">#REF!</definedName>
    <definedName name="DATA1">#REF!</definedName>
    <definedName name="DATA10">'[15]Carbon NBV'!#REF!</definedName>
    <definedName name="DATA11">'[15]Carbon NBV'!#REF!</definedName>
    <definedName name="DATA12">'[15]Carbon NBV'!$C$2:$C$7</definedName>
    <definedName name="DATA13">'[16]Intagible &amp; Leaseholds'!#REF!</definedName>
    <definedName name="DATA14">'[16]Intagible &amp; Leaseholds'!#REF!</definedName>
    <definedName name="DATA15">'[15]Carbon NBV'!#REF!</definedName>
    <definedName name="DATA16">'[15]Carbon NBV'!#REF!</definedName>
    <definedName name="DATA17">'[15]Carbon NBV'!#REF!</definedName>
    <definedName name="DATA18">'[17]390.1'!#REF!</definedName>
    <definedName name="DATA19">'[17]390.1'!#REF!</definedName>
    <definedName name="DATA2">#REF!</definedName>
    <definedName name="DATA20">'[17]390.1'!#REF!</definedName>
    <definedName name="DATA21">'[17]390.1'!#REF!</definedName>
    <definedName name="DATA22">#REF!</definedName>
    <definedName name="DATA23">'[17]390.1'!#REF!</definedName>
    <definedName name="DATA24">'[17]390.1'!#REF!</definedName>
    <definedName name="DATA3">#REF!</definedName>
    <definedName name="DATA4">#REF!</definedName>
    <definedName name="DATA5">#REF!</definedName>
    <definedName name="DATA6">#REF!</definedName>
    <definedName name="DATA7">#REF!</definedName>
    <definedName name="DATA8">'[15]Carbon NBV'!#REF!</definedName>
    <definedName name="DATA9">'[15]Carbon NBV'!#REF!</definedName>
    <definedName name="DATE">[18]Jan!#REF!</definedName>
    <definedName name="debt">[7]Utah!#REF!</definedName>
    <definedName name="debt_cost">[7]Utah!#REF!</definedName>
    <definedName name="DebtCost">#REF!</definedName>
    <definedName name="DEC">[1]Jan!#REF!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[12]TransmissionJune2013!$A$1:$S$11</definedName>
    <definedName name="DeprFactorCheck">#REF!</definedName>
    <definedName name="DeprNumberSort">#REF!</definedName>
    <definedName name="DeprTypeCheck">#REF!</definedName>
    <definedName name="DispatchSum">"GRID Thermal Generation!R2C1:R4C2"</definedName>
    <definedName name="DUDE" localSheetId="3" hidden="1">#REF!</definedName>
    <definedName name="DUDE" hidden="1">#REF!</definedName>
    <definedName name="EffectiveTaxRate">#REF!</definedName>
    <definedName name="EmbeddedCapCost">#REF!</definedName>
    <definedName name="energy" localSheetId="3" hidden="1">{#N/A,#N/A,FALSE,"Bgt";#N/A,#N/A,FALSE,"Act";#N/A,#N/A,FALSE,"Chrt Data";#N/A,#N/A,FALSE,"Bus Result";#N/A,#N/A,FALSE,"Main Charts";#N/A,#N/A,FALSE,"P&amp;L Ttl";#N/A,#N/A,FALSE,"P&amp;L C_Ttl";#N/A,#N/A,FALSE,"P&amp;L C_Oct";#N/A,#N/A,FALSE,"P&amp;L C_Sep";#N/A,#N/A,FALSE,"1996";#N/A,#N/A,FALSE,"Data"}</definedName>
    <definedName name="energy" localSheetId="0"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_xlnm.Extract">'[19]Aug 03'!#REF!</definedName>
    <definedName name="Extract_MI">'[19]Aug 03'!#REF!</definedName>
    <definedName name="FactorMethod">[6]Variables!$AB$2</definedName>
    <definedName name="FactorType">[8]Variables!$AK$2:$AL$12</definedName>
    <definedName name="FEB">[1]Jan!#REF!</definedName>
    <definedName name="FedTax">[7]Utah!#REF!</definedName>
    <definedName name="FIT">#REF!</definedName>
    <definedName name="foo" localSheetId="3"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UEL_CONS_P2">#REF!</definedName>
    <definedName name="FUEL_CONSUMED">#REF!</definedName>
    <definedName name="GADSBY_GAS">#REF!</definedName>
    <definedName name="GWI_Annualized">#REF!</definedName>
    <definedName name="GWI_Proforma">#REF!</definedName>
    <definedName name="HALE_COAL">#REF!</definedName>
    <definedName name="HALE_GAS">#REF!</definedName>
    <definedName name="High_Plan">#REF!</definedName>
    <definedName name="HUNTER_COAL">#REF!</definedName>
    <definedName name="HUNTINGTON_COAL">#REF!</definedName>
    <definedName name="IDAHOSHR">#REF!</definedName>
    <definedName name="IDAllocMethod">#REF!</definedName>
    <definedName name="IDRateBase">#REF!</definedName>
    <definedName name="INVENTORY">#REF!</definedName>
    <definedName name="Item_Number">"GP Detail"</definedName>
    <definedName name="JAN">[1]Jan!#REF!</definedName>
    <definedName name="JETSET">'[11]Other States WZAMRT98'!#REF!</definedName>
    <definedName name="JUL">[1]Jan!#REF!</definedName>
    <definedName name="JUN">[1]Jan!#REF!</definedName>
    <definedName name="Jurisdiction">[8]Variables!$AK$15</definedName>
    <definedName name="JurisNumber">[8]Variables!$AL$15</definedName>
    <definedName name="JurisTitle">#REF!</definedName>
    <definedName name="JVENTRY">#REF!</definedName>
    <definedName name="Keep" localSheetId="3"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[20]Variables!$B$7</definedName>
    <definedName name="LastCell">#REF!</definedName>
    <definedName name="limcount" hidden="1">1</definedName>
    <definedName name="ListOffset" hidden="1">1</definedName>
    <definedName name="LITTLE_MTN_COMB">#REF!</definedName>
    <definedName name="LITTLE_MTN_GAS">#REF!</definedName>
    <definedName name="LOAD">#REF!</definedName>
    <definedName name="Low_Plan">#REF!</definedName>
    <definedName name="MAR">[1]Jan!#REF!</definedName>
    <definedName name="Master" localSheetId="3" hidden="1">{#N/A,#N/A,FALSE,"Actual";#N/A,#N/A,FALSE,"Normalized";#N/A,#N/A,FALSE,"Electric Actual";#N/A,#N/A,FALSE,"Electric Normalized"}</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D_High1">'[21]Master Data'!$A$2</definedName>
    <definedName name="MD_Low1">'[21]Master Data'!$D$28</definedName>
    <definedName name="MEN">[1]Jan!#REF!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3" hidden="1">{"PRINT",#N/A,TRUE,"APPA";"PRINT",#N/A,TRUE,"APS";"PRINT",#N/A,TRUE,"BHPL";"PRINT",#N/A,TRUE,"BHPL2";"PRINT",#N/A,TRUE,"CDWR";"PRINT",#N/A,TRUE,"EWEB";"PRINT",#N/A,TRUE,"LADWP";"PRINT",#N/A,TRUE,"NEVBASE"}</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list">'[22]DSM Output'!$AL$1:$AM$12</definedName>
    <definedName name="monthtotals">'[22]DSM Output'!$M$38:$X$38</definedName>
    <definedName name="MSPAverageInput">[6]Inputs!#REF!</definedName>
    <definedName name="MSPYearEndInput">[6]Inputs!#REF!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AUGHTON_COAL">#REF!</definedName>
    <definedName name="NAUGHTON_OIL">#REF!</definedName>
    <definedName name="NetToGross">#REF!</definedName>
    <definedName name="NEWMO1">[1]Jan!#REF!</definedName>
    <definedName name="NEWMO2">[1]Jan!#REF!</definedName>
    <definedName name="NEWMONTH">[1]Jan!#REF!</definedName>
    <definedName name="NormalizedFedTaxExp">[7]Utah!#REF!</definedName>
    <definedName name="NormalizedOMExp">[7]Utah!#REF!</definedName>
    <definedName name="NormalizedState">[7]Utah!#REF!</definedName>
    <definedName name="NormalizedStateTaxExp">[7]Utah!#REF!</definedName>
    <definedName name="NormalizedTOIExp">[7]Utah!#REF!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IL_RECEIVED">#REF!</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'[23]Master Data'!$P$2</definedName>
    <definedName name="OMEX_Low1">'[23]Master Data'!$P$36</definedName>
    <definedName name="OMEX_Low2">'[23]Master Data'!$S$36</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3" hidden="1">{"Factors Pages 1-2",#N/A,FALSE,"Factors";"Factors Page 3",#N/A,FALSE,"Factors";"Factors Page 4",#N/A,FALSE,"Factors";"Factors Page 5",#N/A,FALSE,"Factors";"Factors Pages 8-27",#N/A,FALSE,"Factors"}</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ete" localSheetId="3" hidden="1">{#N/A,#N/A,FALSE,"Bgt";#N/A,#N/A,FALSE,"Act";#N/A,#N/A,FALSE,"Chrt Data";#N/A,#N/A,FALSE,"Bus Result";#N/A,#N/A,FALSE,"Main Charts";#N/A,#N/A,FALSE,"P&amp;L Ttl";#N/A,#N/A,FALSE,"P&amp;L C_Ttl";#N/A,#N/A,FALSE,"P&amp;L C_Oct";#N/A,#N/A,FALSE,"P&amp;L C_Sep";#N/A,#N/A,FALSE,"1996";#N/A,#N/A,FALSE,"Data"}</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[7]Utah!#REF!</definedName>
    <definedName name="pref_cost">[7]Utah!#REF!</definedName>
    <definedName name="PrefCost">#REF!</definedName>
    <definedName name="Pretax_ror">[7]Utah!#REF!</definedName>
    <definedName name="_xlnm.Print_Area" localSheetId="1">'10.7.1_R'!$A$1:$AH$44</definedName>
    <definedName name="_xlnm.Print_Area" localSheetId="2">'10.7.2_R'!$A$1:$I$15</definedName>
    <definedName name="_xlnm.Print_Area" localSheetId="3">'10.7.3_R_REDACTED'!$A$1:$E$14</definedName>
    <definedName name="_xlnm.Print_Area" localSheetId="0">'10.7_R'!$A$1:$J$65</definedName>
    <definedName name="Print_Area_MI">#REF!</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RANGE_NAMES">#REF!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[7]Utah!#REF!</definedName>
    <definedName name="ReportAdjData">#REF!</definedName>
    <definedName name="Repower_Info">'[24]Repower Info'!$A$5:$AD$23</definedName>
    <definedName name="ResourceSupplier">#REF!</definedName>
    <definedName name="retail" localSheetId="3" hidden="1">{#N/A,#N/A,FALSE,"Loans";#N/A,#N/A,FALSE,"Program Costs";#N/A,#N/A,FALSE,"Measures";#N/A,#N/A,FALSE,"Net Lost Rev";#N/A,#N/A,FALSE,"Incentive"}</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OE">#REF!</definedName>
    <definedName name="S_TEMPLE_GAS">#REF!</definedName>
    <definedName name="S_TEMPLE_OIL">#REF!</definedName>
    <definedName name="SameStateCheck">#REF!</definedName>
    <definedName name="SameStateCheckError">#REF!</definedName>
    <definedName name="SAPBEXrevision" hidden="1">1</definedName>
    <definedName name="SAPBEXsysID" hidden="1">"BWP"</definedName>
    <definedName name="SAPBEXwbID" hidden="1">"45L44VY312ZTNKFVYNPU1SXDT"</definedName>
    <definedName name="SECOND">[1]Jan!#REF!</definedName>
    <definedName name="SEP">[1]Jan!#REF!</definedName>
    <definedName name="SettingAlloc">#REF!</definedName>
    <definedName name="SettingRB">#REF!</definedName>
    <definedName name="shit" localSheetId="3" hidden="1">{"PRINT",#N/A,TRUE,"APPA";"PRINT",#N/A,TRUE,"APS";"PRINT",#N/A,TRUE,"BHPL";"PRINT",#N/A,TRUE,"BHPL2";"PRINT",#N/A,TRUE,"CDWR";"PRINT",#N/A,TRUE,"EWEB";"PRINT",#N/A,TRUE,"LADWP";"PRINT",#N/A,TRUE,"NEVBASE"}</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ippw" localSheetId="3" hidden="1">{#N/A,#N/A,FALSE,"Actual";#N/A,#N/A,FALSE,"Normalized";#N/A,#N/A,FALSE,"Electric Actual";#N/A,#N/A,FALSE,"Electric Normalized"}</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T_Bottom1">#REF!</definedName>
    <definedName name="ST_Top1">#REF!</definedName>
    <definedName name="ST_Top2">#REF!</definedName>
    <definedName name="ST_Top3">[9]Main!#REF!</definedName>
    <definedName name="standard1" localSheetId="3" hidden="1">{"YTD-Total",#N/A,FALSE,"Provision"}</definedName>
    <definedName name="standard1" localSheetId="0" hidden="1">{"YTD-Total",#N/A,FALSE,"Provision"}</definedName>
    <definedName name="standard1" hidden="1">{"YTD-Total",#N/A,FALSE,"Provision"}</definedName>
    <definedName name="START">[1]Jan!#REF!</definedName>
    <definedName name="StateTax">[7]Utah!#REF!</definedName>
    <definedName name="SumAdjContract">[7]Utah!#REF!</definedName>
    <definedName name="SumAdjDepr">[7]Utah!#REF!</definedName>
    <definedName name="SumAdjMisc1">[7]Utah!#REF!</definedName>
    <definedName name="SumAdjMisc2">[7]Utah!#REF!</definedName>
    <definedName name="SumAdjNPC">[7]Utah!#REF!</definedName>
    <definedName name="SumAdjOM">[7]Utah!#REF!</definedName>
    <definedName name="SumAdjOther">[7]Utah!#REF!</definedName>
    <definedName name="SumAdjRB">[7]Utah!#REF!</definedName>
    <definedName name="SumAdjRev">[7]Utah!#REF!</definedName>
    <definedName name="SumAdjTax">[7]Utah!#REF!</definedName>
    <definedName name="SUMMARY">#REF!</definedName>
    <definedName name="SUMMARY23">[7]Utah!#REF!</definedName>
    <definedName name="SUMMARY3">[7]Utah!#REF!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[7]Utah!#REF!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[7]Utah!#REF!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'[25]Allocation FY2005'!#REF!</definedName>
    <definedName name="table2">'[25]Allocation FY2005'!#REF!</definedName>
    <definedName name="table3">'[25]Allocation FY2004'!#REF!</definedName>
    <definedName name="table4">'[25]Allocation FY2004'!#REF!</definedName>
    <definedName name="tableb">#REF!</definedName>
    <definedName name="tablec">#REF!</definedName>
    <definedName name="tablex">#REF!</definedName>
    <definedName name="tabley">#REF!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[7]Utah!#REF!</definedName>
    <definedName name="TaxTypeCheck">#REF!</definedName>
    <definedName name="TEST0">#REF!</definedName>
    <definedName name="TEST1">#REF!</definedName>
    <definedName name="TEST2">'[26]2007 - 2009 Detail'!#REF!</definedName>
    <definedName name="TESTHKEY">#REF!</definedName>
    <definedName name="TESTKEYS">#REF!</definedName>
    <definedName name="TESTVKEY">#REF!</definedName>
    <definedName name="ThreeFactorElectric">#REF!</definedName>
    <definedName name="TIMAAVGRBOR">#REF!</definedName>
    <definedName name="Top">#REF!</definedName>
    <definedName name="Type1Adj">[7]Utah!#REF!</definedName>
    <definedName name="Type1AdjTax">[7]Utah!#REF!</definedName>
    <definedName name="Type2Adj">[7]Utah!#REF!</definedName>
    <definedName name="Type2AdjTax">[7]Utah!#REF!</definedName>
    <definedName name="Type3Adj">[7]Utah!#REF!</definedName>
    <definedName name="Type3AdjTax">[7]Utah!#REF!</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[8]Variables!$AK$43:$AK$367</definedName>
    <definedName name="ValidFactor">#REF!</definedName>
    <definedName name="WAAllocMethod">#REF!</definedName>
    <definedName name="WARateBase">#REF!</definedName>
    <definedName name="WARevenueTax">#REF!</definedName>
    <definedName name="wrn.Adj._.Back_Up." localSheetId="3" hidden="1">{"Page 3.4.1",#N/A,FALSE,"Totals";"Page 3.4.2",#N/A,FALSE,"Totals"}</definedName>
    <definedName name="wrn.Adj._.Back_Up." localSheetId="0" hidden="1">{"Page 3.4.1",#N/A,FALSE,"Totals";"Page 3.4.2",#N/A,FALSE,"Totals"}</definedName>
    <definedName name="wrn.Adj._.Back_Up." hidden="1">{"Page 3.4.1",#N/A,FALSE,"Totals";"Page 3.4.2",#N/A,FALSE,"Totals"}</definedName>
    <definedName name="wrn.ALL." localSheetId="3" hidden="1">{#N/A,#N/A,FALSE,"Summary EPS";#N/A,#N/A,FALSE,"1st Qtr Electric";#N/A,#N/A,FALSE,"1st Qtr Australia";#N/A,#N/A,FALSE,"1st Qtr Telecom";#N/A,#N/A,FALSE,"1st QTR Other"}</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3" hidden="1">{#N/A,#N/A,FALSE,"Top level";#N/A,#N/A,FALSE,"Top level JEs";#N/A,#N/A,FALSE,"PHI";#N/A,#N/A,FALSE,"PHI JEs";#N/A,#N/A,FALSE,"PacifiCorp";#N/A,#N/A,FALSE,"PacifiCorp JEs";#N/A,#N/A,FALSE,"PGHC";#N/A,#N/A,FALSE,"PGHC JEs";#N/A,#N/A,FALSE,"Domestic"}</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3" hidden="1">{#N/A,#N/A,FALSE,"Cover";#N/A,#N/A,FALSE,"Lead Sheet";#N/A,#N/A,FALSE,"T-Accounts";#N/A,#N/A,FALSE,"Ins &amp; Prem ActualEstimates"}</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3" hidden="1">{#N/A,#N/A,FALSE,"P&amp;L Ttl";#N/A,#N/A,FALSE,"P&amp;L C_Ttl New";#N/A,#N/A,FALSE,"Bus Res";#N/A,#N/A,FALSE,"Chrts";#N/A,#N/A,FALSE,"pcf";#N/A,#N/A,FALSE,"pcr ";#N/A,#N/A,FALSE,"Exp Stmt ";#N/A,#N/A,FALSE,"Exp Stmt BU";#N/A,#N/A,FALSE,"Cap";#N/A,#N/A,FALSE,"IT Ytd"}</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3" hidden="1">{"YTD-Total",#N/A,TRUE,"Provision";"YTD-Utility",#N/A,TRUE,"Prov Utility";"YTD-NonUtility",#N/A,TRUE,"Prov NonUtility"}</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3" hidden="1">{"Conol gross povision grouped",#N/A,FALSE,"Consol Gross";"Consol Gross Grouped",#N/A,FALSE,"Consol Gross"}</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3" hidden="1">{"Factors Pages 1-2",#N/A,FALSE,"Factors";"Factors Page 3",#N/A,FALSE,"Factors";"Factors Page 4",#N/A,FALSE,"Factors";"Factors Page 5",#N/A,FALSE,"Factors";"Factors Pages 8-27",#N/A,FALSE,"Factors"}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3" hidden="1">{"FullView",#N/A,FALSE,"Consltd-For contngcy"}</definedName>
    <definedName name="wrn.Full._.View." localSheetId="0" hidden="1">{"FullView",#N/A,FALSE,"Consltd-For contngcy"}</definedName>
    <definedName name="wrn.Full._.View." hidden="1">{"FullView",#N/A,FALSE,"Consltd-For contngcy"}</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3" hidden="1">{"Open issues Only",#N/A,FALSE,"TIMELINE"}</definedName>
    <definedName name="wrn.Open._.Issues._.Only." localSheetId="0" hidden="1">{"Open issues Only",#N/A,FALSE,"TIMELINE"}</definedName>
    <definedName name="wrn.Open._.Issues._.Only." hidden="1">{"Open issues Only",#N/A,FALSE,"TIMELINE"}</definedName>
    <definedName name="wrn.OR._.Carrying._.Charge._.JV." localSheetId="3"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3" hidden="1">{#N/A,#N/A,FALSE,"Consltd-For contngcy";"PaymentView",#N/A,FALSE,"Consltd-For contngcy"}</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3" hidden="1">{"PFS recon view",#N/A,FALSE,"Hyperion Proof"}</definedName>
    <definedName name="wrn.PFSreconview." localSheetId="0" hidden="1">{"PFS recon view",#N/A,FALSE,"Hyperion Proof"}</definedName>
    <definedName name="wrn.PFSreconview." hidden="1">{"PFS recon view",#N/A,FALSE,"Hyperion Proof"}</definedName>
    <definedName name="wrn.PGHCreconview." localSheetId="3" hidden="1">{"PGHC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3" hidden="1">{#N/A,#N/A,FALSE,"PHI MTD";#N/A,#N/A,FALSE,"PHI YTD"}</definedName>
    <definedName name="wrn.PHI._.all._.other._.months." localSheetId="0" hidden="1">{#N/A,#N/A,FALSE,"PHI MTD";#N/A,#N/A,FALSE,"PHI YTD"}</definedName>
    <definedName name="wrn.PHI._.all._.other._.months." hidden="1">{#N/A,#N/A,FALSE,"PHI MTD";#N/A,#N/A,FALSE,"PHI YTD"}</definedName>
    <definedName name="wrn.PHI._.only." localSheetId="3" hidden="1">{#N/A,#N/A,FALSE,"PHI"}</definedName>
    <definedName name="wrn.PHI._.only." localSheetId="0" hidden="1">{#N/A,#N/A,FALSE,"PHI"}</definedName>
    <definedName name="wrn.PHI._.only." hidden="1">{#N/A,#N/A,FALSE,"PHI"}</definedName>
    <definedName name="wrn.PHI._.Sept._.Dec._.March." localSheetId="3" hidden="1">{#N/A,#N/A,FALSE,"PHI MTD";#N/A,#N/A,FALSE,"PHI QTD";#N/A,#N/A,FALSE,"PHI YTD"}</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3" hidden="1">{"PPM Co Code View",#N/A,FALSE,"Comp Codes"}</definedName>
    <definedName name="wrn.PPMCoCodeView." localSheetId="0" hidden="1">{"PPM Co Code View",#N/A,FALSE,"Comp Codes"}</definedName>
    <definedName name="wrn.PPMCoCodeView." hidden="1">{"PPM Co Code View",#N/A,FALSE,"Comp Codes"}</definedName>
    <definedName name="wrn.PPMreconview." localSheetId="3" hidden="1">{"PPM Recon View",#N/A,FALSE,"Hyperion Proof"}</definedName>
    <definedName name="wrn.PPMreconview." localSheetId="0" hidden="1">{"PPM Recon View",#N/A,FALSE,"Hyperion Proof"}</definedName>
    <definedName name="wrn.PPMreconview." hidden="1">{"PPM Recon View",#N/A,FALSE,"Hyperion Proof"}</definedName>
    <definedName name="wrn.ProofElectricOnly." localSheetId="3" hidden="1">{"Electric Only",#N/A,FALSE,"Hyperion Proof"}</definedName>
    <definedName name="wrn.ProofElectricOnly." localSheetId="0" hidden="1">{"Electric Only",#N/A,FALSE,"Hyperion Proof"}</definedName>
    <definedName name="wrn.ProofElectricOnly." hidden="1">{"Electric Only",#N/A,FALSE,"Hyperion Proof"}</definedName>
    <definedName name="wrn.ProofTotal." localSheetId="3" hidden="1">{"Proof Total",#N/A,FALSE,"Hyperion Proof"}</definedName>
    <definedName name="wrn.ProofTotal." localSheetId="0" hidden="1">{"Proof Total",#N/A,FALSE,"Hyperion Proof"}</definedName>
    <definedName name="wrn.ProofTotal." hidden="1">{"Proof Total",#N/A,FALSE,"Hyperion Proof"}</definedName>
    <definedName name="wrn.Reformat._.only." localSheetId="3" hidden="1">{#N/A,#N/A,FALSE,"Dec 1999 mapping"}</definedName>
    <definedName name="wrn.Reformat._.only." localSheetId="0" hidden="1">{#N/A,#N/A,FALSE,"Dec 1999 mapping"}</definedName>
    <definedName name="wrn.Reformat._.only." hidden="1">{#N/A,#N/A,FALSE,"Dec 1999 mapping"}</definedName>
    <definedName name="wrn.SALES._.VAR._.95._.BUDGET." localSheetId="3" hidden="1">{"PRINT",#N/A,TRUE,"APPA";"PRINT",#N/A,TRUE,"APS";"PRINT",#N/A,TRUE,"BHPL";"PRINT",#N/A,TRUE,"BHPL2";"PRINT",#N/A,TRUE,"CDWR";"PRINT",#N/A,TRUE,"EWEB";"PRINT",#N/A,TRUE,"LADWP";"PRINT",#N/A,TRUE,"NEVBASE"}</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3" hidden="1">{"YTD-Total",#N/A,FALSE,"Provision"}</definedName>
    <definedName name="wrn.Standard." localSheetId="0" hidden="1">{"YTD-Total",#N/A,FALSE,"Provision"}</definedName>
    <definedName name="wrn.Standard." hidden="1">{"YTD-Total",#N/A,FALSE,"Provision"}</definedName>
    <definedName name="wrn.Standard._.NonUtility._.Only." localSheetId="3" hidden="1">{"YTD-NonUtility",#N/A,FALSE,"Prov NonUtility"}</definedName>
    <definedName name="wrn.Standard._.NonUtility._.Only." localSheetId="0" hidden="1">{"YTD-NonUtility",#N/A,FALSE,"Prov NonUtility"}</definedName>
    <definedName name="wrn.Standard._.NonUtility._.Only." hidden="1">{"YTD-NonUtility",#N/A,FALSE,"Prov NonUtility"}</definedName>
    <definedName name="wrn.Standard._.Utility._.Only." localSheetId="3" hidden="1">{"YTD-Utility",#N/A,FALSE,"Prov Utility"}</definedName>
    <definedName name="wrn.Standard._.Utility._.Only." localSheetId="0" hidden="1">{"YTD-Utility",#N/A,FALSE,"Prov Utility"}</definedName>
    <definedName name="wrn.Standard._.Utility._.Only." hidden="1">{"YTD-Utility",#N/A,FALSE,"Prov Utility"}</definedName>
    <definedName name="wrn.Summary._.View." localSheetId="3" hidden="1">{#N/A,#N/A,FALSE,"Consltd-For contngcy"}</definedName>
    <definedName name="wrn.Summary._.View." localSheetId="0" hidden="1">{#N/A,#N/A,FALSE,"Consltd-For contngcy"}</definedName>
    <definedName name="wrn.Summary._.View." hidden="1">{#N/A,#N/A,FALSE,"Consltd-For contngcy"}</definedName>
    <definedName name="wrn.UK._.Conversion._.Only." localSheetId="3" hidden="1">{#N/A,#N/A,FALSE,"Dec 1999 UK Continuing Ops"}</definedName>
    <definedName name="wrn.UK._.Conversion._.Only." localSheetId="0" hidden="1">{#N/A,#N/A,FALSE,"Dec 1999 UK Continuing Ops"}</definedName>
    <definedName name="wrn.UK._.Conversion._.Only." hidden="1">{#N/A,#N/A,FALSE,"Dec 1999 UK Continuing Ops"}</definedName>
    <definedName name="wrn.YearEnd." localSheetId="3" hidden="1">{"Factors Pages 1-2",#N/A,FALSE,"Variables";"Factors Page 3",#N/A,FALSE,"Variables";"Factors Page 4",#N/A,FALSE,"Variables";"Factors Page 5",#N/A,FALSE,"Variables";"YE Pages 7-26",#N/A,FALSE,"Variables"}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O_IND_GAS">#REF!</definedName>
    <definedName name="WYWAllocMethod">#REF!</definedName>
    <definedName name="WYWRateBase">#REF!</definedName>
    <definedName name="xxx">[27]Variables!$AK$2:$AL$12</definedName>
    <definedName name="y" hidden="1">'[28]DSM Output'!$B$21:$B$23</definedName>
    <definedName name="YearEndInput">[6]Inputs!$A$3:$D$1671</definedName>
    <definedName name="YEFactorCopy">#REF!</definedName>
    <definedName name="YEFactors">[8]Factors!$S$3:$AG$99</definedName>
    <definedName name="YTD">'[29]Actuals - Data Input'!#REF!</definedName>
    <definedName name="z" hidden="1">'[28]DSM Output'!$G$21:$G$23</definedName>
    <definedName name="Z_01844156_6462_4A28_9785_1A86F4D0C834_.wvu.PrintTitles" localSheetId="3" hidden="1">#REF!</definedName>
    <definedName name="Z_01844156_6462_4A28_9785_1A86F4D0C834_.wvu.PrintTitles" hidden="1">#REF!</definedName>
    <definedName name="ZA">'[30] annual balance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F21" i="1"/>
  <c r="I13" i="3"/>
  <c r="I11" i="3"/>
  <c r="I10" i="3"/>
  <c r="I9" i="3"/>
  <c r="I8" i="3"/>
  <c r="I7" i="3"/>
  <c r="H11" i="3"/>
  <c r="G11" i="3"/>
  <c r="F11" i="3"/>
  <c r="H10" i="3"/>
  <c r="F10" i="3"/>
  <c r="G10" i="3"/>
  <c r="D34" i="2"/>
  <c r="D33" i="2"/>
  <c r="D32" i="2"/>
  <c r="D27" i="2"/>
  <c r="D26" i="2"/>
  <c r="D25" i="2"/>
  <c r="I21" i="1" l="1"/>
  <c r="AH11" i="2" l="1"/>
  <c r="AH12" i="2"/>
  <c r="AH13" i="2"/>
  <c r="D20" i="2"/>
  <c r="E20" i="2" s="1"/>
  <c r="F20" i="2" s="1"/>
  <c r="G20" i="2" s="1"/>
  <c r="H20" i="2" s="1"/>
  <c r="I20" i="2" s="1"/>
  <c r="J20" i="2" s="1"/>
  <c r="K20" i="2" s="1"/>
  <c r="L20" i="2" s="1"/>
  <c r="M20" i="2" s="1"/>
  <c r="N20" i="2" s="1"/>
  <c r="O20" i="2" s="1"/>
  <c r="P20" i="2" s="1"/>
  <c r="Q20" i="2" s="1"/>
  <c r="R20" i="2" s="1"/>
  <c r="S20" i="2" s="1"/>
  <c r="T20" i="2" s="1"/>
  <c r="U20" i="2" s="1"/>
  <c r="V20" i="2" s="1"/>
  <c r="W20" i="2" s="1"/>
  <c r="X20" i="2" s="1"/>
  <c r="Y20" i="2" s="1"/>
  <c r="Z20" i="2" s="1"/>
  <c r="AA20" i="2" s="1"/>
  <c r="AB20" i="2" s="1"/>
  <c r="AC20" i="2" s="1"/>
  <c r="AD20" i="2" s="1"/>
  <c r="AE20" i="2" s="1"/>
  <c r="AF20" i="2" s="1"/>
  <c r="AG20" i="2" s="1"/>
  <c r="D19" i="2"/>
  <c r="E19" i="2" s="1"/>
  <c r="F19" i="2" s="1"/>
  <c r="G19" i="2" s="1"/>
  <c r="H19" i="2" s="1"/>
  <c r="I19" i="2" s="1"/>
  <c r="J19" i="2" s="1"/>
  <c r="K19" i="2" s="1"/>
  <c r="L19" i="2" s="1"/>
  <c r="M19" i="2" s="1"/>
  <c r="N19" i="2" s="1"/>
  <c r="O19" i="2" s="1"/>
  <c r="P19" i="2" s="1"/>
  <c r="Q19" i="2" s="1"/>
  <c r="R19" i="2" s="1"/>
  <c r="S19" i="2" s="1"/>
  <c r="T19" i="2" s="1"/>
  <c r="U19" i="2" s="1"/>
  <c r="V19" i="2" s="1"/>
  <c r="W19" i="2" s="1"/>
  <c r="X19" i="2" s="1"/>
  <c r="Y19" i="2" s="1"/>
  <c r="Z19" i="2" s="1"/>
  <c r="AA19" i="2" s="1"/>
  <c r="AB19" i="2" s="1"/>
  <c r="AC19" i="2" s="1"/>
  <c r="AD19" i="2" s="1"/>
  <c r="AE19" i="2" s="1"/>
  <c r="AF19" i="2" s="1"/>
  <c r="AG19" i="2" s="1"/>
  <c r="D21" i="2" l="1"/>
  <c r="E21" i="2" s="1"/>
  <c r="F21" i="2" s="1"/>
  <c r="G21" i="2" s="1"/>
  <c r="H21" i="2" s="1"/>
  <c r="I21" i="2" s="1"/>
  <c r="J21" i="2" s="1"/>
  <c r="K21" i="2" s="1"/>
  <c r="L21" i="2" s="1"/>
  <c r="M21" i="2" s="1"/>
  <c r="N21" i="2" s="1"/>
  <c r="O21" i="2" s="1"/>
  <c r="P21" i="2" s="1"/>
  <c r="Q21" i="2" s="1"/>
  <c r="R21" i="2" s="1"/>
  <c r="S21" i="2" s="1"/>
  <c r="T21" i="2" s="1"/>
  <c r="U21" i="2" s="1"/>
  <c r="V21" i="2" s="1"/>
  <c r="W21" i="2" s="1"/>
  <c r="X21" i="2" s="1"/>
  <c r="Y21" i="2" s="1"/>
  <c r="Z21" i="2" s="1"/>
  <c r="AA21" i="2" s="1"/>
  <c r="AB21" i="2" s="1"/>
  <c r="AC21" i="2" s="1"/>
  <c r="AD21" i="2" s="1"/>
  <c r="AE21" i="2" s="1"/>
  <c r="AF21" i="2" s="1"/>
  <c r="AG21" i="2" s="1"/>
  <c r="AH14" i="2"/>
  <c r="I25" i="2" l="1"/>
  <c r="K25" i="2"/>
  <c r="Q25" i="2"/>
  <c r="S25" i="2"/>
  <c r="Y25" i="2"/>
  <c r="AA25" i="2"/>
  <c r="AG25" i="2"/>
  <c r="J26" i="2"/>
  <c r="K26" i="2"/>
  <c r="P26" i="2"/>
  <c r="R26" i="2"/>
  <c r="S26" i="2"/>
  <c r="AA26" i="2"/>
  <c r="AE26" i="2"/>
  <c r="AF26" i="2"/>
  <c r="G27" i="2"/>
  <c r="I27" i="2"/>
  <c r="J27" i="2"/>
  <c r="K27" i="2"/>
  <c r="O27" i="2"/>
  <c r="P27" i="2"/>
  <c r="Q27" i="2"/>
  <c r="R27" i="2"/>
  <c r="S27" i="2"/>
  <c r="W27" i="2"/>
  <c r="X27" i="2"/>
  <c r="Y27" i="2"/>
  <c r="Z27" i="2"/>
  <c r="AA27" i="2"/>
  <c r="AE27" i="2"/>
  <c r="AF27" i="2"/>
  <c r="AG27"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L25" i="2"/>
  <c r="T25" i="2"/>
  <c r="AB25" i="2"/>
  <c r="E26" i="2"/>
  <c r="E33" i="2" s="1"/>
  <c r="L26" i="2"/>
  <c r="M26" i="2"/>
  <c r="T26" i="2"/>
  <c r="U26" i="2"/>
  <c r="AB26" i="2"/>
  <c r="AC26" i="2"/>
  <c r="E27" i="2"/>
  <c r="E34" i="2" s="1"/>
  <c r="F27" i="2"/>
  <c r="L27" i="2"/>
  <c r="M27" i="2"/>
  <c r="N27" i="2"/>
  <c r="T27" i="2"/>
  <c r="U27" i="2"/>
  <c r="V27" i="2"/>
  <c r="AB27" i="2"/>
  <c r="AC27" i="2"/>
  <c r="AD27"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E25" i="2"/>
  <c r="E32" i="2" s="1"/>
  <c r="V39" i="2"/>
  <c r="V41" i="2"/>
  <c r="V43" i="2"/>
  <c r="A1" i="3"/>
  <c r="A2" i="3"/>
  <c r="A3" i="3"/>
  <c r="D10" i="1"/>
  <c r="D14" i="1"/>
  <c r="H14" i="1"/>
  <c r="D18" i="1"/>
  <c r="H18" i="1"/>
  <c r="H29" i="1"/>
  <c r="H30" i="1"/>
  <c r="I30" i="1"/>
  <c r="H31" i="1"/>
  <c r="H32" i="1"/>
  <c r="I32" i="1" s="1"/>
  <c r="H33" i="1"/>
  <c r="F34" i="2" l="1"/>
  <c r="G34" i="2" s="1"/>
  <c r="AH27" i="2"/>
  <c r="Z25" i="2"/>
  <c r="AH20" i="2"/>
  <c r="AH19" i="2"/>
  <c r="R38" i="2"/>
  <c r="R39" i="2" s="1"/>
  <c r="AH21" i="2"/>
  <c r="R25" i="2"/>
  <c r="J25" i="2"/>
  <c r="AG26" i="2"/>
  <c r="Y26" i="2"/>
  <c r="Q26" i="2"/>
  <c r="I26" i="2"/>
  <c r="AF25" i="2"/>
  <c r="X25" i="2"/>
  <c r="P25" i="2"/>
  <c r="H25" i="2"/>
  <c r="Z26" i="2"/>
  <c r="H26" i="2"/>
  <c r="A3" i="2"/>
  <c r="X26" i="2"/>
  <c r="AE25" i="2"/>
  <c r="W25" i="2"/>
  <c r="O25" i="2"/>
  <c r="G25" i="2"/>
  <c r="H27" i="2"/>
  <c r="W26" i="2"/>
  <c r="O26" i="2"/>
  <c r="G26" i="2"/>
  <c r="AD25" i="2"/>
  <c r="V25" i="2"/>
  <c r="N25" i="2"/>
  <c r="F25" i="2"/>
  <c r="F32" i="2" s="1"/>
  <c r="AD26" i="2"/>
  <c r="V26" i="2"/>
  <c r="N26" i="2"/>
  <c r="F26" i="2"/>
  <c r="F33" i="2" s="1"/>
  <c r="G33" i="2" s="1"/>
  <c r="H33" i="2" s="1"/>
  <c r="I33" i="2" s="1"/>
  <c r="J33" i="2" s="1"/>
  <c r="K33" i="2" s="1"/>
  <c r="L33" i="2" s="1"/>
  <c r="M33" i="2" s="1"/>
  <c r="N33" i="2" s="1"/>
  <c r="O33" i="2" s="1"/>
  <c r="P33" i="2" s="1"/>
  <c r="Q33" i="2" s="1"/>
  <c r="R33" i="2" s="1"/>
  <c r="S33" i="2" s="1"/>
  <c r="T33" i="2" s="1"/>
  <c r="U33" i="2" s="1"/>
  <c r="AC25" i="2"/>
  <c r="U25" i="2"/>
  <c r="M25" i="2"/>
  <c r="A2" i="2"/>
  <c r="A1" i="2"/>
  <c r="H34" i="2" l="1"/>
  <c r="I34" i="2" s="1"/>
  <c r="J34" i="2" s="1"/>
  <c r="K34" i="2" s="1"/>
  <c r="L34" i="2" s="1"/>
  <c r="M34" i="2" s="1"/>
  <c r="N34" i="2" s="1"/>
  <c r="O34" i="2" s="1"/>
  <c r="P34" i="2" s="1"/>
  <c r="Q34" i="2" s="1"/>
  <c r="R34" i="2" s="1"/>
  <c r="S34" i="2" s="1"/>
  <c r="T34" i="2" s="1"/>
  <c r="U34" i="2" s="1"/>
  <c r="G32" i="2"/>
  <c r="H32" i="2" s="1"/>
  <c r="I32" i="2" s="1"/>
  <c r="J32" i="2" s="1"/>
  <c r="K32" i="2" s="1"/>
  <c r="L32" i="2" s="1"/>
  <c r="M32" i="2" s="1"/>
  <c r="N32" i="2" s="1"/>
  <c r="O32" i="2" s="1"/>
  <c r="AH22" i="2"/>
  <c r="Y39" i="2" s="1"/>
  <c r="P32" i="2"/>
  <c r="Q32" i="2" s="1"/>
  <c r="R32" i="2" s="1"/>
  <c r="S32" i="2" s="1"/>
  <c r="T32" i="2" s="1"/>
  <c r="U32" i="2" s="1"/>
  <c r="V32" i="2" s="1"/>
  <c r="W32" i="2" s="1"/>
  <c r="X32" i="2" s="1"/>
  <c r="Y32" i="2" s="1"/>
  <c r="Z32" i="2" s="1"/>
  <c r="AA32" i="2" s="1"/>
  <c r="AB32" i="2" s="1"/>
  <c r="AC32" i="2" s="1"/>
  <c r="AD32" i="2" s="1"/>
  <c r="AE32" i="2" s="1"/>
  <c r="AF32" i="2" s="1"/>
  <c r="AG32" i="2" s="1"/>
  <c r="AH32" i="2" s="1"/>
  <c r="V33" i="2"/>
  <c r="W33" i="2" s="1"/>
  <c r="X33" i="2" s="1"/>
  <c r="Y33" i="2" s="1"/>
  <c r="Z33" i="2" s="1"/>
  <c r="AA33" i="2" s="1"/>
  <c r="AB33" i="2" s="1"/>
  <c r="AC33" i="2" s="1"/>
  <c r="AD33" i="2" s="1"/>
  <c r="AE33" i="2" s="1"/>
  <c r="AF33" i="2" s="1"/>
  <c r="AG33" i="2" s="1"/>
  <c r="AH33" i="2" s="1"/>
  <c r="V34" i="2"/>
  <c r="W34" i="2" s="1"/>
  <c r="X34" i="2" s="1"/>
  <c r="Y34" i="2" s="1"/>
  <c r="Z34" i="2" s="1"/>
  <c r="AA34" i="2" s="1"/>
  <c r="AB34" i="2" s="1"/>
  <c r="AC34" i="2" s="1"/>
  <c r="AD34" i="2" s="1"/>
  <c r="AE34" i="2" s="1"/>
  <c r="AF34" i="2" s="1"/>
  <c r="AG34" i="2" s="1"/>
  <c r="AH34" i="2" s="1"/>
  <c r="AA39" i="2"/>
  <c r="F10" i="1"/>
  <c r="U29" i="2"/>
  <c r="AH26" i="2"/>
  <c r="AH25" i="2"/>
  <c r="AH35" i="2" l="1"/>
  <c r="Y43" i="2" s="1"/>
  <c r="AA43" i="2" s="1"/>
  <c r="F18" i="1" s="1"/>
  <c r="I18" i="1" s="1"/>
  <c r="AH28" i="2"/>
  <c r="Y41" i="2" s="1"/>
  <c r="AA41" i="2" s="1"/>
  <c r="F14" i="1" s="1"/>
  <c r="I14" i="1" s="1"/>
  <c r="I10" i="1"/>
  <c r="I29" i="1" l="1"/>
  <c r="I31" i="1" l="1"/>
  <c r="I33" i="1" l="1"/>
</calcChain>
</file>

<file path=xl/sharedStrings.xml><?xml version="1.0" encoding="utf-8"?>
<sst xmlns="http://schemas.openxmlformats.org/spreadsheetml/2006/main" count="358" uniqueCount="142">
  <si>
    <t>Description of Adjustment:</t>
  </si>
  <si>
    <t>JBG</t>
  </si>
  <si>
    <t>PRO</t>
  </si>
  <si>
    <t>SCHMDT</t>
  </si>
  <si>
    <t>Schedule M Adj - JB Units 1 &amp; 2</t>
  </si>
  <si>
    <t>SCHMAT</t>
  </si>
  <si>
    <t>Adjustment to Tax:</t>
  </si>
  <si>
    <t>Jim Bridger Units 1 &amp; 2</t>
  </si>
  <si>
    <t>Adjustment to Depreciation Reserve:</t>
  </si>
  <si>
    <t>Adjustment to Depreciation Expense:</t>
  </si>
  <si>
    <t>Adjustment to Rate Base:</t>
  </si>
  <si>
    <t>REF#</t>
  </si>
  <si>
    <t>ALLOCATED</t>
  </si>
  <si>
    <t>FACTOR %</t>
  </si>
  <si>
    <t>FACTOR</t>
  </si>
  <si>
    <t>COMPANY</t>
  </si>
  <si>
    <t>Type</t>
  </si>
  <si>
    <t>ACCOUNT</t>
  </si>
  <si>
    <t>WASHINGTON</t>
  </si>
  <si>
    <t>TOTAL</t>
  </si>
  <si>
    <t>PAGE</t>
  </si>
  <si>
    <t>Adjustment</t>
  </si>
  <si>
    <t>Dec 2024</t>
  </si>
  <si>
    <t>Jun 2022</t>
  </si>
  <si>
    <t xml:space="preserve">*Depreciation rate </t>
  </si>
  <si>
    <t>12 Months Ending</t>
  </si>
  <si>
    <t>End of Period</t>
  </si>
  <si>
    <t>108SP</t>
  </si>
  <si>
    <t>AMA</t>
  </si>
  <si>
    <t>Factor</t>
  </si>
  <si>
    <t>Account</t>
  </si>
  <si>
    <t>Cumulative Depreciation Reserve</t>
  </si>
  <si>
    <t>403SP</t>
  </si>
  <si>
    <t>Annual</t>
  </si>
  <si>
    <t>Depreciation Expense*</t>
  </si>
  <si>
    <t>Electric Plant in Service - Cumulative Balance</t>
  </si>
  <si>
    <t>JIM BRIDGER - GAS GENERATION CAPITAL ADDITIONS</t>
  </si>
  <si>
    <t>Specific</t>
  </si>
  <si>
    <t xml:space="preserve">In-Service </t>
  </si>
  <si>
    <t>Plant Adds</t>
  </si>
  <si>
    <t>Date</t>
  </si>
  <si>
    <t>Project Description</t>
  </si>
  <si>
    <t>Jul-22 to Dec 24</t>
  </si>
  <si>
    <t>CY 2024</t>
  </si>
  <si>
    <t>CY 2023</t>
  </si>
  <si>
    <t>Jul-22 to Dec-22</t>
  </si>
  <si>
    <t>Investment</t>
  </si>
  <si>
    <t>In-Service</t>
  </si>
  <si>
    <t>FERC</t>
  </si>
  <si>
    <t>Total</t>
  </si>
  <si>
    <t>Various</t>
  </si>
  <si>
    <t>PacifiCorp</t>
  </si>
  <si>
    <t>Washington 2023 General Rate Case</t>
  </si>
  <si>
    <t>Pro Forma Jim Bridger Units 1 &amp; 2 Additions - Year 1</t>
  </si>
  <si>
    <t>JIM BRIDGER PLANT</t>
  </si>
  <si>
    <t>JIM BRIDGER UNIT 1</t>
  </si>
  <si>
    <t>JIM BRIDGER UNIT 2</t>
  </si>
  <si>
    <t>U1 DCS Major 23/24</t>
  </si>
  <si>
    <t>U2 Gallery Belt Modify No Feed to U2 23/24</t>
  </si>
  <si>
    <t>U0 Southend Building Heating 22/23</t>
  </si>
  <si>
    <t>U1 Replace/Rebundle 17A FW Htr 23/24</t>
  </si>
  <si>
    <t>U1 Conversion to Natural Gas</t>
  </si>
  <si>
    <t>U2 Conversion to Natural Gas</t>
  </si>
  <si>
    <t>05 Dst Bin Eliminate Coal Feed to U1 23/24</t>
  </si>
  <si>
    <t>U1 Stack Concrete Coating 24</t>
  </si>
  <si>
    <t>U2 Stack Concrete Coating 24</t>
  </si>
  <si>
    <t>U1 7200 LCC Relay Arc Flash Upgrade 24</t>
  </si>
  <si>
    <t>U1 Turbine Bearing Fire Detection/Sup 23/24</t>
  </si>
  <si>
    <t>U1 EX-2100E Upgrade Controls 24</t>
  </si>
  <si>
    <t>U2 EX-2100E Upgrade Controls 22</t>
  </si>
  <si>
    <t>U1 Precipitator Ductwork 24</t>
  </si>
  <si>
    <t>U1 Scrubber Ductwork 24</t>
  </si>
  <si>
    <t>U1 CEM Upgrade 24</t>
  </si>
  <si>
    <t>U1 APH Seal Replacements 24</t>
  </si>
  <si>
    <t>U2 APH Seal Replacements 24</t>
  </si>
  <si>
    <t>U1 Replace 260V Batteries 24</t>
  </si>
  <si>
    <t>U2 Replace EX-2100 HMI Computers  22</t>
  </si>
  <si>
    <t>U1 Coat SDCC Tub 24</t>
  </si>
  <si>
    <t>U2 Coat SDCC Tub 24</t>
  </si>
  <si>
    <t>U1 SDCC Throat Seal Changeout-Gas Con 24</t>
  </si>
  <si>
    <t>U2 SDCC Throat Seal Changeout-Gas Con 24</t>
  </si>
  <si>
    <t>U1 Replace 130V Batteries 24</t>
  </si>
  <si>
    <t>U1 Replace EX-2100 HMI Computers 24</t>
  </si>
  <si>
    <t>Shorten Load Belt - Move tail to U2 24</t>
  </si>
  <si>
    <t>U1 Vibration Mntrg Sys End Windings 24</t>
  </si>
  <si>
    <t>DIT Expense - JB Units 1 &amp; 2</t>
  </si>
  <si>
    <t>ADIT Balance - JB Units 1 &amp; 2</t>
  </si>
  <si>
    <t>Dec-24</t>
  </si>
  <si>
    <t>Jul-22 to Dec-24</t>
  </si>
  <si>
    <t>Electric Plant in Service - Monthly In-Service</t>
  </si>
  <si>
    <t>Thru Dec-24</t>
  </si>
  <si>
    <t>Projects less than $1 million</t>
  </si>
  <si>
    <t>Programmatic</t>
  </si>
  <si>
    <t>U1 Turbine Building Windows 25</t>
  </si>
  <si>
    <t>Blanket - Plant Lighting Improvements 18</t>
  </si>
  <si>
    <t>Blanket - Pumps, Valves, Gearboxes  19</t>
  </si>
  <si>
    <t>Blanket - Pumps, Valves, Gearboxes 18</t>
  </si>
  <si>
    <t>Blanket - Replace Support Equipment 19</t>
  </si>
  <si>
    <t>Blanket Upgrade 7.2 KV MagneBlast Breake</t>
  </si>
  <si>
    <t>Powerfilm Feed System 18</t>
  </si>
  <si>
    <t>U1 Fifth Elevation Grating 18</t>
  </si>
  <si>
    <t>U1 Main Turbine Overspeed Upgrade.</t>
  </si>
  <si>
    <t>Blanket - Pumps, Valves, Gearboxes  22</t>
  </si>
  <si>
    <t>Gas CEMs Changeout  21</t>
  </si>
  <si>
    <t>Gas Umbilical  21</t>
  </si>
  <si>
    <t>GF APH Seal Replacement 22</t>
  </si>
  <si>
    <t>Replace Roofing Systems 19</t>
  </si>
  <si>
    <t>U2 7200 LCC Relay Arc Flash Upgrade 22</t>
  </si>
  <si>
    <t>U2 APH Sector Plates 22</t>
  </si>
  <si>
    <t>U2 Burners Major 22</t>
  </si>
  <si>
    <t>U2 DCS Major 22</t>
  </si>
  <si>
    <t>U2 EHC Pumps Replacement 22</t>
  </si>
  <si>
    <t>U2 HP Turbine Packing 22</t>
  </si>
  <si>
    <t>U2 Precipitator Ductwork 22</t>
  </si>
  <si>
    <t>U2 Precipitator Rappers 22</t>
  </si>
  <si>
    <t>U2 Replace 25  Feedwater Heater  21</t>
  </si>
  <si>
    <t>U2 Replace Econ Outlet Turning Vanes 22</t>
  </si>
  <si>
    <t>U2 Scrubber Ductwork 22</t>
  </si>
  <si>
    <t>U2 SLMS HP Upgrade 22</t>
  </si>
  <si>
    <t>U2 Stack Breech Coating   22</t>
  </si>
  <si>
    <t>U2 Waterwall Coutant Slope Interface Pha</t>
  </si>
  <si>
    <t>U2 Waterwall Sootblower Panels and Tubes</t>
  </si>
  <si>
    <t>Ref 10.7.1_R</t>
  </si>
  <si>
    <t>Ref 10.7.2_R</t>
  </si>
  <si>
    <t>Ref. 10.7_R</t>
  </si>
  <si>
    <t>10.7_R</t>
  </si>
  <si>
    <t>10.7.1_R</t>
  </si>
  <si>
    <t>Adjustment to O&amp;M Expense:</t>
  </si>
  <si>
    <t>Post Gas-Conv. O&amp;M - RY1</t>
  </si>
  <si>
    <t>Pro Forma Operations &amp; Maintenance Expenses</t>
  </si>
  <si>
    <t>PacifiCorp Share ($000’s)</t>
  </si>
  <si>
    <t>12 ME June 2022</t>
  </si>
  <si>
    <t>U1/U2 Gas Conversion</t>
  </si>
  <si>
    <t>Actuals </t>
  </si>
  <si>
    <t>Routine</t>
  </si>
  <si>
    <t>Overhaul</t>
  </si>
  <si>
    <t>RY 1 Adjustment</t>
  </si>
  <si>
    <t>10.7.3_R</t>
  </si>
  <si>
    <t>PAGE 10.7.3_R REDACTED</t>
  </si>
  <si>
    <r>
      <t xml:space="preserve">This adjustment adds in pro forma capital additions associated with Jim Bridger Units 1 and 2, including costs to convert the units to become gas generation resources through calendar year 2024, as well as the corresponding depreciation expenses and depreciation reserves and associated tax impacts.
</t>
    </r>
    <r>
      <rPr>
        <i/>
        <sz val="10"/>
        <color theme="1"/>
        <rFont val="Arial"/>
        <family val="2"/>
      </rPr>
      <t>This adjustment has been modified in rebuttal to reflect:
	 - Actual placed in-service asset balances for Jul-Dec 2022 for Jim Bridger Units 1 and 2.
	 - Updated gas conversion costs at Jim Bridger Units 1 and 2 as outlined in the Company's response to WUTC 
   data request 45.</t>
    </r>
    <r>
      <rPr>
        <sz val="10"/>
        <color theme="1"/>
        <rFont val="Arial"/>
        <family val="2"/>
      </rPr>
      <t xml:space="preserve"> 
</t>
    </r>
    <r>
      <rPr>
        <i/>
        <sz val="10"/>
        <color theme="1"/>
        <rFont val="Arial"/>
        <family val="2"/>
      </rPr>
      <t>Please refer to Confidential Exhibit SLC-13C for further documentation pages containing confidential information that supports this adjustment</t>
    </r>
    <r>
      <rPr>
        <sz val="10"/>
        <color theme="1"/>
        <rFont val="Arial"/>
        <family val="2"/>
      </rPr>
      <t>.</t>
    </r>
  </si>
  <si>
    <t>Ref 10.7_R</t>
  </si>
  <si>
    <t>Exh. SLC-13C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</si>
</sst>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000%"/>
    <numFmt numFmtId="165" formatCode="_(* #,##0_);_(* \(#,##0\);_(* &quot;-&quot;??_);_(@_)"/>
    <numFmt numFmtId="166" formatCode="[$-409]mmm\-yy;@"/>
  </numFmts>
  <fonts count="15" x14ac:knownFonts="1">
    <font>
      <sz val="11"/>
      <color theme="1"/>
      <name val="Calibri"/>
      <family val="2"/>
      <scheme val="minor"/>
    </font>
    <font>
      <sz val="11"/>
      <color theme="1"/>
      <name val="Calibri"/>
      <family val="2"/>
      <scheme val="minor"/>
    </font>
    <font>
      <sz val="10"/>
      <color theme="1"/>
      <name val="Arial"/>
      <family val="2"/>
    </font>
    <font>
      <sz val="12"/>
      <name val="Times New Roman"/>
      <family val="1"/>
    </font>
    <font>
      <b/>
      <sz val="10"/>
      <name val="Arial"/>
      <family val="2"/>
    </font>
    <font>
      <sz val="10"/>
      <name val="Arial"/>
      <family val="2"/>
    </font>
    <font>
      <sz val="10"/>
      <color rgb="FFFF0000"/>
      <name val="Arial"/>
      <family val="2"/>
    </font>
    <font>
      <u/>
      <sz val="10"/>
      <name val="Arial"/>
      <family val="2"/>
    </font>
    <font>
      <b/>
      <sz val="10"/>
      <color theme="1"/>
      <name val="Arial"/>
      <family val="2"/>
    </font>
    <font>
      <i/>
      <sz val="10"/>
      <name val="Arial"/>
      <family val="2"/>
    </font>
    <font>
      <i/>
      <sz val="10"/>
      <color theme="1"/>
      <name val="Arial"/>
      <family val="2"/>
    </font>
    <font>
      <b/>
      <u/>
      <sz val="10"/>
      <name val="Arial"/>
      <family val="2"/>
    </font>
    <font>
      <b/>
      <sz val="10"/>
      <color rgb="FF000000"/>
      <name val="Arial"/>
      <family val="2"/>
    </font>
    <font>
      <sz val="10"/>
      <color rgb="FF000000"/>
      <name val="Arial"/>
      <family val="2"/>
    </font>
    <font>
      <i/>
      <sz val="10"/>
      <color rgb="FFFF0000"/>
      <name val="Arial"/>
      <family val="2"/>
    </font>
  </fonts>
  <fills count="3">
    <fill>
      <patternFill patternType="none"/>
    </fill>
    <fill>
      <patternFill patternType="gray125"/>
    </fill>
    <fill>
      <patternFill patternType="solid">
        <fgColor theme="1"/>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43" fontId="5" fillId="0" borderId="0" applyFont="0" applyFill="0" applyBorder="0" applyAlignment="0" applyProtection="0"/>
    <xf numFmtId="9" fontId="1" fillId="0" borderId="0" applyFont="0" applyFill="0" applyBorder="0" applyAlignment="0" applyProtection="0"/>
    <xf numFmtId="0" fontId="5" fillId="0" borderId="0"/>
    <xf numFmtId="0" fontId="3" fillId="0" borderId="0"/>
    <xf numFmtId="43" fontId="5" fillId="0" borderId="0" applyFont="0" applyFill="0" applyBorder="0" applyAlignment="0" applyProtection="0"/>
    <xf numFmtId="0" fontId="5" fillId="0" borderId="0"/>
    <xf numFmtId="0" fontId="1" fillId="0" borderId="0"/>
  </cellStyleXfs>
  <cellXfs count="118">
    <xf numFmtId="0" fontId="0" fillId="0" borderId="0" xfId="0"/>
    <xf numFmtId="41" fontId="5" fillId="0" borderId="0" xfId="5" applyNumberFormat="1" applyFont="1" applyFill="1" applyBorder="1" applyAlignment="1">
      <alignment horizontal="center"/>
    </xf>
    <xf numFmtId="164" fontId="5" fillId="0" borderId="0" xfId="6" applyNumberFormat="1" applyFont="1" applyFill="1" applyBorder="1" applyAlignment="1">
      <alignment horizontal="left"/>
    </xf>
    <xf numFmtId="0" fontId="4" fillId="0" borderId="0" xfId="0" applyFont="1"/>
    <xf numFmtId="164" fontId="5" fillId="0" borderId="0" xfId="6" applyNumberFormat="1" applyFont="1" applyFill="1" applyBorder="1" applyAlignment="1">
      <alignment horizontal="center"/>
    </xf>
    <xf numFmtId="165" fontId="2" fillId="0" borderId="0" xfId="1" applyNumberFormat="1" applyFont="1" applyFill="1"/>
    <xf numFmtId="165" fontId="2" fillId="0" borderId="0" xfId="1" applyNumberFormat="1" applyFont="1"/>
    <xf numFmtId="165" fontId="2" fillId="0" borderId="0" xfId="0" applyNumberFormat="1" applyFont="1"/>
    <xf numFmtId="0" fontId="2" fillId="0" borderId="0" xfId="0" applyFont="1"/>
    <xf numFmtId="10" fontId="2" fillId="0" borderId="0" xfId="0" applyNumberFormat="1" applyFont="1"/>
    <xf numFmtId="0" fontId="10" fillId="0" borderId="0" xfId="0" applyFont="1"/>
    <xf numFmtId="0" fontId="8" fillId="0" borderId="0" xfId="0" applyFont="1"/>
    <xf numFmtId="165" fontId="8" fillId="0" borderId="1" xfId="0" applyNumberFormat="1" applyFont="1" applyBorder="1"/>
    <xf numFmtId="165" fontId="2" fillId="0" borderId="2" xfId="0" applyNumberFormat="1" applyFont="1" applyBorder="1"/>
    <xf numFmtId="0" fontId="2" fillId="0" borderId="3" xfId="0" applyFont="1" applyBorder="1"/>
    <xf numFmtId="17" fontId="4" fillId="0" borderId="0" xfId="0" applyNumberFormat="1" applyFont="1" applyAlignment="1">
      <alignment horizontal="center"/>
    </xf>
    <xf numFmtId="165" fontId="8" fillId="0" borderId="4" xfId="0" applyNumberFormat="1" applyFont="1" applyBorder="1"/>
    <xf numFmtId="0" fontId="2" fillId="0" borderId="5" xfId="0" applyFont="1" applyBorder="1"/>
    <xf numFmtId="0" fontId="2" fillId="0" borderId="5" xfId="0" applyFont="1" applyBorder="1" applyAlignment="1">
      <alignment horizontal="left"/>
    </xf>
    <xf numFmtId="0" fontId="8" fillId="0" borderId="9" xfId="0" applyFont="1" applyBorder="1" applyAlignment="1">
      <alignment horizontal="center"/>
    </xf>
    <xf numFmtId="0" fontId="2" fillId="0" borderId="11" xfId="0" applyFont="1" applyBorder="1"/>
    <xf numFmtId="164" fontId="9" fillId="0" borderId="0" xfId="2" applyNumberFormat="1" applyFont="1" applyFill="1"/>
    <xf numFmtId="0" fontId="9" fillId="0" borderId="0" xfId="0" applyFont="1"/>
    <xf numFmtId="0" fontId="2" fillId="0" borderId="6" xfId="0" applyFont="1" applyBorder="1"/>
    <xf numFmtId="0" fontId="2" fillId="0" borderId="8" xfId="0" applyFont="1" applyBorder="1"/>
    <xf numFmtId="165" fontId="2" fillId="0" borderId="12" xfId="1" applyNumberFormat="1" applyFont="1" applyBorder="1" applyAlignment="1">
      <alignment horizontal="center"/>
    </xf>
    <xf numFmtId="165" fontId="2" fillId="0" borderId="0" xfId="1" applyNumberFormat="1" applyFont="1" applyAlignment="1">
      <alignment horizontal="center"/>
    </xf>
    <xf numFmtId="17" fontId="4" fillId="0" borderId="10" xfId="0" applyNumberFormat="1" applyFont="1" applyBorder="1" applyAlignment="1">
      <alignment horizontal="center"/>
    </xf>
    <xf numFmtId="0" fontId="8" fillId="0" borderId="0" xfId="0" applyFont="1" applyAlignment="1">
      <alignment horizontal="center"/>
    </xf>
    <xf numFmtId="0" fontId="11" fillId="0" borderId="0" xfId="0" applyFont="1"/>
    <xf numFmtId="0" fontId="5" fillId="0" borderId="0" xfId="0" applyFont="1" applyAlignment="1">
      <alignment horizontal="center"/>
    </xf>
    <xf numFmtId="165" fontId="2" fillId="0" borderId="0" xfId="1" applyNumberFormat="1" applyFont="1" applyBorder="1" applyAlignment="1">
      <alignment horizontal="center"/>
    </xf>
    <xf numFmtId="166" fontId="2" fillId="0" borderId="0" xfId="0" applyNumberFormat="1" applyFont="1" applyAlignment="1">
      <alignment horizontal="center"/>
    </xf>
    <xf numFmtId="0" fontId="2" fillId="0" borderId="0" xfId="0" applyFont="1" applyAlignment="1">
      <alignment horizontal="center"/>
    </xf>
    <xf numFmtId="165" fontId="2" fillId="0" borderId="0" xfId="1" applyNumberFormat="1" applyFont="1" applyFill="1" applyBorder="1" applyAlignment="1">
      <alignment horizontal="center"/>
    </xf>
    <xf numFmtId="0" fontId="8" fillId="0" borderId="10" xfId="0" applyFont="1" applyBorder="1" applyAlignment="1">
      <alignment horizontal="center"/>
    </xf>
    <xf numFmtId="0" fontId="8" fillId="0" borderId="10" xfId="0" applyFont="1" applyBorder="1"/>
    <xf numFmtId="165" fontId="8" fillId="0" borderId="0" xfId="1" applyNumberFormat="1" applyFont="1" applyBorder="1" applyAlignment="1">
      <alignment horizontal="right"/>
    </xf>
    <xf numFmtId="0" fontId="2" fillId="0" borderId="0" xfId="0" applyFont="1" applyAlignment="1">
      <alignment horizontal="right"/>
    </xf>
    <xf numFmtId="0" fontId="8" fillId="0" borderId="0" xfId="3" applyFont="1" applyFill="1"/>
    <xf numFmtId="0" fontId="5" fillId="0" borderId="0" xfId="4" applyFont="1" applyFill="1"/>
    <xf numFmtId="0" fontId="5" fillId="0" borderId="0" xfId="4" applyFont="1" applyFill="1" applyAlignment="1">
      <alignment horizontal="center"/>
    </xf>
    <xf numFmtId="0" fontId="7" fillId="0" borderId="0" xfId="4" applyFont="1" applyFill="1" applyAlignment="1">
      <alignment horizontal="center"/>
    </xf>
    <xf numFmtId="0" fontId="6" fillId="0" borderId="0" xfId="3" applyFont="1" applyFill="1"/>
    <xf numFmtId="0" fontId="4" fillId="0" borderId="0" xfId="4" applyFont="1" applyFill="1" applyAlignment="1">
      <alignment horizontal="left"/>
    </xf>
    <xf numFmtId="165" fontId="5" fillId="0" borderId="0" xfId="9" applyNumberFormat="1" applyFont="1" applyFill="1" applyBorder="1" applyAlignment="1">
      <alignment horizontal="center"/>
    </xf>
    <xf numFmtId="0" fontId="5" fillId="0" borderId="0" xfId="8" applyFont="1" applyFill="1" applyAlignment="1">
      <alignment horizontal="center"/>
    </xf>
    <xf numFmtId="41" fontId="6" fillId="0" borderId="0" xfId="3" applyNumberFormat="1" applyFont="1" applyFill="1"/>
    <xf numFmtId="0" fontId="5" fillId="0" borderId="0" xfId="4" applyFont="1" applyFill="1" applyAlignment="1">
      <alignment horizontal="left"/>
    </xf>
    <xf numFmtId="0" fontId="4" fillId="0" borderId="0" xfId="0" applyFont="1" applyFill="1"/>
    <xf numFmtId="0" fontId="4" fillId="0" borderId="0" xfId="4" applyFont="1" applyFill="1"/>
    <xf numFmtId="0" fontId="5" fillId="0" borderId="0" xfId="7" applyFont="1" applyFill="1" applyAlignment="1">
      <alignment horizontal="center"/>
    </xf>
    <xf numFmtId="0" fontId="5" fillId="0" borderId="0" xfId="3" applyFont="1" applyFill="1"/>
    <xf numFmtId="43" fontId="2" fillId="0" borderId="0" xfId="0" applyNumberFormat="1" applyFont="1"/>
    <xf numFmtId="0" fontId="2" fillId="0" borderId="2" xfId="0" applyFont="1" applyBorder="1"/>
    <xf numFmtId="0" fontId="5" fillId="0" borderId="0" xfId="0" applyFont="1" applyFill="1"/>
    <xf numFmtId="0" fontId="9" fillId="0" borderId="0" xfId="8"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16" fontId="4" fillId="0" borderId="0" xfId="0" quotePrefix="1" applyNumberFormat="1" applyFont="1" applyAlignment="1">
      <alignment horizontal="center"/>
    </xf>
    <xf numFmtId="0" fontId="2" fillId="0" borderId="0" xfId="0" applyFont="1" applyBorder="1"/>
    <xf numFmtId="0" fontId="8" fillId="0" borderId="0" xfId="0" applyFont="1" applyBorder="1" applyAlignment="1">
      <alignment horizontal="center"/>
    </xf>
    <xf numFmtId="165" fontId="8" fillId="0" borderId="12" xfId="1" applyNumberFormat="1" applyFont="1" applyBorder="1" applyAlignment="1">
      <alignment horizontal="center"/>
    </xf>
    <xf numFmtId="165" fontId="8" fillId="0" borderId="0" xfId="1" applyNumberFormat="1" applyFont="1" applyBorder="1" applyAlignment="1">
      <alignment horizontal="center"/>
    </xf>
    <xf numFmtId="43" fontId="2" fillId="0" borderId="0" xfId="1" applyFont="1" applyAlignment="1">
      <alignment horizontal="center"/>
    </xf>
    <xf numFmtId="0" fontId="8" fillId="0" borderId="0" xfId="0" applyFont="1" applyAlignment="1">
      <alignment horizontal="right"/>
    </xf>
    <xf numFmtId="0" fontId="2" fillId="0" borderId="0" xfId="3" applyFont="1" applyFill="1"/>
    <xf numFmtId="0" fontId="2" fillId="0" borderId="0" xfId="3" applyFont="1" applyFill="1" applyAlignment="1">
      <alignment horizontal="right"/>
    </xf>
    <xf numFmtId="0" fontId="2" fillId="0" borderId="0" xfId="3" applyFont="1" applyFill="1" applyAlignment="1">
      <alignment horizontal="center"/>
    </xf>
    <xf numFmtId="41" fontId="2" fillId="0" borderId="0" xfId="3" applyNumberFormat="1" applyFont="1" applyFill="1"/>
    <xf numFmtId="0" fontId="2" fillId="0" borderId="8" xfId="3" applyFont="1" applyFill="1" applyBorder="1"/>
    <xf numFmtId="0" fontId="2" fillId="0" borderId="5" xfId="3" applyFont="1" applyFill="1" applyBorder="1"/>
    <xf numFmtId="0" fontId="2" fillId="0" borderId="3" xfId="3" applyFont="1" applyFill="1" applyBorder="1"/>
    <xf numFmtId="0" fontId="6" fillId="0" borderId="0" xfId="0" applyFont="1"/>
    <xf numFmtId="165" fontId="2" fillId="0" borderId="0" xfId="0" applyNumberFormat="1" applyFont="1" applyBorder="1"/>
    <xf numFmtId="0" fontId="8" fillId="0" borderId="0" xfId="0" applyFont="1" applyAlignment="1">
      <alignment horizontal="left"/>
    </xf>
    <xf numFmtId="0" fontId="8" fillId="0" borderId="0" xfId="0" applyFont="1" applyBorder="1" applyAlignment="1">
      <alignment horizontal="right"/>
    </xf>
    <xf numFmtId="0" fontId="6" fillId="0" borderId="0" xfId="0" applyFont="1" applyAlignment="1">
      <alignment horizontal="right"/>
    </xf>
    <xf numFmtId="0" fontId="6" fillId="0" borderId="0" xfId="0" applyFont="1" applyAlignment="1">
      <alignment horizontal="center"/>
    </xf>
    <xf numFmtId="0" fontId="4" fillId="0" borderId="0" xfId="4" applyFont="1" applyAlignment="1">
      <alignment horizontal="left"/>
    </xf>
    <xf numFmtId="0" fontId="2" fillId="0" borderId="0" xfId="3"/>
    <xf numFmtId="0" fontId="5" fillId="0" borderId="0" xfId="8" applyFont="1" applyAlignment="1">
      <alignment horizontal="center"/>
    </xf>
    <xf numFmtId="0" fontId="5" fillId="0" borderId="0" xfId="7" applyAlignment="1">
      <alignment horizontal="center"/>
    </xf>
    <xf numFmtId="0" fontId="4" fillId="0" borderId="13" xfId="0" applyFont="1" applyBorder="1" applyAlignment="1">
      <alignment vertical="center"/>
    </xf>
    <xf numFmtId="0" fontId="12" fillId="0" borderId="13" xfId="0" applyFont="1" applyBorder="1" applyAlignment="1">
      <alignment horizontal="center" vertical="center"/>
    </xf>
    <xf numFmtId="0" fontId="5" fillId="0" borderId="13" xfId="0" applyFont="1" applyBorder="1" applyAlignment="1">
      <alignment vertical="center"/>
    </xf>
    <xf numFmtId="0" fontId="4" fillId="0" borderId="13"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xf>
    <xf numFmtId="37" fontId="8" fillId="0" borderId="13" xfId="1" applyNumberFormat="1" applyFont="1" applyBorder="1" applyAlignment="1">
      <alignment horizontal="center"/>
    </xf>
    <xf numFmtId="0" fontId="10" fillId="0" borderId="0" xfId="3" applyFont="1" applyFill="1"/>
    <xf numFmtId="0" fontId="9" fillId="0" borderId="0" xfId="7" applyFont="1" applyFill="1" applyAlignment="1">
      <alignment horizontal="center"/>
    </xf>
    <xf numFmtId="41" fontId="9" fillId="0" borderId="0" xfId="5" applyNumberFormat="1" applyFont="1" applyFill="1" applyBorder="1" applyAlignment="1">
      <alignment horizontal="center"/>
    </xf>
    <xf numFmtId="164" fontId="9" fillId="0" borderId="0" xfId="6" applyNumberFormat="1" applyFont="1" applyFill="1" applyBorder="1" applyAlignment="1">
      <alignment horizontal="center"/>
    </xf>
    <xf numFmtId="0" fontId="9" fillId="0" borderId="0" xfId="4" applyFont="1" applyFill="1" applyAlignment="1">
      <alignment horizontal="center"/>
    </xf>
    <xf numFmtId="0" fontId="14" fillId="0" borderId="0" xfId="3" applyFont="1" applyFill="1"/>
    <xf numFmtId="41" fontId="14" fillId="0" borderId="0" xfId="3" applyNumberFormat="1" applyFont="1" applyFill="1"/>
    <xf numFmtId="165" fontId="10" fillId="0" borderId="0" xfId="1" applyNumberFormat="1" applyFont="1" applyFill="1"/>
    <xf numFmtId="0" fontId="10" fillId="0" borderId="0" xfId="3" applyFont="1"/>
    <xf numFmtId="0" fontId="9" fillId="0" borderId="0" xfId="8" applyFont="1" applyAlignment="1">
      <alignment horizontal="center"/>
    </xf>
    <xf numFmtId="0" fontId="9" fillId="0" borderId="0" xfId="7" applyFont="1" applyAlignment="1">
      <alignment horizontal="center"/>
    </xf>
    <xf numFmtId="0" fontId="9" fillId="0" borderId="0" xfId="4" applyFont="1" applyAlignment="1">
      <alignment horizontal="center"/>
    </xf>
    <xf numFmtId="0" fontId="9" fillId="0" borderId="0" xfId="4" applyFont="1" applyFill="1" applyAlignment="1">
      <alignment horizontal="left"/>
    </xf>
    <xf numFmtId="3" fontId="13" fillId="2" borderId="13" xfId="0" applyNumberFormat="1" applyFont="1" applyFill="1" applyBorder="1" applyAlignment="1">
      <alignment horizontal="center" vertical="center"/>
    </xf>
    <xf numFmtId="3" fontId="13" fillId="2" borderId="14" xfId="0" applyNumberFormat="1" applyFont="1" applyFill="1" applyBorder="1" applyAlignment="1">
      <alignment horizontal="center" vertical="center"/>
    </xf>
    <xf numFmtId="3" fontId="8" fillId="2" borderId="15" xfId="0" applyNumberFormat="1" applyFont="1" applyFill="1" applyBorder="1" applyAlignment="1">
      <alignment horizontal="center" vertical="center"/>
    </xf>
    <xf numFmtId="0" fontId="2" fillId="0" borderId="7" xfId="3" applyFont="1" applyFill="1" applyBorder="1" applyAlignment="1">
      <alignment horizontal="left" vertical="top" wrapText="1"/>
    </xf>
    <xf numFmtId="0" fontId="2" fillId="0" borderId="6" xfId="3" applyFont="1" applyFill="1" applyBorder="1" applyAlignment="1">
      <alignment horizontal="left" vertical="top" wrapText="1"/>
    </xf>
    <xf numFmtId="0" fontId="2" fillId="0" borderId="0" xfId="3" applyFont="1" applyFill="1" applyBorder="1" applyAlignment="1">
      <alignment horizontal="left" vertical="top" wrapText="1"/>
    </xf>
    <xf numFmtId="0" fontId="2" fillId="0" borderId="4" xfId="3" applyFont="1" applyFill="1" applyBorder="1" applyAlignment="1">
      <alignment horizontal="left" vertical="top" wrapText="1"/>
    </xf>
    <xf numFmtId="0" fontId="2" fillId="0" borderId="2" xfId="3" applyFont="1" applyFill="1" applyBorder="1" applyAlignment="1">
      <alignment horizontal="left" vertical="top" wrapText="1"/>
    </xf>
    <xf numFmtId="0" fontId="2" fillId="0" borderId="1" xfId="3" applyFont="1" applyFill="1" applyBorder="1" applyAlignment="1">
      <alignment horizontal="left" vertical="top" wrapText="1"/>
    </xf>
    <xf numFmtId="165" fontId="2" fillId="0" borderId="0" xfId="0" applyNumberFormat="1" applyFont="1" applyAlignment="1">
      <alignment horizontal="center"/>
    </xf>
    <xf numFmtId="0" fontId="8" fillId="0" borderId="7" xfId="0" applyFont="1" applyBorder="1" applyAlignment="1">
      <alignment horizontal="center"/>
    </xf>
    <xf numFmtId="49" fontId="8" fillId="0" borderId="10" xfId="0" applyNumberFormat="1" applyFont="1" applyBorder="1" applyAlignment="1">
      <alignment horizontal="center"/>
    </xf>
    <xf numFmtId="0" fontId="12" fillId="0" borderId="13" xfId="0" applyFont="1" applyFill="1" applyBorder="1" applyAlignment="1">
      <alignment horizontal="center" vertical="center"/>
    </xf>
  </cellXfs>
  <cellStyles count="12">
    <cellStyle name="Comma" xfId="1" builtinId="3"/>
    <cellStyle name="Comma 10 6" xfId="9" xr:uid="{429CCD66-6819-4465-98CB-534A3F014140}"/>
    <cellStyle name="Comma 2 2" xfId="5" xr:uid="{205A9D9B-A501-452F-9A43-DAB1C616AE9B}"/>
    <cellStyle name="Normal" xfId="0" builtinId="0"/>
    <cellStyle name="Normal 15" xfId="3" xr:uid="{320E00D4-3FFE-41C4-8653-054960DCA9B0}"/>
    <cellStyle name="Normal 2" xfId="11" xr:uid="{A619DD98-2ACD-40F9-8BE1-0A584886828C}"/>
    <cellStyle name="Normal 2 3" xfId="7" xr:uid="{0E1CA896-9B13-451A-990D-3404BD73DE84}"/>
    <cellStyle name="Normal 4" xfId="10" xr:uid="{9622F33A-A96E-4210-80ED-2E38AF32FF37}"/>
    <cellStyle name="Normal_Adjustment Template" xfId="8" xr:uid="{79F93C63-7F01-4EB4-888E-2A2D4D7D915D}"/>
    <cellStyle name="Normal_Copy of File50007" xfId="4" xr:uid="{8F83F5B0-32CE-418C-AB9B-9A48899DD43E}"/>
    <cellStyle name="Percent" xfId="2" builtinId="5"/>
    <cellStyle name="Percent 10 3" xfId="6" xr:uid="{3030D773-468F-45D4-9B70-6456451B37A2}"/>
  </cellStyles>
  <dxfs count="13">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customXml" Target="../customXml/item1.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customXml" Target="../customXml/item4.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theme" Target="theme/theme1.xml"/><Relationship Id="rId8"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Joanne/SAP/RC_CCvloo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nts%20and%20Settings/p21566/Local%20Settings/Temporary%20Internet%20Files/Content.Outlook/DYKGKKSU/Reg%20Assets%20Jun0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pw\WINDOWS\TEMP\RECOV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X:\Financial%20Analysis\Projects\Mark\Wind\2018\2018%2003%20Filing\Linked%20Repower%20Case%202018.01.30%20Steward\Repower%20Case%20LJ.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SHR02/PD/SLREG1/ARCHIVE/2006/SEMI%20Mar%202006/Tab%20%234%20-%20O&amp;M/Affiliate%20Management%20Fee%20Commitment/MGMT%20FEE%20ACTUALS%20FY%202001%20thru%2020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HR02/PD/SLREG1/ARCHIVE/2006/0306%20SEMI/Tab%20%238%20-%20Rate%20Base/Major%20Plant%20Additions/Major%20Plant%20Addition%20Adjustm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w\TEMP\RAM%20Mar%2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4/WY%20GRC%20(06_14%20Base,%2012_16%20Forecast)/8%20-%20Rate%20Base/8.17%20Fountain%20Green%20Adjustment/Fountain%20Green%20JAM%20Extrac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refreshError="1"/>
      <sheetData sheetId="14" refreshError="1"/>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refreshError="1"/>
      <sheetData sheetId="17" refreshError="1"/>
      <sheetData sheetId="18" refreshError="1"/>
      <sheetData sheetId="19" refreshError="1"/>
      <sheetData sheetId="20" refreshError="1"/>
      <sheetData sheetId="21" refreshError="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 val="ExR-Monthly"/>
      <sheetName val="K-WY-ID Monthly"/>
      <sheetName val="Monthly Def - All States"/>
      <sheetName val="Monthly - Carbon Plant"/>
      <sheetName val="New Accounts"/>
    </sheetNames>
    <sheetDataSet>
      <sheetData sheetId="0"/>
      <sheetData sheetId="1"/>
      <sheetData sheetId="2"/>
      <sheetData sheetId="3"/>
      <sheetData sheetId="4"/>
      <sheetData sheetId="5"/>
      <sheetData sheetId="6"/>
      <sheetData sheetId="7"/>
      <sheetData sheetId="8"/>
      <sheetData sheetId="9">
        <row r="4">
          <cell r="D4">
            <v>705237.33333333337</v>
          </cell>
        </row>
      </sheetData>
      <sheetData sheetId="10">
        <row r="4">
          <cell r="B4">
            <v>811558.75</v>
          </cell>
        </row>
      </sheetData>
      <sheetData sheetId="11">
        <row r="4">
          <cell r="B4">
            <v>170114.42</v>
          </cell>
        </row>
      </sheetData>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 sheetId="16"/>
      <sheetData sheetId="17"/>
      <sheetData sheetId="18"/>
      <sheetData sheetId="19"/>
      <sheetData sheetId="2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row r="216">
          <cell r="G216" t="str">
            <v>220000</v>
          </cell>
        </row>
      </sheetData>
      <sheetData sheetId="2" refreshError="1"/>
      <sheetData sheetId="3" refreshError="1"/>
      <sheetData sheetId="4" refreshError="1"/>
      <sheetData sheetId="5"/>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row r="855">
          <cell r="H855">
            <v>9544.1511100000007</v>
          </cell>
        </row>
      </sheetData>
      <sheetData sheetId="5" refreshError="1"/>
      <sheetData sheetId="6"/>
      <sheetData sheetId="7">
        <row r="2">
          <cell r="A2" t="str">
            <v>ADVN</v>
          </cell>
        </row>
        <row r="28">
          <cell r="D28" t="str">
            <v>Taxes Other Than Income</v>
          </cell>
        </row>
      </sheetData>
      <sheetData sheetId="8" refreshError="1"/>
      <sheetData sheetId="9">
        <row r="2">
          <cell r="A2" t="str">
            <v>1243200122092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Apr 05 - Mar 06 Adds"/>
    </sheetNames>
    <sheetDataSet>
      <sheetData sheetId="0"/>
      <sheetData sheetId="1"/>
      <sheetData sheetId="2"/>
      <sheetData sheetId="3"/>
      <sheetData sheetId="4"/>
      <sheetData sheetId="5" refreshError="1">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refreshError="1"/>
      <sheetData sheetId="9" refreshError="1"/>
      <sheetData sheetId="10" refreshError="1"/>
      <sheetData sheetId="11" refreshError="1">
        <row r="2">
          <cell r="AB2">
            <v>3</v>
          </cell>
        </row>
      </sheetData>
      <sheetData sheetId="12" refreshError="1">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OREGON</v>
          </cell>
          <cell r="AL15">
            <v>2</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2.2940681663414002E-2</v>
          </cell>
          <cell r="G4">
            <v>0.33475636880285425</v>
          </cell>
          <cell r="H4">
            <v>9.1691028651668255E-2</v>
          </cell>
          <cell r="I4">
            <v>0.13383388602381463</v>
          </cell>
          <cell r="J4">
            <v>0.1130833583173852</v>
          </cell>
          <cell r="K4">
            <v>0.3714362910447892</v>
          </cell>
          <cell r="L4">
            <v>4.3566100607818306E-2</v>
          </cell>
          <cell r="M4">
            <v>2.075052770642943E-2</v>
          </cell>
          <cell r="N4">
            <v>1.7756432056413294E-3</v>
          </cell>
          <cell r="O4">
            <v>0</v>
          </cell>
          <cell r="P4">
            <v>0</v>
          </cell>
          <cell r="S4" t="str">
            <v>SG</v>
          </cell>
          <cell r="V4">
            <v>1</v>
          </cell>
          <cell r="W4">
            <v>2.6279504915630095E-2</v>
          </cell>
          <cell r="X4">
            <v>0.33717881920133841</v>
          </cell>
          <cell r="Y4">
            <v>9.831704306078197E-2</v>
          </cell>
          <cell r="Z4">
            <v>0.12947098714244668</v>
          </cell>
          <cell r="AA4">
            <v>0.11425312055562384</v>
          </cell>
          <cell r="AB4">
            <v>0.36297363404100813</v>
          </cell>
          <cell r="AC4">
            <v>4.397854045954528E-2</v>
          </cell>
          <cell r="AD4">
            <v>1.5217866586822837E-2</v>
          </cell>
          <cell r="AE4">
            <v>1.8014711792495054E-3</v>
          </cell>
          <cell r="AF4">
            <v>0</v>
          </cell>
          <cell r="AG4">
            <v>0</v>
          </cell>
        </row>
        <row r="5">
          <cell r="B5" t="str">
            <v>SG-P</v>
          </cell>
          <cell r="E5">
            <v>1</v>
          </cell>
          <cell r="F5">
            <v>2.2940681663414002E-2</v>
          </cell>
          <cell r="G5">
            <v>0.33475636880285425</v>
          </cell>
          <cell r="H5">
            <v>9.1691028651668255E-2</v>
          </cell>
          <cell r="I5">
            <v>0.13383388602381463</v>
          </cell>
          <cell r="J5">
            <v>0.1130833583173852</v>
          </cell>
          <cell r="K5">
            <v>0.3714362910447892</v>
          </cell>
          <cell r="L5">
            <v>4.3566100607818306E-2</v>
          </cell>
          <cell r="M5">
            <v>2.075052770642943E-2</v>
          </cell>
          <cell r="N5">
            <v>1.7756432056413294E-3</v>
          </cell>
          <cell r="O5">
            <v>0</v>
          </cell>
          <cell r="P5">
            <v>0</v>
          </cell>
          <cell r="S5" t="str">
            <v>SG-P</v>
          </cell>
          <cell r="V5">
            <v>1</v>
          </cell>
          <cell r="W5">
            <v>2.6279504915630095E-2</v>
          </cell>
          <cell r="X5">
            <v>0.33717881920133841</v>
          </cell>
          <cell r="Y5">
            <v>9.831704306078197E-2</v>
          </cell>
          <cell r="Z5">
            <v>0.12947098714244668</v>
          </cell>
          <cell r="AA5">
            <v>0.11425312055562384</v>
          </cell>
          <cell r="AB5">
            <v>0.36297363404100813</v>
          </cell>
          <cell r="AC5">
            <v>4.397854045954528E-2</v>
          </cell>
          <cell r="AD5">
            <v>1.5217866586822837E-2</v>
          </cell>
          <cell r="AE5">
            <v>1.8014711792495054E-3</v>
          </cell>
          <cell r="AF5">
            <v>0</v>
          </cell>
          <cell r="AG5">
            <v>0</v>
          </cell>
        </row>
        <row r="6">
          <cell r="B6" t="str">
            <v>SG-U</v>
          </cell>
          <cell r="E6">
            <v>1</v>
          </cell>
          <cell r="F6">
            <v>2.2940681663414002E-2</v>
          </cell>
          <cell r="G6">
            <v>0.33475636880285425</v>
          </cell>
          <cell r="H6">
            <v>9.1691028651668255E-2</v>
          </cell>
          <cell r="I6">
            <v>0.13383388602381463</v>
          </cell>
          <cell r="J6">
            <v>0.1130833583173852</v>
          </cell>
          <cell r="K6">
            <v>0.3714362910447892</v>
          </cell>
          <cell r="L6">
            <v>4.3566100607818306E-2</v>
          </cell>
          <cell r="M6">
            <v>2.075052770642943E-2</v>
          </cell>
          <cell r="N6">
            <v>1.7756432056413294E-3</v>
          </cell>
          <cell r="O6">
            <v>0</v>
          </cell>
          <cell r="P6">
            <v>0</v>
          </cell>
          <cell r="S6" t="str">
            <v>SG-U</v>
          </cell>
          <cell r="V6">
            <v>1</v>
          </cell>
          <cell r="W6">
            <v>2.6279504915630095E-2</v>
          </cell>
          <cell r="X6">
            <v>0.33717881920133841</v>
          </cell>
          <cell r="Y6">
            <v>9.831704306078197E-2</v>
          </cell>
          <cell r="Z6">
            <v>0.12947098714244668</v>
          </cell>
          <cell r="AA6">
            <v>0.11425312055562384</v>
          </cell>
          <cell r="AB6">
            <v>0.36297363404100813</v>
          </cell>
          <cell r="AC6">
            <v>4.397854045954528E-2</v>
          </cell>
          <cell r="AD6">
            <v>1.5217866586822837E-2</v>
          </cell>
          <cell r="AE6">
            <v>1.8014711792495054E-3</v>
          </cell>
          <cell r="AF6">
            <v>0</v>
          </cell>
          <cell r="AG6">
            <v>0</v>
          </cell>
        </row>
        <row r="7">
          <cell r="B7" t="str">
            <v>DGP</v>
          </cell>
          <cell r="E7">
            <v>1</v>
          </cell>
          <cell r="F7">
            <v>4.0785505070294242E-2</v>
          </cell>
          <cell r="G7">
            <v>0.59515265402493922</v>
          </cell>
          <cell r="H7">
            <v>0.16301455069389503</v>
          </cell>
          <cell r="I7">
            <v>0.20104729021087153</v>
          </cell>
          <cell r="J7">
            <v>0.20104729021087153</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0.1983463022900146</v>
          </cell>
          <cell r="AA7">
            <v>0.1983463022900146</v>
          </cell>
          <cell r="AB7">
            <v>0</v>
          </cell>
          <cell r="AC7">
            <v>0</v>
          </cell>
          <cell r="AD7">
            <v>0</v>
          </cell>
          <cell r="AE7">
            <v>0</v>
          </cell>
          <cell r="AF7">
            <v>0</v>
          </cell>
          <cell r="AG7">
            <v>0</v>
          </cell>
        </row>
        <row r="8">
          <cell r="B8" t="str">
            <v>DGU</v>
          </cell>
          <cell r="E8">
            <v>1</v>
          </cell>
          <cell r="F8">
            <v>0</v>
          </cell>
          <cell r="G8">
            <v>0</v>
          </cell>
          <cell r="H8">
            <v>0</v>
          </cell>
          <cell r="I8">
            <v>4.74266813229181E-2</v>
          </cell>
          <cell r="J8">
            <v>0</v>
          </cell>
          <cell r="K8">
            <v>0.84894181277566561</v>
          </cell>
          <cell r="L8">
            <v>9.9573157812704136E-2</v>
          </cell>
          <cell r="M8">
            <v>4.74266813229181E-2</v>
          </cell>
          <cell r="N8">
            <v>4.0583480887121338E-3</v>
          </cell>
          <cell r="O8">
            <v>0</v>
          </cell>
          <cell r="P8">
            <v>0</v>
          </cell>
          <cell r="S8" t="str">
            <v>DGU</v>
          </cell>
          <cell r="V8">
            <v>0.99999999999999989</v>
          </cell>
          <cell r="W8">
            <v>0</v>
          </cell>
          <cell r="X8">
            <v>0</v>
          </cell>
          <cell r="Y8">
            <v>0</v>
          </cell>
          <cell r="Z8">
            <v>3.5893606401678886E-2</v>
          </cell>
          <cell r="AA8">
            <v>0</v>
          </cell>
          <cell r="AB8">
            <v>0.85612741313794338</v>
          </cell>
          <cell r="AC8">
            <v>0.1037299421945317</v>
          </cell>
          <cell r="AD8">
            <v>3.5893606401678886E-2</v>
          </cell>
          <cell r="AE8">
            <v>4.2490382658460371E-3</v>
          </cell>
          <cell r="AF8">
            <v>0</v>
          </cell>
          <cell r="AG8">
            <v>0</v>
          </cell>
        </row>
        <row r="9">
          <cell r="B9" t="str">
            <v>SC</v>
          </cell>
          <cell r="E9">
            <v>0.99999999999999989</v>
          </cell>
          <cell r="F9">
            <v>2.348981895441693E-2</v>
          </cell>
          <cell r="G9">
            <v>0.33778159708348965</v>
          </cell>
          <cell r="H9">
            <v>9.3411955005935826E-2</v>
          </cell>
          <cell r="I9">
            <v>0.12861320202880014</v>
          </cell>
          <cell r="J9">
            <v>0.10905527095120804</v>
          </cell>
          <cell r="K9">
            <v>0.3722701578001314</v>
          </cell>
          <cell r="L9">
            <v>4.2627549690939119E-2</v>
          </cell>
          <cell r="M9">
            <v>1.955793107759209E-2</v>
          </cell>
          <cell r="N9">
            <v>1.8057194362869078E-3</v>
          </cell>
          <cell r="O9">
            <v>0</v>
          </cell>
          <cell r="P9">
            <v>0</v>
          </cell>
          <cell r="S9" t="str">
            <v>SC</v>
          </cell>
          <cell r="V9">
            <v>1.0000000000000002</v>
          </cell>
          <cell r="W9">
            <v>2.6458852698436015E-2</v>
          </cell>
          <cell r="X9">
            <v>0.34084396748895357</v>
          </cell>
          <cell r="Y9">
            <v>0.10022462750815073</v>
          </cell>
          <cell r="Z9">
            <v>0.12402268189645978</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2.1293269790405221E-2</v>
          </cell>
          <cell r="G10">
            <v>0.32568068396094801</v>
          </cell>
          <cell r="H10">
            <v>8.65282495888655E-2</v>
          </cell>
          <cell r="I10">
            <v>0.14949593800885808</v>
          </cell>
          <cell r="J10">
            <v>0.12516762041591664</v>
          </cell>
          <cell r="K10">
            <v>0.36893469077876273</v>
          </cell>
          <cell r="L10">
            <v>4.6381753358455874E-2</v>
          </cell>
          <cell r="M10">
            <v>2.4328317592941448E-2</v>
          </cell>
          <cell r="N10">
            <v>1.6854145137045939E-3</v>
          </cell>
          <cell r="O10">
            <v>0</v>
          </cell>
          <cell r="P10">
            <v>0</v>
          </cell>
          <cell r="S10" t="str">
            <v>SE</v>
          </cell>
          <cell r="V10">
            <v>0.99999999999999978</v>
          </cell>
          <cell r="W10">
            <v>2.5741461567212319E-2</v>
          </cell>
          <cell r="X10">
            <v>0.32618337433849304</v>
          </cell>
          <cell r="Y10">
            <v>9.2594289718675726E-2</v>
          </cell>
          <cell r="Z10">
            <v>0.14581590288040736</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2.1293269790405221E-2</v>
          </cell>
          <cell r="G11">
            <v>0.32568068396094801</v>
          </cell>
          <cell r="H11">
            <v>8.65282495888655E-2</v>
          </cell>
          <cell r="I11">
            <v>0.14949593800885808</v>
          </cell>
          <cell r="J11">
            <v>0.12516762041591664</v>
          </cell>
          <cell r="K11">
            <v>0.36893469077876273</v>
          </cell>
          <cell r="L11">
            <v>4.6381753358455874E-2</v>
          </cell>
          <cell r="M11">
            <v>2.4328317592941448E-2</v>
          </cell>
          <cell r="N11">
            <v>1.6854145137045939E-3</v>
          </cell>
          <cell r="O11">
            <v>0</v>
          </cell>
          <cell r="P11">
            <v>0</v>
          </cell>
          <cell r="S11" t="str">
            <v>SE-P</v>
          </cell>
          <cell r="V11">
            <v>0.99999999999999978</v>
          </cell>
          <cell r="W11">
            <v>2.5741461567212319E-2</v>
          </cell>
          <cell r="X11">
            <v>0.32618337433849304</v>
          </cell>
          <cell r="Y11">
            <v>9.2594289718675726E-2</v>
          </cell>
          <cell r="Z11">
            <v>0.14581590288040736</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2.1293269790405221E-2</v>
          </cell>
          <cell r="G12">
            <v>0.32568068396094801</v>
          </cell>
          <cell r="H12">
            <v>8.65282495888655E-2</v>
          </cell>
          <cell r="I12">
            <v>0.14949593800885808</v>
          </cell>
          <cell r="J12">
            <v>0.12516762041591664</v>
          </cell>
          <cell r="K12">
            <v>0.36893469077876273</v>
          </cell>
          <cell r="L12">
            <v>4.6381753358455874E-2</v>
          </cell>
          <cell r="M12">
            <v>2.4328317592941448E-2</v>
          </cell>
          <cell r="N12">
            <v>1.6854145137045939E-3</v>
          </cell>
          <cell r="O12">
            <v>0</v>
          </cell>
          <cell r="P12">
            <v>0</v>
          </cell>
          <cell r="S12" t="str">
            <v>SE-U</v>
          </cell>
          <cell r="V12">
            <v>0.99999999999999978</v>
          </cell>
          <cell r="W12">
            <v>2.5741461567212319E-2</v>
          </cell>
          <cell r="X12">
            <v>0.32618337433849304</v>
          </cell>
          <cell r="Y12">
            <v>9.2594289718675726E-2</v>
          </cell>
          <cell r="Z12">
            <v>0.14581590288040736</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1.0000000000000002</v>
          </cell>
          <cell r="F13">
            <v>3.8114229344343345E-2</v>
          </cell>
          <cell r="G13">
            <v>0.58295735712246155</v>
          </cell>
          <cell r="H13">
            <v>0.15488262639121153</v>
          </cell>
          <cell r="I13">
            <v>0.22404578714198367</v>
          </cell>
          <cell r="J13">
            <v>0.22404578714198367</v>
          </cell>
          <cell r="K13">
            <v>0</v>
          </cell>
          <cell r="L13">
            <v>0</v>
          </cell>
          <cell r="M13">
            <v>0</v>
          </cell>
          <cell r="N13">
            <v>0</v>
          </cell>
          <cell r="O13">
            <v>0</v>
          </cell>
          <cell r="P13">
            <v>0</v>
          </cell>
          <cell r="S13" t="str">
            <v>DEP</v>
          </cell>
          <cell r="V13">
            <v>0.99999999999999989</v>
          </cell>
          <cell r="W13">
            <v>4.4919022231823383E-2</v>
          </cell>
          <cell r="X13">
            <v>0.56919216514979987</v>
          </cell>
          <cell r="Y13">
            <v>0.16157765352806724</v>
          </cell>
          <cell r="Z13">
            <v>0.2243111590903096</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5.5124981028939236E-2</v>
          </cell>
          <cell r="J14">
            <v>0</v>
          </cell>
          <cell r="K14">
            <v>0.83596071748083112</v>
          </cell>
          <cell r="L14">
            <v>0.10509535911006192</v>
          </cell>
          <cell r="M14">
            <v>5.5124981028939236E-2</v>
          </cell>
          <cell r="N14">
            <v>3.8189423801677424E-3</v>
          </cell>
          <cell r="O14">
            <v>0</v>
          </cell>
          <cell r="P14">
            <v>0</v>
          </cell>
          <cell r="S14" t="str">
            <v>DEU</v>
          </cell>
          <cell r="V14">
            <v>1.0000000000000002</v>
          </cell>
          <cell r="W14">
            <v>0</v>
          </cell>
          <cell r="X14">
            <v>0</v>
          </cell>
          <cell r="Y14">
            <v>0</v>
          </cell>
          <cell r="Z14">
            <v>4.0454086731165573E-2</v>
          </cell>
          <cell r="AA14">
            <v>0</v>
          </cell>
          <cell r="AB14">
            <v>0.84999229895882489</v>
          </cell>
          <cell r="AC14">
            <v>0.1055186009272653</v>
          </cell>
          <cell r="AD14">
            <v>4.0454086731165573E-2</v>
          </cell>
          <cell r="AE14">
            <v>4.0350133827443879E-3</v>
          </cell>
          <cell r="AF14">
            <v>0</v>
          </cell>
          <cell r="AG14">
            <v>0</v>
          </cell>
        </row>
        <row r="15">
          <cell r="B15" t="str">
            <v>SO</v>
          </cell>
          <cell r="E15">
            <v>1</v>
          </cell>
          <cell r="F15">
            <v>2.8834295669603726E-2</v>
          </cell>
          <cell r="G15">
            <v>0.32307147045647827</v>
          </cell>
          <cell r="H15">
            <v>8.3797901375809114E-2</v>
          </cell>
          <cell r="I15">
            <v>0.12254573738927924</v>
          </cell>
          <cell r="J15">
            <v>0.10144960647871233</v>
          </cell>
          <cell r="K15">
            <v>0.39125388583585713</v>
          </cell>
          <cell r="L15">
            <v>4.9238339420471261E-2</v>
          </cell>
          <cell r="M15">
            <v>2.1096130910566897E-2</v>
          </cell>
          <cell r="N15">
            <v>1.2583698525015072E-3</v>
          </cell>
          <cell r="O15">
            <v>0</v>
          </cell>
          <cell r="P15">
            <v>0</v>
          </cell>
          <cell r="S15" t="str">
            <v>SO</v>
          </cell>
          <cell r="V15">
            <v>0.99999999999999967</v>
          </cell>
          <cell r="W15">
            <v>3.0753840533129823E-2</v>
          </cell>
          <cell r="X15">
            <v>0.32309255860229802</v>
          </cell>
          <cell r="Y15">
            <v>8.7578682685102299E-2</v>
          </cell>
          <cell r="Z15">
            <v>0.11921353724026731</v>
          </cell>
          <cell r="AA15">
            <v>0.10195322355099581</v>
          </cell>
          <cell r="AB15">
            <v>0.38816721801297854</v>
          </cell>
          <cell r="AC15">
            <v>4.9890998416174517E-2</v>
          </cell>
          <cell r="AD15">
            <v>1.7260313689271493E-2</v>
          </cell>
          <cell r="AE15">
            <v>1.3031645100492425E-3</v>
          </cell>
          <cell r="AF15">
            <v>0</v>
          </cell>
          <cell r="AG15">
            <v>0</v>
          </cell>
        </row>
        <row r="16">
          <cell r="B16" t="str">
            <v>SO-P</v>
          </cell>
          <cell r="E16">
            <v>1</v>
          </cell>
          <cell r="F16">
            <v>2.8834295669603726E-2</v>
          </cell>
          <cell r="G16">
            <v>0.32307147045647827</v>
          </cell>
          <cell r="H16">
            <v>8.3797901375809114E-2</v>
          </cell>
          <cell r="I16">
            <v>0.12254573738927924</v>
          </cell>
          <cell r="J16">
            <v>0.10144960647871233</v>
          </cell>
          <cell r="K16">
            <v>0.39125388583585713</v>
          </cell>
          <cell r="L16">
            <v>4.9238339420471261E-2</v>
          </cell>
          <cell r="M16">
            <v>2.1096130910566897E-2</v>
          </cell>
          <cell r="N16">
            <v>1.2583698525015072E-3</v>
          </cell>
          <cell r="O16">
            <v>0</v>
          </cell>
          <cell r="P16">
            <v>0</v>
          </cell>
          <cell r="S16" t="str">
            <v>SO-P</v>
          </cell>
          <cell r="V16">
            <v>0.99999999999999967</v>
          </cell>
          <cell r="W16">
            <v>3.0753840533129823E-2</v>
          </cell>
          <cell r="X16">
            <v>0.32309255860229802</v>
          </cell>
          <cell r="Y16">
            <v>8.7578682685102299E-2</v>
          </cell>
          <cell r="Z16">
            <v>0.11921353724026731</v>
          </cell>
          <cell r="AA16">
            <v>0.10195322355099581</v>
          </cell>
          <cell r="AB16">
            <v>0.38816721801297854</v>
          </cell>
          <cell r="AC16">
            <v>4.9890998416174517E-2</v>
          </cell>
          <cell r="AD16">
            <v>1.7260313689271493E-2</v>
          </cell>
          <cell r="AE16">
            <v>1.3031645100492425E-3</v>
          </cell>
          <cell r="AF16">
            <v>0</v>
          </cell>
          <cell r="AG16">
            <v>0</v>
          </cell>
        </row>
        <row r="17">
          <cell r="B17" t="str">
            <v>SO-U</v>
          </cell>
          <cell r="E17">
            <v>1</v>
          </cell>
          <cell r="F17">
            <v>2.8834295669603726E-2</v>
          </cell>
          <cell r="G17">
            <v>0.32307147045647827</v>
          </cell>
          <cell r="H17">
            <v>8.3797901375809114E-2</v>
          </cell>
          <cell r="I17">
            <v>0.12254573738927924</v>
          </cell>
          <cell r="J17">
            <v>0.10144960647871233</v>
          </cell>
          <cell r="K17">
            <v>0.39125388583585713</v>
          </cell>
          <cell r="L17">
            <v>4.9238339420471261E-2</v>
          </cell>
          <cell r="M17">
            <v>2.1096130910566897E-2</v>
          </cell>
          <cell r="N17">
            <v>1.2583698525015072E-3</v>
          </cell>
          <cell r="O17">
            <v>0</v>
          </cell>
          <cell r="P17">
            <v>0</v>
          </cell>
          <cell r="S17" t="str">
            <v>SO-U</v>
          </cell>
          <cell r="V17">
            <v>0.99999999999999967</v>
          </cell>
          <cell r="W17">
            <v>3.0753840533129823E-2</v>
          </cell>
          <cell r="X17">
            <v>0.32309255860229802</v>
          </cell>
          <cell r="Y17">
            <v>8.7578682685102299E-2</v>
          </cell>
          <cell r="Z17">
            <v>0.11921353724026731</v>
          </cell>
          <cell r="AA17">
            <v>0.10195322355099581</v>
          </cell>
          <cell r="AB17">
            <v>0.38816721801297854</v>
          </cell>
          <cell r="AC17">
            <v>4.9890998416174517E-2</v>
          </cell>
          <cell r="AD17">
            <v>1.7260313689271493E-2</v>
          </cell>
          <cell r="AE17">
            <v>1.3031645100492425E-3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2.8834295669603719E-2</v>
          </cell>
          <cell r="G20">
            <v>0.32307147045647816</v>
          </cell>
          <cell r="H20">
            <v>8.3797901375809086E-2</v>
          </cell>
          <cell r="I20">
            <v>0.12254573738927924</v>
          </cell>
          <cell r="J20">
            <v>0.10144960647871235</v>
          </cell>
          <cell r="K20">
            <v>0.39125388583585702</v>
          </cell>
          <cell r="L20">
            <v>4.9238339420471254E-2</v>
          </cell>
          <cell r="M20">
            <v>2.1096130910566894E-2</v>
          </cell>
          <cell r="N20">
            <v>1.258369852501507E-3</v>
          </cell>
          <cell r="O20">
            <v>0</v>
          </cell>
          <cell r="P20">
            <v>0</v>
          </cell>
          <cell r="S20" t="str">
            <v>GPS</v>
          </cell>
          <cell r="V20">
            <v>0.99999999999999989</v>
          </cell>
          <cell r="W20">
            <v>3.0753840533129826E-2</v>
          </cell>
          <cell r="X20">
            <v>0.32309255860229807</v>
          </cell>
          <cell r="Y20">
            <v>8.7578682685102299E-2</v>
          </cell>
          <cell r="Z20">
            <v>0.11921353724026731</v>
          </cell>
          <cell r="AA20">
            <v>0.10195322355099581</v>
          </cell>
          <cell r="AB20">
            <v>0.38816721801297865</v>
          </cell>
          <cell r="AC20">
            <v>4.9890998416174524E-2</v>
          </cell>
          <cell r="AD20">
            <v>1.7260313689271493E-2</v>
          </cell>
          <cell r="AE20">
            <v>1.3031645100492427E-3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0.99999927860852367</v>
          </cell>
          <cell r="F23">
            <v>2.9526556177757585E-2</v>
          </cell>
          <cell r="G23">
            <v>0.32806972922701166</v>
          </cell>
          <cell r="H23">
            <v>8.4135168092409715E-2</v>
          </cell>
          <cell r="I23">
            <v>0.12158650419618411</v>
          </cell>
          <cell r="J23">
            <v>0.10107360984219881</v>
          </cell>
          <cell r="K23">
            <v>0.38832220355750946</v>
          </cell>
          <cell r="L23">
            <v>4.7160470993733147E-2</v>
          </cell>
          <cell r="M23">
            <v>2.05128943539853E-2</v>
          </cell>
          <cell r="N23">
            <v>1.1986463639178265E-3</v>
          </cell>
          <cell r="O23">
            <v>0</v>
          </cell>
          <cell r="P23">
            <v>0</v>
          </cell>
          <cell r="S23" t="str">
            <v>SNP</v>
          </cell>
          <cell r="V23">
            <v>0.99999999999999967</v>
          </cell>
          <cell r="W23">
            <v>3.1270461003046167E-2</v>
          </cell>
          <cell r="X23">
            <v>0.326738686277952</v>
          </cell>
          <cell r="Y23">
            <v>8.7268934320604633E-2</v>
          </cell>
          <cell r="Z23">
            <v>0.1178129302314942</v>
          </cell>
          <cell r="AA23">
            <v>0.10087635837302644</v>
          </cell>
          <cell r="AB23">
            <v>0.38743430957171959</v>
          </cell>
          <cell r="AC23">
            <v>4.8231092121678518E-2</v>
          </cell>
          <cell r="AD23">
            <v>1.693657185846776E-2</v>
          </cell>
          <cell r="AE23">
            <v>1.2435864735048116E-3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0.99999589884087325</v>
          </cell>
          <cell r="F32">
            <v>8.1685532317483447E-2</v>
          </cell>
          <cell r="G32">
            <v>0.62114375093974794</v>
          </cell>
          <cell r="H32">
            <v>0.13924737123576664</v>
          </cell>
          <cell r="I32">
            <v>0.15791924434787524</v>
          </cell>
          <cell r="J32">
            <v>0.15791924434787524</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0.1573219670266624</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3.6357343692647003E-2</v>
          </cell>
          <cell r="J33">
            <v>0</v>
          </cell>
          <cell r="K33">
            <v>0.85960544568760167</v>
          </cell>
          <cell r="L33">
            <v>0.1040372106197512</v>
          </cell>
          <cell r="M33">
            <v>3.6357343692647003E-2</v>
          </cell>
          <cell r="N33">
            <v>0</v>
          </cell>
          <cell r="O33">
            <v>0</v>
          </cell>
          <cell r="P33">
            <v>0</v>
          </cell>
          <cell r="S33" t="str">
            <v>DNPDU</v>
          </cell>
          <cell r="V33">
            <v>1</v>
          </cell>
          <cell r="W33">
            <v>0</v>
          </cell>
          <cell r="X33">
            <v>0</v>
          </cell>
          <cell r="Y33">
            <v>0</v>
          </cell>
          <cell r="Z33">
            <v>3.610429053210832E-2</v>
          </cell>
          <cell r="AA33">
            <v>0</v>
          </cell>
          <cell r="AB33">
            <v>0.85842105655564793</v>
          </cell>
          <cell r="AC33">
            <v>0.10547465291224374</v>
          </cell>
          <cell r="AD33">
            <v>3.610429053210832E-2</v>
          </cell>
          <cell r="AE33">
            <v>0</v>
          </cell>
          <cell r="AF33">
            <v>0</v>
          </cell>
          <cell r="AG33">
            <v>0</v>
          </cell>
        </row>
        <row r="34">
          <cell r="B34" t="str">
            <v>SNPD</v>
          </cell>
          <cell r="E34">
            <v>0.99999768285553281</v>
          </cell>
          <cell r="F34">
            <v>4.6152117836446432E-2</v>
          </cell>
          <cell r="G34">
            <v>0.35094463821726063</v>
          </cell>
          <cell r="H34">
            <v>7.8674410306964523E-2</v>
          </cell>
          <cell r="I34">
            <v>0.10503950813832924</v>
          </cell>
          <cell r="J34">
            <v>8.9223971087787998E-2</v>
          </cell>
          <cell r="K34">
            <v>0.37393055691988819</v>
          </cell>
          <cell r="L34">
            <v>4.5256451436643544E-2</v>
          </cell>
          <cell r="M34">
            <v>1.5815537050541239E-2</v>
          </cell>
          <cell r="N34">
            <v>0</v>
          </cell>
          <cell r="O34">
            <v>0</v>
          </cell>
          <cell r="P34">
            <v>0</v>
          </cell>
          <cell r="S34" t="str">
            <v>SNPD</v>
          </cell>
          <cell r="V34">
            <v>1</v>
          </cell>
          <cell r="W34">
            <v>4.5918396361709315E-2</v>
          </cell>
          <cell r="X34">
            <v>0.35239333489135266</v>
          </cell>
          <cell r="Y34">
            <v>7.8433715405339346E-2</v>
          </cell>
          <cell r="Z34">
            <v>0.10468324128436825</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2.1293269790405221E-2</v>
          </cell>
          <cell r="G38">
            <v>0.32568068396094801</v>
          </cell>
          <cell r="H38">
            <v>8.65282495888655E-2</v>
          </cell>
          <cell r="I38">
            <v>0.14949593800885808</v>
          </cell>
          <cell r="J38">
            <v>0.12516762041591664</v>
          </cell>
          <cell r="K38">
            <v>0.36893469077876279</v>
          </cell>
          <cell r="L38">
            <v>4.6381753358455881E-2</v>
          </cell>
          <cell r="M38">
            <v>2.4328317592941448E-2</v>
          </cell>
          <cell r="N38">
            <v>1.6854145137045939E-3</v>
          </cell>
          <cell r="O38">
            <v>0</v>
          </cell>
          <cell r="P38">
            <v>0</v>
          </cell>
          <cell r="S38" t="str">
            <v>DNPGMU</v>
          </cell>
          <cell r="V38">
            <v>0.99999999999999978</v>
          </cell>
          <cell r="W38">
            <v>2.5741461567212326E-2</v>
          </cell>
          <cell r="X38">
            <v>0.32618337433849304</v>
          </cell>
          <cell r="Y38">
            <v>9.2594289718675754E-2</v>
          </cell>
          <cell r="Z38">
            <v>0.14581590288040736</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2.8364784752014781E-2</v>
          </cell>
          <cell r="G47">
            <v>0.33496679334315721</v>
          </cell>
          <cell r="H47">
            <v>8.015859733339864E-2</v>
          </cell>
          <cell r="I47">
            <v>8.1761442724129621E-2</v>
          </cell>
          <cell r="J47">
            <v>7.2908375207328999E-2</v>
          </cell>
          <cell r="K47">
            <v>0.43741895630001237</v>
          </cell>
          <cell r="L47">
            <v>3.732942554728734E-2</v>
          </cell>
          <cell r="M47">
            <v>8.8530675168006223E-3</v>
          </cell>
          <cell r="N47">
            <v>0</v>
          </cell>
          <cell r="O47">
            <v>0</v>
          </cell>
          <cell r="P47">
            <v>0</v>
          </cell>
          <cell r="S47" t="str">
            <v>CN</v>
          </cell>
          <cell r="V47">
            <v>1</v>
          </cell>
          <cell r="W47">
            <v>2.8617759392218493E-2</v>
          </cell>
          <cell r="X47">
            <v>0.33548393774517754</v>
          </cell>
          <cell r="Y47">
            <v>8.0736679765802635E-2</v>
          </cell>
          <cell r="Z47">
            <v>8.2286495009332716E-2</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0.68635987253155351</v>
          </cell>
          <cell r="H48">
            <v>0.16424805605042977</v>
          </cell>
          <cell r="I48">
            <v>0.14939207141801678</v>
          </cell>
          <cell r="J48">
            <v>0.14939207141801678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0.14162720963798953</v>
          </cell>
          <cell r="AA48">
            <v>0.14162720963798953</v>
          </cell>
          <cell r="AB48">
            <v>0</v>
          </cell>
          <cell r="AC48">
            <v>0</v>
          </cell>
          <cell r="AD48">
            <v>0</v>
          </cell>
          <cell r="AE48">
            <v>0</v>
          </cell>
          <cell r="AF48">
            <v>0</v>
          </cell>
          <cell r="AG48">
            <v>0</v>
          </cell>
        </row>
        <row r="49">
          <cell r="B49" t="str">
            <v>CNU</v>
          </cell>
          <cell r="E49">
            <v>0.99999999999999989</v>
          </cell>
          <cell r="F49">
            <v>0</v>
          </cell>
          <cell r="G49">
            <v>0</v>
          </cell>
          <cell r="H49">
            <v>0</v>
          </cell>
          <cell r="I49">
            <v>1.8306536360554217E-2</v>
          </cell>
          <cell r="J49">
            <v>0</v>
          </cell>
          <cell r="K49">
            <v>0.90450298872177803</v>
          </cell>
          <cell r="L49">
            <v>7.7190474917667715E-2</v>
          </cell>
          <cell r="M49">
            <v>1.8306536360554217E-2</v>
          </cell>
          <cell r="N49">
            <v>0</v>
          </cell>
          <cell r="O49">
            <v>0</v>
          </cell>
          <cell r="P49">
            <v>0</v>
          </cell>
          <cell r="S49" t="str">
            <v>CNU</v>
          </cell>
          <cell r="V49">
            <v>1</v>
          </cell>
          <cell r="W49">
            <v>0</v>
          </cell>
          <cell r="X49">
            <v>0</v>
          </cell>
          <cell r="Y49">
            <v>0</v>
          </cell>
          <cell r="Z49">
            <v>1.8453773183590979E-2</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1.0004507163465857</v>
          </cell>
          <cell r="F53">
            <v>1.1129308740645356E-3</v>
          </cell>
          <cell r="G53">
            <v>0.44015092031798225</v>
          </cell>
          <cell r="H53">
            <v>0.11352747017886516</v>
          </cell>
          <cell r="I53">
            <v>0.14645028475407687</v>
          </cell>
          <cell r="J53">
            <v>0.13404870039024339</v>
          </cell>
          <cell r="K53">
            <v>0.23049330421965644</v>
          </cell>
          <cell r="L53">
            <v>6.7410656935615959E-2</v>
          </cell>
          <cell r="M53">
            <v>1.2401584363833497E-2</v>
          </cell>
          <cell r="N53">
            <v>5.971898532912575E-3</v>
          </cell>
          <cell r="O53">
            <v>-1.6770774201727403E-4</v>
          </cell>
          <cell r="P53">
            <v>-4.4990417245705924E-3</v>
          </cell>
          <cell r="S53" t="str">
            <v>EXCTAX</v>
          </cell>
          <cell r="V53">
            <v>1.0000000000000009</v>
          </cell>
          <cell r="W53">
            <v>6.0243066596050391E-3</v>
          </cell>
          <cell r="X53">
            <v>0.37608180242414352</v>
          </cell>
          <cell r="Y53">
            <v>7.534275526718387E-2</v>
          </cell>
          <cell r="Z53">
            <v>0.11985627274733526</v>
          </cell>
          <cell r="AA53">
            <v>9.9379617533168291E-2</v>
          </cell>
          <cell r="AB53">
            <v>0.34179576421023633</v>
          </cell>
          <cell r="AC53">
            <v>5.9353288520957809E-2</v>
          </cell>
          <cell r="AD53">
            <v>2.0476655214166976E-2</v>
          </cell>
          <cell r="AE53">
            <v>5.1052944376450519E-3</v>
          </cell>
          <cell r="AF53">
            <v>2.1710900150793511E-2</v>
          </cell>
          <cell r="AG53">
            <v>-5.2703844178997143E-3</v>
          </cell>
        </row>
        <row r="54">
          <cell r="B54" t="str">
            <v>INT</v>
          </cell>
          <cell r="E54">
            <v>0.9999992826346098</v>
          </cell>
          <cell r="F54">
            <v>2.9361768467729522E-2</v>
          </cell>
          <cell r="G54">
            <v>0.32623877206819574</v>
          </cell>
          <cell r="H54">
            <v>8.366560971928598E-2</v>
          </cell>
          <cell r="I54">
            <v>0.12090792991626521</v>
          </cell>
          <cell r="J54">
            <v>0.1005095180256695</v>
          </cell>
          <cell r="K54">
            <v>0.38615497733945503</v>
          </cell>
          <cell r="L54">
            <v>4.6897268405117126E-2</v>
          </cell>
          <cell r="M54">
            <v>2.039841189059571E-2</v>
          </cell>
          <cell r="N54">
            <v>1.1919567185608012E-3</v>
          </cell>
          <cell r="O54">
            <v>0</v>
          </cell>
          <cell r="P54">
            <v>5.581E-3</v>
          </cell>
          <cell r="S54" t="str">
            <v>INT</v>
          </cell>
          <cell r="V54">
            <v>1</v>
          </cell>
          <cell r="W54">
            <v>3.1095940560188169E-2</v>
          </cell>
          <cell r="X54">
            <v>0.32491515766983475</v>
          </cell>
          <cell r="Y54">
            <v>8.678188639816134E-2</v>
          </cell>
          <cell r="Z54">
            <v>0.11715541626787224</v>
          </cell>
          <cell r="AA54">
            <v>0.10031336741694659</v>
          </cell>
          <cell r="AB54">
            <v>0.38527203868999987</v>
          </cell>
          <cell r="AC54">
            <v>4.7961914396547435E-2</v>
          </cell>
          <cell r="AD54">
            <v>1.6842048850925651E-2</v>
          </cell>
          <cell r="AE54">
            <v>1.2366460173961814E-3</v>
          </cell>
          <cell r="AF54">
            <v>0</v>
          </cell>
          <cell r="AG54">
            <v>5.581E-3</v>
          </cell>
        </row>
        <row r="55">
          <cell r="B55" t="str">
            <v>CIAC</v>
          </cell>
          <cell r="E55">
            <v>1</v>
          </cell>
          <cell r="F55">
            <v>2.0430513847173943E-2</v>
          </cell>
          <cell r="G55">
            <v>0.41851545369806725</v>
          </cell>
          <cell r="H55">
            <v>3.9702936788982388E-2</v>
          </cell>
          <cell r="I55">
            <v>7.7795659599528791E-2</v>
          </cell>
          <cell r="J55">
            <v>6.5872696531326089E-2</v>
          </cell>
          <cell r="K55">
            <v>0.3422458110004189</v>
          </cell>
          <cell r="L55">
            <v>0.10130962506582879</v>
          </cell>
          <cell r="M55">
            <v>1.1922963068202704E-2</v>
          </cell>
          <cell r="N55">
            <v>0</v>
          </cell>
          <cell r="O55">
            <v>0</v>
          </cell>
          <cell r="P55">
            <v>0</v>
          </cell>
          <cell r="S55" t="str">
            <v>CIAC</v>
          </cell>
          <cell r="V55">
            <v>1</v>
          </cell>
          <cell r="W55">
            <v>1.9881703559801383E-2</v>
          </cell>
          <cell r="X55">
            <v>0.40545797496340547</v>
          </cell>
          <cell r="Y55">
            <v>4.118071059420967E-2</v>
          </cell>
          <cell r="Z55">
            <v>0.12603775527124295</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1.0000000000000002</v>
          </cell>
          <cell r="F58">
            <v>2.2753387622369101E-2</v>
          </cell>
          <cell r="G58">
            <v>0.41312322075798702</v>
          </cell>
          <cell r="H58">
            <v>0.10084432583905176</v>
          </cell>
          <cell r="I58">
            <v>3.7659026300521453E-2</v>
          </cell>
          <cell r="J58">
            <v>2.7733081151266704E-2</v>
          </cell>
          <cell r="K58">
            <v>0.3954170549723392</v>
          </cell>
          <cell r="L58">
            <v>3.0202984507731526E-2</v>
          </cell>
          <cell r="M58">
            <v>9.925945149254746E-3</v>
          </cell>
          <cell r="N58">
            <v>0</v>
          </cell>
          <cell r="O58">
            <v>0</v>
          </cell>
          <cell r="P58">
            <v>0</v>
          </cell>
          <cell r="S58" t="str">
            <v>BADDEBT</v>
          </cell>
          <cell r="V58">
            <v>1.0000000000000002</v>
          </cell>
          <cell r="W58">
            <v>2.823020595384014E-2</v>
          </cell>
          <cell r="X58">
            <v>0.33243757832363813</v>
          </cell>
          <cell r="Y58">
            <v>7.9967745849188851E-2</v>
          </cell>
          <cell r="Z58">
            <v>8.1049126519715062E-2</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0</v>
          </cell>
          <cell r="X61">
            <v>0.70975999999999995</v>
          </cell>
          <cell r="Y61">
            <v>0.14180000000000001</v>
          </cell>
          <cell r="Z61">
            <v>0.10946</v>
          </cell>
          <cell r="AA61">
            <v>0.10946</v>
          </cell>
          <cell r="AB61">
            <v>0</v>
          </cell>
          <cell r="AC61">
            <v>0</v>
          </cell>
          <cell r="AD61">
            <v>0</v>
          </cell>
          <cell r="AE61">
            <v>0</v>
          </cell>
          <cell r="AF61">
            <v>0</v>
          </cell>
          <cell r="AG61">
            <v>3.8979999999999994E-2</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0.99999999999999989</v>
          </cell>
          <cell r="W62">
            <v>0</v>
          </cell>
          <cell r="X62">
            <v>0.67689999999999995</v>
          </cell>
          <cell r="Y62">
            <v>0.1336</v>
          </cell>
          <cell r="Z62">
            <v>0.11609999999999999</v>
          </cell>
          <cell r="AA62">
            <v>0.11609999999999999</v>
          </cell>
          <cell r="AB62">
            <v>0</v>
          </cell>
          <cell r="AC62">
            <v>0</v>
          </cell>
          <cell r="AD62">
            <v>0</v>
          </cell>
          <cell r="AE62">
            <v>0</v>
          </cell>
          <cell r="AF62">
            <v>0</v>
          </cell>
          <cell r="AG62">
            <v>7.3399999999999993E-2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0</v>
          </cell>
          <cell r="X63">
            <v>0.64607999999999999</v>
          </cell>
          <cell r="Y63">
            <v>0.13125999999999999</v>
          </cell>
          <cell r="Z63">
            <v>0.155</v>
          </cell>
          <cell r="AA63">
            <v>0.155</v>
          </cell>
          <cell r="AB63">
            <v>0</v>
          </cell>
          <cell r="AC63">
            <v>0</v>
          </cell>
          <cell r="AD63">
            <v>0</v>
          </cell>
          <cell r="AE63">
            <v>0</v>
          </cell>
          <cell r="AF63">
            <v>0</v>
          </cell>
          <cell r="AG63">
            <v>6.7659999999999998E-2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0</v>
          </cell>
          <cell r="X64">
            <v>0.61199999999999999</v>
          </cell>
          <cell r="Y64">
            <v>0.14960000000000001</v>
          </cell>
          <cell r="Z64">
            <v>0.1671</v>
          </cell>
          <cell r="AA64">
            <v>0.1671</v>
          </cell>
          <cell r="AB64">
            <v>0</v>
          </cell>
          <cell r="AC64">
            <v>0</v>
          </cell>
          <cell r="AD64">
            <v>0</v>
          </cell>
          <cell r="AE64">
            <v>0</v>
          </cell>
          <cell r="AF64">
            <v>0</v>
          </cell>
          <cell r="AG64">
            <v>7.1300000000000002E-2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0.99999999999999989</v>
          </cell>
          <cell r="W65">
            <v>0</v>
          </cell>
          <cell r="X65">
            <v>0.563558</v>
          </cell>
          <cell r="Y65">
            <v>0.15268799999999999</v>
          </cell>
          <cell r="Z65">
            <v>0.20677599999999999</v>
          </cell>
          <cell r="AA65">
            <v>0.20677599999999999</v>
          </cell>
          <cell r="AB65">
            <v>0</v>
          </cell>
          <cell r="AC65">
            <v>0</v>
          </cell>
          <cell r="AD65">
            <v>0</v>
          </cell>
          <cell r="AE65">
            <v>0</v>
          </cell>
          <cell r="AF65">
            <v>0</v>
          </cell>
          <cell r="AG65">
            <v>7.6978000000000005E-2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0</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2.1375633456991904E-2</v>
          </cell>
          <cell r="G69">
            <v>0.31191878000448747</v>
          </cell>
          <cell r="H69">
            <v>8.5435727172761114E-2</v>
          </cell>
          <cell r="I69">
            <v>0.12793905505395925</v>
          </cell>
          <cell r="J69">
            <v>0.10536863956109546</v>
          </cell>
          <cell r="K69">
            <v>0.40401244424312199</v>
          </cell>
          <cell r="L69">
            <v>4.7386987262868219E-2</v>
          </cell>
          <cell r="M69">
            <v>2.2570415492863802E-2</v>
          </cell>
          <cell r="N69">
            <v>1.931372805810032E-3</v>
          </cell>
          <cell r="O69">
            <v>0</v>
          </cell>
          <cell r="P69">
            <v>0</v>
          </cell>
          <cell r="S69" t="str">
            <v>SNPPS</v>
          </cell>
          <cell r="V69">
            <v>0.99999999999999956</v>
          </cell>
          <cell r="W69">
            <v>2.397709753737276E-2</v>
          </cell>
          <cell r="X69">
            <v>0.30763781363012893</v>
          </cell>
          <cell r="Y69">
            <v>8.9703262623200233E-2</v>
          </cell>
          <cell r="Z69">
            <v>0.12127245933352301</v>
          </cell>
          <cell r="AA69">
            <v>0.10424314401303929</v>
          </cell>
          <cell r="AB69">
            <v>0.40617996168125775</v>
          </cell>
          <cell r="AC69">
            <v>4.9213497079067713E-2</v>
          </cell>
          <cell r="AD69">
            <v>1.702931532048373E-2</v>
          </cell>
          <cell r="AE69">
            <v>2.0159081154494701E-3</v>
          </cell>
          <cell r="AF69">
            <v>0</v>
          </cell>
          <cell r="AG69">
            <v>0</v>
          </cell>
        </row>
        <row r="70">
          <cell r="B70" t="str">
            <v>SNPT</v>
          </cell>
          <cell r="E70">
            <v>0.99999999999999978</v>
          </cell>
          <cell r="F70">
            <v>2.0513337075165707E-2</v>
          </cell>
          <cell r="G70">
            <v>0.29933592785357099</v>
          </cell>
          <cell r="H70">
            <v>8.1989236636329121E-2</v>
          </cell>
          <cell r="I70">
            <v>0.12469117336192892</v>
          </cell>
          <cell r="J70">
            <v>0.10111805223537756</v>
          </cell>
          <cell r="K70">
            <v>0.42196096424491553</v>
          </cell>
          <cell r="L70">
            <v>4.9492185508198755E-2</v>
          </cell>
          <cell r="M70">
            <v>2.3573121126551352E-2</v>
          </cell>
          <cell r="N70">
            <v>2.0171753198908625E-3</v>
          </cell>
          <cell r="O70">
            <v>0</v>
          </cell>
          <cell r="P70">
            <v>0</v>
          </cell>
          <cell r="S70" t="str">
            <v>SNPT</v>
          </cell>
          <cell r="V70">
            <v>1.0000000000000004</v>
          </cell>
          <cell r="W70">
            <v>2.3274510258415294E-2</v>
          </cell>
          <cell r="X70">
            <v>0.29862327740255101</v>
          </cell>
          <cell r="Y70">
            <v>8.7074738837041116E-2</v>
          </cell>
          <cell r="Z70">
            <v>0.11877065126987418</v>
          </cell>
          <cell r="AA70">
            <v>0.10118856633582317</v>
          </cell>
          <cell r="AB70">
            <v>0.41936451644648992</v>
          </cell>
          <cell r="AC70">
            <v>5.0810961524979353E-2</v>
          </cell>
          <cell r="AD70">
            <v>1.7582084934051015E-2</v>
          </cell>
          <cell r="AE70">
            <v>2.0813442606492593E-3</v>
          </cell>
          <cell r="AF70">
            <v>0</v>
          </cell>
          <cell r="AG70">
            <v>0</v>
          </cell>
        </row>
        <row r="71">
          <cell r="B71" t="str">
            <v>SNPP</v>
          </cell>
          <cell r="E71">
            <v>0.99999999999999978</v>
          </cell>
          <cell r="F71">
            <v>2.2133905574851565E-2</v>
          </cell>
          <cell r="G71">
            <v>0.32298368315180631</v>
          </cell>
          <cell r="H71">
            <v>8.8466445767113669E-2</v>
          </cell>
          <cell r="I71">
            <v>0.13079512424441295</v>
          </cell>
          <cell r="J71">
            <v>0.10910645166555261</v>
          </cell>
          <cell r="K71">
            <v>0.38822916767946164</v>
          </cell>
          <cell r="L71">
            <v>4.5535752390908617E-2</v>
          </cell>
          <cell r="M71">
            <v>2.1688672578860334E-2</v>
          </cell>
          <cell r="N71">
            <v>1.8559211914451815E-3</v>
          </cell>
          <cell r="O71">
            <v>0</v>
          </cell>
          <cell r="P71">
            <v>0</v>
          </cell>
          <cell r="S71" t="str">
            <v>SNPP</v>
          </cell>
          <cell r="V71">
            <v>0.99999999999999978</v>
          </cell>
          <cell r="W71">
            <v>2.4879973310497433E-2</v>
          </cell>
          <cell r="X71">
            <v>0.31922214857270265</v>
          </cell>
          <cell r="Y71">
            <v>9.3081106937612665E-2</v>
          </cell>
          <cell r="Z71">
            <v>0.12448746472477951</v>
          </cell>
          <cell r="AA71">
            <v>0.1081684985767857</v>
          </cell>
          <cell r="AB71">
            <v>0.38923684951072823</v>
          </cell>
          <cell r="AC71">
            <v>4.7160639035890788E-2</v>
          </cell>
          <cell r="AD71">
            <v>1.6318966147993802E-2</v>
          </cell>
          <cell r="AE71">
            <v>1.9318179077884034E-3</v>
          </cell>
          <cell r="AF71">
            <v>0</v>
          </cell>
          <cell r="AG71">
            <v>0</v>
          </cell>
        </row>
        <row r="72">
          <cell r="B72" t="str">
            <v>SNPPH</v>
          </cell>
          <cell r="E72">
            <v>1</v>
          </cell>
          <cell r="F72">
            <v>2.8210680710936843E-2</v>
          </cell>
          <cell r="G72">
            <v>0.41165755991073449</v>
          </cell>
          <cell r="H72">
            <v>0.11275455417154466</v>
          </cell>
          <cell r="I72">
            <v>0.15368359638351409</v>
          </cell>
          <cell r="J72">
            <v>0.1390611910325189</v>
          </cell>
          <cell r="K72">
            <v>0.26174235598086865</v>
          </cell>
          <cell r="L72">
            <v>3.0699999135558039E-2</v>
          </cell>
          <cell r="M72">
            <v>1.4622405350995181E-2</v>
          </cell>
          <cell r="N72">
            <v>1.2512537068434728E-3</v>
          </cell>
          <cell r="O72">
            <v>0</v>
          </cell>
          <cell r="P72">
            <v>0</v>
          </cell>
          <cell r="S72" t="str">
            <v>SNPPH</v>
          </cell>
          <cell r="V72">
            <v>1.0000000000000002</v>
          </cell>
          <cell r="W72">
            <v>3.1845831686822618E-2</v>
          </cell>
          <cell r="X72">
            <v>0.4085974967610978</v>
          </cell>
          <cell r="Y72">
            <v>0.1191418185126295</v>
          </cell>
          <cell r="Z72">
            <v>0.14929184302491841</v>
          </cell>
          <cell r="AA72">
            <v>0.13845335589806379</v>
          </cell>
          <cell r="AB72">
            <v>0.25851751541491563</v>
          </cell>
          <cell r="AC72">
            <v>3.1322448643450268E-2</v>
          </cell>
          <cell r="AD72">
            <v>1.0838487126854607E-2</v>
          </cell>
          <cell r="AE72">
            <v>1.2830459561659095E-3</v>
          </cell>
          <cell r="AF72">
            <v>0</v>
          </cell>
          <cell r="AG72">
            <v>0</v>
          </cell>
        </row>
        <row r="73">
          <cell r="B73" t="str">
            <v>SNPPN</v>
          </cell>
          <cell r="E73">
            <v>0.99999999999999989</v>
          </cell>
          <cell r="F73">
            <v>3.5529998795005277E-2</v>
          </cell>
          <cell r="G73">
            <v>0.51846294520333447</v>
          </cell>
          <cell r="H73">
            <v>0.14200895096775207</v>
          </cell>
          <cell r="I73">
            <v>0.18125216758990934</v>
          </cell>
          <cell r="J73">
            <v>0.17514089789056053</v>
          </cell>
          <cell r="K73">
            <v>0.10939227102148295</v>
          </cell>
          <cell r="L73">
            <v>1.2830719022188856E-2</v>
          </cell>
          <cell r="M73">
            <v>6.1112696993487915E-3</v>
          </cell>
          <cell r="N73">
            <v>5.229474003269882E-4</v>
          </cell>
          <cell r="O73">
            <v>0</v>
          </cell>
          <cell r="P73">
            <v>0</v>
          </cell>
          <cell r="S73" t="str">
            <v>SNPPN</v>
          </cell>
          <cell r="V73">
            <v>0.99999999999999978</v>
          </cell>
          <cell r="W73">
            <v>3.9925330391006424E-2</v>
          </cell>
          <cell r="X73">
            <v>0.51226139155521766</v>
          </cell>
          <cell r="Y73">
            <v>0.1493688880315959</v>
          </cell>
          <cell r="Z73">
            <v>0.1780617277264476</v>
          </cell>
          <cell r="AA73">
            <v>0.17357989052806314</v>
          </cell>
          <cell r="AB73">
            <v>0.10689992094466227</v>
          </cell>
          <cell r="AC73">
            <v>1.2952187314673871E-2</v>
          </cell>
          <cell r="AD73">
            <v>4.4818371983844614E-3</v>
          </cell>
          <cell r="AE73">
            <v>5.305540363962155E-4</v>
          </cell>
          <cell r="AF73">
            <v>0</v>
          </cell>
          <cell r="AG73">
            <v>0</v>
          </cell>
        </row>
        <row r="74">
          <cell r="B74" t="str">
            <v>SNPPO</v>
          </cell>
          <cell r="E74">
            <v>1</v>
          </cell>
          <cell r="F74">
            <v>2.2980783707202315E-2</v>
          </cell>
          <cell r="G74">
            <v>0.33534154821282619</v>
          </cell>
          <cell r="H74">
            <v>9.1851311493300156E-2</v>
          </cell>
          <cell r="I74">
            <v>0.13398493234220138</v>
          </cell>
          <cell r="J74">
            <v>0.11328103656659808</v>
          </cell>
          <cell r="K74">
            <v>0.37060157533657406</v>
          </cell>
          <cell r="L74">
            <v>4.3468196042756195E-2</v>
          </cell>
          <cell r="M74">
            <v>2.0703895775603318E-2</v>
          </cell>
          <cell r="N74">
            <v>1.7716528651396915E-3</v>
          </cell>
          <cell r="O74">
            <v>0</v>
          </cell>
          <cell r="P74">
            <v>0</v>
          </cell>
          <cell r="S74" t="str">
            <v>SNPPO</v>
          </cell>
          <cell r="V74">
            <v>1</v>
          </cell>
          <cell r="W74">
            <v>2.6312894278088538E-2</v>
          </cell>
          <cell r="X74">
            <v>0.33760722094801393</v>
          </cell>
          <cell r="Y74">
            <v>9.8441959545972166E-2</v>
          </cell>
          <cell r="Z74">
            <v>0.12958988166095059</v>
          </cell>
          <cell r="AA74">
            <v>0.1143982845861673</v>
          </cell>
          <cell r="AB74">
            <v>0.36234705868006112</v>
          </cell>
          <cell r="AC74">
            <v>4.3902623458203935E-2</v>
          </cell>
          <cell r="AD74">
            <v>1.5191597074783281E-2</v>
          </cell>
          <cell r="AE74">
            <v>1.7983614287097559E-3</v>
          </cell>
          <cell r="AF74">
            <v>0</v>
          </cell>
          <cell r="AG74">
            <v>0</v>
          </cell>
        </row>
        <row r="75">
          <cell r="B75" t="str">
            <v>SNPG</v>
          </cell>
          <cell r="E75">
            <v>1.0000000000000002</v>
          </cell>
          <cell r="F75">
            <v>2.3116699830205856E-2</v>
          </cell>
          <cell r="G75">
            <v>0.33138079919075047</v>
          </cell>
          <cell r="H75">
            <v>9.0778664702239678E-2</v>
          </cell>
          <cell r="I75">
            <v>0.12909206916582311</v>
          </cell>
          <cell r="J75">
            <v>0.10309451808324767</v>
          </cell>
          <cell r="K75">
            <v>0.36673382175419456</v>
          </cell>
          <cell r="L75">
            <v>5.8195579333919563E-2</v>
          </cell>
          <cell r="M75">
            <v>2.5997551082575433E-2</v>
          </cell>
          <cell r="N75">
            <v>7.0236602286704154E-4</v>
          </cell>
          <cell r="O75">
            <v>0</v>
          </cell>
          <cell r="P75">
            <v>0</v>
          </cell>
          <cell r="S75" t="str">
            <v>SNPG</v>
          </cell>
          <cell r="V75">
            <v>1.0000000000000002</v>
          </cell>
          <cell r="W75">
            <v>2.4866632114640526E-2</v>
          </cell>
          <cell r="X75">
            <v>0.33020453702562758</v>
          </cell>
          <cell r="Y75">
            <v>9.4346260590027972E-2</v>
          </cell>
          <cell r="Z75">
            <v>0.12900006486766591</v>
          </cell>
          <cell r="AA75">
            <v>0.10483923523490503</v>
          </cell>
          <cell r="AB75">
            <v>0.36215524255205189</v>
          </cell>
          <cell r="AC75">
            <v>5.8704056108235134E-2</v>
          </cell>
          <cell r="AD75">
            <v>2.416082963276088E-2</v>
          </cell>
          <cell r="AE75">
            <v>7.2320674175124962E-4</v>
          </cell>
          <cell r="AF75">
            <v>0</v>
          </cell>
          <cell r="AG75">
            <v>0</v>
          </cell>
        </row>
        <row r="76">
          <cell r="B76" t="str">
            <v>SNPI</v>
          </cell>
          <cell r="E76">
            <v>1</v>
          </cell>
          <cell r="F76">
            <v>2.7719661638868992E-2</v>
          </cell>
          <cell r="G76">
            <v>0.32739113534561004</v>
          </cell>
          <cell r="H76">
            <v>8.2271029852004643E-2</v>
          </cell>
          <cell r="I76">
            <v>0.11744830676195411</v>
          </cell>
          <cell r="J76">
            <v>9.776756137015391E-2</v>
          </cell>
          <cell r="K76">
            <v>0.39593532660737035</v>
          </cell>
          <cell r="L76">
            <v>4.8222872125054037E-2</v>
          </cell>
          <cell r="M76">
            <v>1.9680745391800206E-2</v>
          </cell>
          <cell r="N76">
            <v>1.0116676691377541E-3</v>
          </cell>
          <cell r="O76">
            <v>0</v>
          </cell>
          <cell r="P76">
            <v>0</v>
          </cell>
          <cell r="S76" t="str">
            <v>SNPI</v>
          </cell>
          <cell r="V76">
            <v>0.99999999999999967</v>
          </cell>
          <cell r="W76">
            <v>2.9623314412940978E-2</v>
          </cell>
          <cell r="X76">
            <v>0.32429772671795759</v>
          </cell>
          <cell r="Y76">
            <v>8.6042838907540428E-2</v>
          </cell>
          <cell r="Z76">
            <v>0.11551205617269265</v>
          </cell>
          <cell r="AA76">
            <v>9.8796237222030459E-2</v>
          </cell>
          <cell r="AB76">
            <v>0.39454769324471339</v>
          </cell>
          <cell r="AC76">
            <v>4.8936881089217114E-2</v>
          </cell>
          <cell r="AD76">
            <v>1.6715818950662195E-2</v>
          </cell>
          <cell r="AE76">
            <v>1.0394894549374657E-3</v>
          </cell>
          <cell r="AF76">
            <v>0</v>
          </cell>
          <cell r="AG76">
            <v>0</v>
          </cell>
        </row>
        <row r="77">
          <cell r="B77" t="str">
            <v>TROJP</v>
          </cell>
          <cell r="E77">
            <v>0.99999999999999989</v>
          </cell>
          <cell r="F77">
            <v>3.3422200991676511E-2</v>
          </cell>
          <cell r="G77">
            <v>0.4899785257876893</v>
          </cell>
          <cell r="H77">
            <v>0.13380031748963328</v>
          </cell>
          <cell r="I77">
            <v>0.17663482491783988</v>
          </cell>
          <cell r="J77">
            <v>0.16782005114051232</v>
          </cell>
          <cell r="K77">
            <v>0.14767663725178287</v>
          </cell>
          <cell r="L77">
            <v>1.7793418359737304E-2</v>
          </cell>
          <cell r="M77">
            <v>8.8147737773275649E-3</v>
          </cell>
          <cell r="N77">
            <v>6.9407520164091734E-4</v>
          </cell>
          <cell r="O77">
            <v>0</v>
          </cell>
          <cell r="P77">
            <v>0</v>
          </cell>
          <cell r="S77" t="str">
            <v>TROJP</v>
          </cell>
          <cell r="V77">
            <v>0.99999999999999967</v>
          </cell>
          <cell r="W77">
            <v>3.7830167224261704E-2</v>
          </cell>
          <cell r="X77">
            <v>0.484757810565634</v>
          </cell>
          <cell r="Y77">
            <v>0.1409669004941119</v>
          </cell>
          <cell r="Z77">
            <v>0.17337512192596885</v>
          </cell>
          <cell r="AA77">
            <v>0.16699725753458688</v>
          </cell>
          <cell r="AB77">
            <v>0.14467106946985592</v>
          </cell>
          <cell r="AC77">
            <v>1.7692820421386257E-2</v>
          </cell>
          <cell r="AD77">
            <v>6.3778643913819611E-3</v>
          </cell>
          <cell r="AE77">
            <v>7.0610989878129408E-4</v>
          </cell>
          <cell r="AF77">
            <v>0</v>
          </cell>
          <cell r="AG77">
            <v>0</v>
          </cell>
        </row>
        <row r="78">
          <cell r="B78" t="str">
            <v>TROJD</v>
          </cell>
          <cell r="E78">
            <v>1</v>
          </cell>
          <cell r="F78">
            <v>3.427767534230456E-2</v>
          </cell>
          <cell r="G78">
            <v>0.50286330662555767</v>
          </cell>
          <cell r="H78">
            <v>0.13725768590665971</v>
          </cell>
          <cell r="I78">
            <v>0.18044370480921271</v>
          </cell>
          <cell r="J78">
            <v>0.17257910898701781</v>
          </cell>
          <cell r="K78">
            <v>0.12888298481366034</v>
          </cell>
          <cell r="L78">
            <v>1.5672509929444665E-2</v>
          </cell>
          <cell r="M78">
            <v>7.8645958221948854E-3</v>
          </cell>
          <cell r="N78">
            <v>6.0213257316040283E-4</v>
          </cell>
          <cell r="O78">
            <v>0</v>
          </cell>
          <cell r="P78">
            <v>0</v>
          </cell>
          <cell r="S78" t="str">
            <v>TROJD</v>
          </cell>
          <cell r="V78">
            <v>1</v>
          </cell>
          <cell r="W78">
            <v>3.879090747939918E-2</v>
          </cell>
          <cell r="X78">
            <v>0.49697478438980519</v>
          </cell>
          <cell r="Y78">
            <v>0.14446169336929196</v>
          </cell>
          <cell r="Z78">
            <v>0.17728611083486359</v>
          </cell>
          <cell r="AA78">
            <v>0.17162038469011628</v>
          </cell>
          <cell r="AB78">
            <v>0.12636901753237881</v>
          </cell>
          <cell r="AC78">
            <v>1.5504314047165549E-2</v>
          </cell>
          <cell r="AD78">
            <v>5.665726144747303E-3</v>
          </cell>
          <cell r="AE78">
            <v>6.1317234709564795E-4</v>
          </cell>
          <cell r="AF78">
            <v>0</v>
          </cell>
          <cell r="AG78">
            <v>0</v>
          </cell>
        </row>
        <row r="79">
          <cell r="B79" t="str">
            <v>IBT</v>
          </cell>
          <cell r="E79">
            <v>1.0004507163465857</v>
          </cell>
          <cell r="F79">
            <v>1.1129308740645356E-3</v>
          </cell>
          <cell r="G79">
            <v>0.4401509203179822</v>
          </cell>
          <cell r="H79">
            <v>0.11352747017886516</v>
          </cell>
          <cell r="I79">
            <v>0.14645028475407687</v>
          </cell>
          <cell r="J79">
            <v>0.13404870039024339</v>
          </cell>
          <cell r="K79">
            <v>0.23049330421965644</v>
          </cell>
          <cell r="L79">
            <v>6.7410656935615973E-2</v>
          </cell>
          <cell r="M79">
            <v>1.2401584363833497E-2</v>
          </cell>
          <cell r="N79">
            <v>5.971898532912575E-3</v>
          </cell>
          <cell r="O79">
            <v>-1.6770774201727403E-4</v>
          </cell>
          <cell r="P79">
            <v>-4.4990417245705924E-3</v>
          </cell>
          <cell r="S79" t="str">
            <v>IBT</v>
          </cell>
          <cell r="V79">
            <v>1.0000000000000009</v>
          </cell>
          <cell r="W79">
            <v>6.1714019829210822E-3</v>
          </cell>
          <cell r="X79">
            <v>0.38526458103197858</v>
          </cell>
          <cell r="Y79">
            <v>7.7182397166534744E-2</v>
          </cell>
          <cell r="Z79">
            <v>0.12278279992920038</v>
          </cell>
          <cell r="AA79">
            <v>0.10180616681062897</v>
          </cell>
          <cell r="AB79">
            <v>0.35014138160413155</v>
          </cell>
          <cell r="AC79">
            <v>6.0802516068320586E-2</v>
          </cell>
          <cell r="AD79">
            <v>2.0976633118571411E-2</v>
          </cell>
          <cell r="AE79">
            <v>5.2299502658359476E-3</v>
          </cell>
          <cell r="AF79">
            <v>-2.1759568055078594E-3</v>
          </cell>
          <cell r="AG79">
            <v>-5.3990712434142741E-3</v>
          </cell>
        </row>
        <row r="80">
          <cell r="B80" t="str">
            <v>DITEXPRL</v>
          </cell>
          <cell r="E80">
            <v>0.99999999999999978</v>
          </cell>
          <cell r="F80">
            <v>4.6162864785511362E-2</v>
          </cell>
          <cell r="G80">
            <v>0.44533070007462833</v>
          </cell>
          <cell r="H80">
            <v>0.13201566492519501</v>
          </cell>
          <cell r="I80">
            <v>0.15833695202015646</v>
          </cell>
          <cell r="J80">
            <v>0.15012418965815863</v>
          </cell>
          <cell r="K80">
            <v>0.20790603746067479</v>
          </cell>
          <cell r="L80">
            <v>2.5404397031333414E-2</v>
          </cell>
          <cell r="M80">
            <v>8.2127623619978347E-3</v>
          </cell>
          <cell r="N80">
            <v>2.4027036047523129E-4</v>
          </cell>
          <cell r="O80">
            <v>0</v>
          </cell>
          <cell r="P80">
            <v>-1.5396886657974614E-2</v>
          </cell>
          <cell r="S80" t="str">
            <v>DITEXPRL</v>
          </cell>
          <cell r="V80">
            <v>1</v>
          </cell>
          <cell r="W80">
            <v>3.820734230764735E-2</v>
          </cell>
          <cell r="X80">
            <v>0.40257223089749877</v>
          </cell>
          <cell r="Y80">
            <v>0.10602504897878147</v>
          </cell>
          <cell r="Z80">
            <v>0.14941471105592175</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1.0000000000000002</v>
          </cell>
          <cell r="F81">
            <v>2.4370037297614718E-2</v>
          </cell>
          <cell r="G81">
            <v>0.28612338457830622</v>
          </cell>
          <cell r="H81">
            <v>7.3212184023971866E-2</v>
          </cell>
          <cell r="I81">
            <v>0.11258414942249328</v>
          </cell>
          <cell r="J81">
            <v>9.0459606336194043E-2</v>
          </cell>
          <cell r="K81">
            <v>0.43436879914477344</v>
          </cell>
          <cell r="L81">
            <v>5.9365465009201264E-2</v>
          </cell>
          <cell r="M81">
            <v>2.2124543086299242E-2</v>
          </cell>
          <cell r="N81">
            <v>2.2444145651074384E-3</v>
          </cell>
          <cell r="O81">
            <v>1.3952272580165734E-3</v>
          </cell>
          <cell r="P81">
            <v>6.3363387005151541E-3</v>
          </cell>
          <cell r="S81" t="str">
            <v>DITBALRL</v>
          </cell>
          <cell r="V81">
            <v>0.99999999999999989</v>
          </cell>
          <cell r="W81">
            <v>2.4250772282932914E-2</v>
          </cell>
          <cell r="X81">
            <v>0.28012320363749954</v>
          </cell>
          <cell r="Y81">
            <v>7.1519913883084485E-2</v>
          </cell>
          <cell r="Z81">
            <v>0.10803121874567498</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1.0000000000000002</v>
          </cell>
          <cell r="F82">
            <v>3.1588812239881151E-2</v>
          </cell>
          <cell r="G82">
            <v>0.34555243367056593</v>
          </cell>
          <cell r="H82">
            <v>9.2528792082187297E-2</v>
          </cell>
          <cell r="I82">
            <v>0.12141202757881991</v>
          </cell>
          <cell r="J82">
            <v>0.10605304633870273</v>
          </cell>
          <cell r="K82">
            <v>0.35748958885427873</v>
          </cell>
          <cell r="L82">
            <v>4.5447234964201361E-2</v>
          </cell>
          <cell r="M82">
            <v>1.5358981240117189E-2</v>
          </cell>
          <cell r="N82">
            <v>9.863357592840166E-4</v>
          </cell>
          <cell r="O82">
            <v>1.7964572383558257E-4</v>
          </cell>
          <cell r="P82">
            <v>4.8151291269460817E-3</v>
          </cell>
          <cell r="S82" t="str">
            <v>TAXDEPRL</v>
          </cell>
          <cell r="V82">
            <v>0.99999999999999989</v>
          </cell>
          <cell r="W82">
            <v>3.1582644516885382E-2</v>
          </cell>
          <cell r="X82">
            <v>0.3454849644768776</v>
          </cell>
          <cell r="Y82">
            <v>9.2510725813840053E-2</v>
          </cell>
          <cell r="Z82">
            <v>0.12138832185197035</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1.0000000000000002</v>
          </cell>
          <cell r="F83">
            <v>4.7399051858883774E-2</v>
          </cell>
          <cell r="G83">
            <v>0.49318713341513415</v>
          </cell>
          <cell r="H83">
            <v>0.14010851514817119</v>
          </cell>
          <cell r="I83">
            <v>0.16965080906750693</v>
          </cell>
          <cell r="J83">
            <v>0.16323300805184129</v>
          </cell>
          <cell r="K83">
            <v>0.13889580426384754</v>
          </cell>
          <cell r="L83">
            <v>2.1415564873547829E-2</v>
          </cell>
          <cell r="M83">
            <v>6.4178010156656293E-3</v>
          </cell>
          <cell r="N83">
            <v>2.4210816007668627E-4</v>
          </cell>
          <cell r="O83">
            <v>0</v>
          </cell>
          <cell r="P83">
            <v>-1.0898986787168033E-2</v>
          </cell>
          <cell r="S83" t="str">
            <v>DITEXPMA</v>
          </cell>
          <cell r="V83">
            <v>1.0000000000000004</v>
          </cell>
          <cell r="W83">
            <v>3.7278690357503592E-2</v>
          </cell>
          <cell r="X83">
            <v>0.40248738463481665</v>
          </cell>
          <cell r="Y83">
            <v>0.10610300910400412</v>
          </cell>
          <cell r="Z83">
            <v>0.14642758386886701</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0.99999999999999978</v>
          </cell>
          <cell r="F84">
            <v>2.1042950071620672E-2</v>
          </cell>
          <cell r="G84">
            <v>0.23422551629679803</v>
          </cell>
          <cell r="H84">
            <v>6.0206273832913132E-2</v>
          </cell>
          <cell r="I84">
            <v>9.9050301492668927E-2</v>
          </cell>
          <cell r="J84">
            <v>7.3486214681285744E-2</v>
          </cell>
          <cell r="K84">
            <v>0.50792955193052503</v>
          </cell>
          <cell r="L84">
            <v>6.8426153885614877E-2</v>
          </cell>
          <cell r="M84">
            <v>2.5564086811383186E-2</v>
          </cell>
          <cell r="N84">
            <v>1.9128256095917325E-3</v>
          </cell>
          <cell r="O84">
            <v>8.6939124758085909E-4</v>
          </cell>
          <cell r="P84">
            <v>6.3370356326868096E-3</v>
          </cell>
          <cell r="S84" t="str">
            <v>DITBALMA</v>
          </cell>
          <cell r="V84">
            <v>1.0000000000000002</v>
          </cell>
          <cell r="W84">
            <v>2.1082242703550417E-2</v>
          </cell>
          <cell r="X84">
            <v>0.23181717898437315</v>
          </cell>
          <cell r="Y84">
            <v>5.9642459912231868E-2</v>
          </cell>
          <cell r="Z84">
            <v>9.7142318442144576E-2</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0.99999999999999989</v>
          </cell>
          <cell r="F85">
            <v>3.1731343730165743E-2</v>
          </cell>
          <cell r="G85">
            <v>0.34641010157337171</v>
          </cell>
          <cell r="H85">
            <v>9.2808072491215837E-2</v>
          </cell>
          <cell r="I85">
            <v>0.12163751779050906</v>
          </cell>
          <cell r="J85">
            <v>0.10632311523910022</v>
          </cell>
          <cell r="K85">
            <v>0.35614086106605097</v>
          </cell>
          <cell r="L85">
            <v>4.5298106279163863E-2</v>
          </cell>
          <cell r="M85">
            <v>1.5314402551408843E-2</v>
          </cell>
          <cell r="N85">
            <v>9.7937762378475499E-4</v>
          </cell>
          <cell r="O85">
            <v>1.7949031879201119E-4</v>
          </cell>
          <cell r="P85">
            <v>4.8151291269460817E-3</v>
          </cell>
          <cell r="S85" t="str">
            <v>TAXDEPRMA</v>
          </cell>
          <cell r="V85">
            <v>1.0000000000000002</v>
          </cell>
          <cell r="W85">
            <v>3.1725148177863073E-2</v>
          </cell>
          <cell r="X85">
            <v>0.34634246491982429</v>
          </cell>
          <cell r="Y85">
            <v>9.2789951693303258E-2</v>
          </cell>
          <cell r="Z85">
            <v>0.1216137680366428</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0.99999999999999978</v>
          </cell>
          <cell r="F86">
            <v>3.0938346247843303E-2</v>
          </cell>
          <cell r="G86">
            <v>0.33465971045561188</v>
          </cell>
          <cell r="H86">
            <v>8.2974042350589153E-2</v>
          </cell>
          <cell r="I86">
            <v>0.11737570353302852</v>
          </cell>
          <cell r="J86">
            <v>9.6860159508238938E-2</v>
          </cell>
          <cell r="K86">
            <v>0.38308205366200898</v>
          </cell>
          <cell r="L86">
            <v>4.985678711347237E-2</v>
          </cell>
          <cell r="M86">
            <v>2.0515544024789587E-2</v>
          </cell>
          <cell r="N86">
            <v>1.1133566374457058E-3</v>
          </cell>
          <cell r="O86">
            <v>0</v>
          </cell>
          <cell r="P86">
            <v>0</v>
          </cell>
          <cell r="S86" t="str">
            <v>SCHMDEXP</v>
          </cell>
          <cell r="V86">
            <v>1.0000000000000002</v>
          </cell>
          <cell r="W86">
            <v>3.1572628293554991E-2</v>
          </cell>
          <cell r="X86">
            <v>0.3297945955875291</v>
          </cell>
          <cell r="Y86">
            <v>8.5527833192310526E-2</v>
          </cell>
          <cell r="Z86">
            <v>0.11447425678931063</v>
          </cell>
          <cell r="AA86">
            <v>9.7261426716021226E-2</v>
          </cell>
          <cell r="AB86">
            <v>0.38564401835901535</v>
          </cell>
          <cell r="AC86">
            <v>5.1824345208386927E-2</v>
          </cell>
          <cell r="AD86">
            <v>1.7212830073289397E-2</v>
          </cell>
          <cell r="AE86">
            <v>1.1623225698925896E-3</v>
          </cell>
          <cell r="AF86">
            <v>0</v>
          </cell>
          <cell r="AG86">
            <v>0</v>
          </cell>
        </row>
        <row r="87">
          <cell r="B87" t="str">
            <v>SCHMAEXP</v>
          </cell>
          <cell r="E87">
            <v>1.0000000000000004</v>
          </cell>
          <cell r="F87">
            <v>2.8194087161696548E-2</v>
          </cell>
          <cell r="G87">
            <v>0.3384629059684845</v>
          </cell>
          <cell r="H87">
            <v>8.4018602543641421E-2</v>
          </cell>
          <cell r="I87">
            <v>0.12911965292079788</v>
          </cell>
          <cell r="J87">
            <v>0.10995571221400494</v>
          </cell>
          <cell r="K87">
            <v>0.37448450875572753</v>
          </cell>
          <cell r="L87">
            <v>4.4669537604687289E-2</v>
          </cell>
          <cell r="M87">
            <v>1.9163940706792951E-2</v>
          </cell>
          <cell r="N87">
            <v>1.0507050449651879E-3</v>
          </cell>
          <cell r="O87">
            <v>0</v>
          </cell>
          <cell r="P87">
            <v>0</v>
          </cell>
          <cell r="S87" t="str">
            <v>SCHMAEXP</v>
          </cell>
          <cell r="V87">
            <v>1</v>
          </cell>
          <cell r="W87">
            <v>3.0091609904050676E-2</v>
          </cell>
          <cell r="X87">
            <v>0.33452969652387987</v>
          </cell>
          <cell r="Y87">
            <v>8.7866036630209088E-2</v>
          </cell>
          <cell r="Z87">
            <v>0.12589122014741327</v>
          </cell>
          <cell r="AA87">
            <v>0.109833753166324</v>
          </cell>
          <cell r="AB87">
            <v>0.37499247596589597</v>
          </cell>
          <cell r="AC87">
            <v>4.5545907197585812E-2</v>
          </cell>
          <cell r="AD87">
            <v>1.6057466981089272E-2</v>
          </cell>
          <cell r="AE87">
            <v>1.0830536309650782E-3</v>
          </cell>
          <cell r="AF87">
            <v>0</v>
          </cell>
          <cell r="AG87">
            <v>0</v>
          </cell>
        </row>
        <row r="88">
          <cell r="B88" t="str">
            <v>SGCT</v>
          </cell>
          <cell r="E88">
            <v>0.99999999999999989</v>
          </cell>
          <cell r="F88">
            <v>2.2981488587479885E-2</v>
          </cell>
          <cell r="G88">
            <v>0.33535183400841068</v>
          </cell>
          <cell r="H88">
            <v>9.1854128811402327E-2</v>
          </cell>
          <cell r="I88">
            <v>0.13407194997084745</v>
          </cell>
          <cell r="J88">
            <v>0.1132845111899841</v>
          </cell>
          <cell r="K88">
            <v>0.37209700255922301</v>
          </cell>
          <cell r="L88">
            <v>4.3643596062636687E-2</v>
          </cell>
          <cell r="M88">
            <v>2.0787438780863355E-2</v>
          </cell>
          <cell r="N88">
            <v>0</v>
          </cell>
          <cell r="O88">
            <v>0</v>
          </cell>
          <cell r="P88">
            <v>0</v>
          </cell>
          <cell r="S88" t="str">
            <v>SGCT</v>
          </cell>
          <cell r="V88">
            <v>1</v>
          </cell>
          <cell r="W88">
            <v>2.63269321250915E-2</v>
          </cell>
          <cell r="X88">
            <v>0.33778733334707867</v>
          </cell>
          <cell r="Y88">
            <v>9.8494478024257884E-2</v>
          </cell>
          <cell r="Z88">
            <v>0.1297046463246152</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EF354-A361-4924-94B0-69E7E3BF627E}">
  <sheetPr>
    <pageSetUpPr fitToPage="1"/>
  </sheetPr>
  <dimension ref="A2:M65"/>
  <sheetViews>
    <sheetView tabSelected="1" view="pageBreakPreview" zoomScale="80" zoomScaleNormal="100" zoomScaleSheetLayoutView="80" workbookViewId="0">
      <selection activeCell="C46" sqref="C46"/>
    </sheetView>
  </sheetViews>
  <sheetFormatPr defaultColWidth="9.140625" defaultRowHeight="12" customHeight="1" x14ac:dyDescent="0.2"/>
  <cols>
    <col min="1" max="1" width="2.5703125" style="66" customWidth="1"/>
    <col min="2" max="2" width="4.140625" style="66" customWidth="1"/>
    <col min="3" max="3" width="25.140625" style="66" customWidth="1"/>
    <col min="4" max="4" width="10.140625" style="66" bestFit="1" customWidth="1"/>
    <col min="5" max="5" width="5.5703125" style="66" bestFit="1" customWidth="1"/>
    <col min="6" max="6" width="13.42578125" style="66" customWidth="1"/>
    <col min="7" max="7" width="8.7109375" style="66" bestFit="1" customWidth="1"/>
    <col min="8" max="8" width="11" style="66" bestFit="1" customWidth="1"/>
    <col min="9" max="9" width="13.7109375" style="66" bestFit="1" customWidth="1"/>
    <col min="10" max="10" width="12.7109375" style="66" customWidth="1"/>
    <col min="11" max="11" width="9.140625" style="66"/>
    <col min="12" max="12" width="11.42578125" style="66" bestFit="1" customWidth="1"/>
    <col min="13" max="13" width="10.5703125" style="66" bestFit="1" customWidth="1"/>
    <col min="14" max="16384" width="9.140625" style="66"/>
  </cols>
  <sheetData>
    <row r="2" spans="2:13" ht="12" customHeight="1" x14ac:dyDescent="0.2">
      <c r="B2" s="39" t="s">
        <v>51</v>
      </c>
      <c r="I2" s="67" t="s">
        <v>20</v>
      </c>
      <c r="J2" s="68" t="s">
        <v>125</v>
      </c>
    </row>
    <row r="3" spans="2:13" ht="12" customHeight="1" x14ac:dyDescent="0.2">
      <c r="B3" s="39" t="s">
        <v>52</v>
      </c>
    </row>
    <row r="4" spans="2:13" ht="12" customHeight="1" x14ac:dyDescent="0.2">
      <c r="B4" s="39" t="s">
        <v>53</v>
      </c>
    </row>
    <row r="7" spans="2:13" ht="12" customHeight="1" x14ac:dyDescent="0.2">
      <c r="B7" s="40"/>
      <c r="C7" s="40"/>
      <c r="D7" s="41"/>
      <c r="E7" s="41"/>
      <c r="F7" s="41" t="s">
        <v>19</v>
      </c>
      <c r="G7" s="41"/>
      <c r="H7" s="41"/>
      <c r="I7" s="41" t="s">
        <v>18</v>
      </c>
      <c r="J7" s="41"/>
    </row>
    <row r="8" spans="2:13" ht="12" customHeight="1" x14ac:dyDescent="0.2">
      <c r="B8" s="40"/>
      <c r="C8" s="40"/>
      <c r="D8" s="42" t="s">
        <v>17</v>
      </c>
      <c r="E8" s="42" t="s">
        <v>16</v>
      </c>
      <c r="F8" s="42" t="s">
        <v>15</v>
      </c>
      <c r="G8" s="42" t="s">
        <v>14</v>
      </c>
      <c r="H8" s="42" t="s">
        <v>13</v>
      </c>
      <c r="I8" s="42" t="s">
        <v>12</v>
      </c>
      <c r="J8" s="42" t="s">
        <v>11</v>
      </c>
      <c r="L8" s="43"/>
      <c r="M8" s="43"/>
    </row>
    <row r="9" spans="2:13" ht="12" customHeight="1" x14ac:dyDescent="0.2">
      <c r="B9" s="44" t="s">
        <v>10</v>
      </c>
      <c r="C9" s="40"/>
      <c r="D9" s="41"/>
      <c r="E9" s="41"/>
      <c r="F9" s="41"/>
      <c r="G9" s="41"/>
      <c r="H9" s="41"/>
      <c r="I9" s="45"/>
      <c r="J9" s="41"/>
      <c r="L9" s="43"/>
      <c r="M9" s="43"/>
    </row>
    <row r="10" spans="2:13" s="92" customFormat="1" ht="12" customHeight="1" x14ac:dyDescent="0.2">
      <c r="B10" s="92" t="s">
        <v>7</v>
      </c>
      <c r="D10" s="56">
        <f>'10.7.1_R'!B19</f>
        <v>312</v>
      </c>
      <c r="E10" s="93" t="s">
        <v>2</v>
      </c>
      <c r="F10" s="94">
        <f>SUM('10.7.1_R'!Y39:Z39)</f>
        <v>40519263.706849977</v>
      </c>
      <c r="G10" s="93" t="s">
        <v>1</v>
      </c>
      <c r="H10" s="95">
        <v>0.22162982918040364</v>
      </c>
      <c r="I10" s="94">
        <f>F10*H10</f>
        <v>8980277.4938648883</v>
      </c>
      <c r="J10" s="96" t="s">
        <v>126</v>
      </c>
      <c r="K10" s="97"/>
      <c r="L10" s="98"/>
      <c r="M10" s="98"/>
    </row>
    <row r="11" spans="2:13" ht="12" customHeight="1" x14ac:dyDescent="0.2">
      <c r="D11" s="46"/>
      <c r="E11" s="51"/>
      <c r="F11" s="1"/>
      <c r="G11" s="51"/>
      <c r="H11" s="4"/>
      <c r="I11" s="1"/>
      <c r="J11" s="41"/>
      <c r="L11" s="43"/>
      <c r="M11" s="47"/>
    </row>
    <row r="12" spans="2:13" ht="12" customHeight="1" x14ac:dyDescent="0.2">
      <c r="G12" s="52"/>
      <c r="H12" s="52"/>
      <c r="L12" s="43"/>
      <c r="M12" s="43"/>
    </row>
    <row r="13" spans="2:13" ht="12" customHeight="1" x14ac:dyDescent="0.2">
      <c r="B13" s="44" t="s">
        <v>9</v>
      </c>
      <c r="G13" s="52"/>
      <c r="H13" s="52"/>
      <c r="L13" s="43"/>
      <c r="M13" s="43"/>
    </row>
    <row r="14" spans="2:13" s="92" customFormat="1" ht="12" customHeight="1" x14ac:dyDescent="0.2">
      <c r="B14" s="92" t="s">
        <v>7</v>
      </c>
      <c r="D14" s="56" t="str">
        <f>'10.7.1_R'!B25</f>
        <v>403SP</v>
      </c>
      <c r="E14" s="93" t="s">
        <v>2</v>
      </c>
      <c r="F14" s="94">
        <f>'10.7.1_R'!AA41</f>
        <v>364175.10052977799</v>
      </c>
      <c r="G14" s="93" t="s">
        <v>1</v>
      </c>
      <c r="H14" s="95">
        <f>$H$10</f>
        <v>0.22162982918040364</v>
      </c>
      <c r="I14" s="94">
        <f>F14*H14</f>
        <v>80712.065322171024</v>
      </c>
      <c r="J14" s="96" t="s">
        <v>126</v>
      </c>
      <c r="K14" s="97"/>
      <c r="L14" s="98"/>
      <c r="M14" s="98"/>
    </row>
    <row r="15" spans="2:13" ht="12" customHeight="1" x14ac:dyDescent="0.2">
      <c r="D15" s="46"/>
      <c r="E15" s="51"/>
      <c r="F15" s="1"/>
      <c r="G15" s="51"/>
      <c r="H15" s="4"/>
      <c r="I15" s="1"/>
      <c r="J15" s="41"/>
      <c r="L15" s="43"/>
      <c r="M15" s="47"/>
    </row>
    <row r="16" spans="2:13" ht="12" customHeight="1" x14ac:dyDescent="0.2">
      <c r="G16" s="52"/>
      <c r="H16" s="52"/>
      <c r="L16" s="43"/>
      <c r="M16" s="43"/>
    </row>
    <row r="17" spans="2:13" ht="12" customHeight="1" x14ac:dyDescent="0.2">
      <c r="B17" s="44" t="s">
        <v>8</v>
      </c>
      <c r="G17" s="52"/>
      <c r="H17" s="52"/>
      <c r="L17" s="43"/>
      <c r="M17" s="43"/>
    </row>
    <row r="18" spans="2:13" s="92" customFormat="1" ht="12" customHeight="1" x14ac:dyDescent="0.2">
      <c r="B18" s="92" t="s">
        <v>7</v>
      </c>
      <c r="D18" s="56" t="str">
        <f>'10.7.1_R'!B32</f>
        <v>108SP</v>
      </c>
      <c r="E18" s="93" t="s">
        <v>2</v>
      </c>
      <c r="F18" s="99">
        <f>'10.7.1_R'!AA43</f>
        <v>-164344.75116441111</v>
      </c>
      <c r="G18" s="93" t="s">
        <v>1</v>
      </c>
      <c r="H18" s="95">
        <f>$H$10</f>
        <v>0.22162982918040364</v>
      </c>
      <c r="I18" s="94">
        <f>F18*H18</f>
        <v>-36423.699127264372</v>
      </c>
      <c r="J18" s="96" t="s">
        <v>126</v>
      </c>
      <c r="K18" s="97"/>
      <c r="L18" s="98"/>
      <c r="M18" s="98"/>
    </row>
    <row r="19" spans="2:13" ht="12" customHeight="1" x14ac:dyDescent="0.2">
      <c r="D19" s="46"/>
      <c r="E19" s="51"/>
      <c r="F19" s="5"/>
      <c r="G19" s="51"/>
      <c r="H19" s="4"/>
      <c r="I19" s="1"/>
      <c r="J19" s="41"/>
      <c r="L19" s="43"/>
      <c r="M19" s="47"/>
    </row>
    <row r="20" spans="2:13" ht="12" customHeight="1" x14ac:dyDescent="0.2">
      <c r="B20" s="79" t="s">
        <v>127</v>
      </c>
      <c r="C20" s="80"/>
      <c r="D20" s="81"/>
      <c r="E20" s="82"/>
      <c r="F20" s="6"/>
      <c r="G20" s="82"/>
      <c r="H20" s="4"/>
      <c r="I20" s="1"/>
      <c r="J20" s="103" t="s">
        <v>141</v>
      </c>
      <c r="L20" s="43"/>
      <c r="M20" s="47"/>
    </row>
    <row r="21" spans="2:13" s="92" customFormat="1" ht="12" customHeight="1" x14ac:dyDescent="0.2">
      <c r="B21" s="100" t="s">
        <v>128</v>
      </c>
      <c r="C21" s="100"/>
      <c r="D21" s="101">
        <v>512</v>
      </c>
      <c r="E21" s="102" t="s">
        <v>2</v>
      </c>
      <c r="F21" s="99">
        <f>'10.7.3_R_REDACTED'!D13*1000</f>
        <v>-14048000</v>
      </c>
      <c r="G21" s="102" t="s">
        <v>1</v>
      </c>
      <c r="H21" s="95">
        <f>$H$10</f>
        <v>0.22162982918040364</v>
      </c>
      <c r="I21" s="94">
        <f t="shared" ref="I21" si="0">F21*H21</f>
        <v>-3113455.8403263101</v>
      </c>
      <c r="J21" s="103" t="s">
        <v>137</v>
      </c>
      <c r="L21" s="97"/>
      <c r="M21" s="98"/>
    </row>
    <row r="22" spans="2:13" ht="12" customHeight="1" x14ac:dyDescent="0.2">
      <c r="D22" s="46"/>
      <c r="E22" s="51"/>
      <c r="F22" s="5"/>
      <c r="G22" s="51"/>
      <c r="H22" s="4"/>
      <c r="I22" s="1"/>
      <c r="J22" s="41"/>
      <c r="L22" s="43"/>
      <c r="M22" s="47"/>
    </row>
    <row r="23" spans="2:13" ht="12" customHeight="1" x14ac:dyDescent="0.2">
      <c r="D23" s="46"/>
      <c r="E23" s="51"/>
      <c r="F23" s="5"/>
      <c r="G23" s="51"/>
      <c r="H23" s="4"/>
      <c r="I23" s="1"/>
      <c r="J23" s="41"/>
      <c r="L23" s="43"/>
      <c r="M23" s="47"/>
    </row>
    <row r="24" spans="2:13" ht="12" customHeight="1" x14ac:dyDescent="0.2">
      <c r="G24" s="52"/>
      <c r="H24" s="52"/>
      <c r="L24" s="43"/>
      <c r="M24" s="43"/>
    </row>
    <row r="25" spans="2:13" ht="12" customHeight="1" x14ac:dyDescent="0.2">
      <c r="B25" s="44"/>
      <c r="G25" s="52"/>
      <c r="H25" s="52"/>
      <c r="L25" s="43"/>
      <c r="M25" s="43"/>
    </row>
    <row r="26" spans="2:13" ht="12" customHeight="1" x14ac:dyDescent="0.2">
      <c r="D26" s="68"/>
      <c r="E26" s="68"/>
      <c r="F26" s="5"/>
      <c r="G26" s="51"/>
      <c r="H26" s="4"/>
      <c r="I26" s="1"/>
      <c r="J26" s="41"/>
      <c r="L26" s="43"/>
      <c r="M26" s="43"/>
    </row>
    <row r="27" spans="2:13" ht="12" customHeight="1" x14ac:dyDescent="0.2">
      <c r="G27" s="52"/>
      <c r="H27" s="52"/>
      <c r="L27" s="43"/>
      <c r="M27" s="43"/>
    </row>
    <row r="28" spans="2:13" ht="12" customHeight="1" x14ac:dyDescent="0.2">
      <c r="B28" s="44" t="s">
        <v>6</v>
      </c>
      <c r="C28" s="40"/>
      <c r="D28" s="41"/>
      <c r="E28" s="41"/>
      <c r="F28" s="41"/>
      <c r="G28" s="41"/>
      <c r="H28" s="41"/>
      <c r="I28" s="45"/>
      <c r="J28" s="41"/>
      <c r="L28" s="43"/>
      <c r="M28" s="43"/>
    </row>
    <row r="29" spans="2:13" ht="12" customHeight="1" x14ac:dyDescent="0.2">
      <c r="B29" s="92" t="s">
        <v>4</v>
      </c>
      <c r="C29" s="92"/>
      <c r="D29" s="56" t="s">
        <v>5</v>
      </c>
      <c r="E29" s="93" t="s">
        <v>2</v>
      </c>
      <c r="F29" s="94">
        <v>364175.81793635443</v>
      </c>
      <c r="G29" s="93" t="s">
        <v>1</v>
      </c>
      <c r="H29" s="95">
        <f>$H$10</f>
        <v>0.22162982918040364</v>
      </c>
      <c r="I29" s="94">
        <f>F29*H29</f>
        <v>80712.224320868001</v>
      </c>
      <c r="J29" s="41"/>
      <c r="L29" s="47"/>
      <c r="M29" s="47"/>
    </row>
    <row r="30" spans="2:13" ht="12" customHeight="1" x14ac:dyDescent="0.2">
      <c r="B30" s="92" t="s">
        <v>4</v>
      </c>
      <c r="C30" s="92"/>
      <c r="D30" s="56" t="s">
        <v>3</v>
      </c>
      <c r="E30" s="93" t="s">
        <v>2</v>
      </c>
      <c r="F30" s="94">
        <v>2252901</v>
      </c>
      <c r="G30" s="93" t="s">
        <v>1</v>
      </c>
      <c r="H30" s="95">
        <f>$H$10</f>
        <v>0.22162982918040364</v>
      </c>
      <c r="I30" s="94">
        <f>F30*H30</f>
        <v>499310.06379036052</v>
      </c>
      <c r="L30" s="47"/>
      <c r="M30" s="47"/>
    </row>
    <row r="31" spans="2:13" ht="12" customHeight="1" x14ac:dyDescent="0.2">
      <c r="B31" s="104" t="s">
        <v>85</v>
      </c>
      <c r="C31" s="92"/>
      <c r="D31" s="56">
        <v>41110</v>
      </c>
      <c r="E31" s="93" t="s">
        <v>2</v>
      </c>
      <c r="F31" s="94">
        <v>-89539</v>
      </c>
      <c r="G31" s="93" t="s">
        <v>1</v>
      </c>
      <c r="H31" s="95">
        <f>$H$10</f>
        <v>0.22162982918040364</v>
      </c>
      <c r="I31" s="94">
        <f>F31*H31</f>
        <v>-19844.513274984161</v>
      </c>
      <c r="L31" s="47"/>
      <c r="M31" s="47"/>
    </row>
    <row r="32" spans="2:13" ht="12" customHeight="1" x14ac:dyDescent="0.2">
      <c r="B32" s="92" t="s">
        <v>85</v>
      </c>
      <c r="C32" s="92"/>
      <c r="D32" s="56">
        <v>41010</v>
      </c>
      <c r="E32" s="93" t="s">
        <v>2</v>
      </c>
      <c r="F32" s="94">
        <v>553912</v>
      </c>
      <c r="G32" s="93" t="s">
        <v>1</v>
      </c>
      <c r="H32" s="95">
        <f>$H$10</f>
        <v>0.22162982918040364</v>
      </c>
      <c r="I32" s="94">
        <f>F32*H32</f>
        <v>122763.42194097574</v>
      </c>
      <c r="J32" s="41"/>
      <c r="L32" s="47"/>
      <c r="M32" s="47"/>
    </row>
    <row r="33" spans="2:13" ht="12" customHeight="1" x14ac:dyDescent="0.2">
      <c r="B33" s="92" t="s">
        <v>86</v>
      </c>
      <c r="C33" s="92"/>
      <c r="D33" s="56">
        <v>282</v>
      </c>
      <c r="E33" s="93" t="s">
        <v>2</v>
      </c>
      <c r="F33" s="94">
        <v>-205470</v>
      </c>
      <c r="G33" s="93" t="s">
        <v>1</v>
      </c>
      <c r="H33" s="95">
        <f>$H$10</f>
        <v>0.22162982918040364</v>
      </c>
      <c r="I33" s="94">
        <f>F33*H33</f>
        <v>-45538.281001697535</v>
      </c>
      <c r="J33" s="41"/>
      <c r="L33" s="47"/>
      <c r="M33" s="47"/>
    </row>
    <row r="34" spans="2:13" ht="12" customHeight="1" x14ac:dyDescent="0.2">
      <c r="D34" s="46"/>
      <c r="E34" s="51"/>
      <c r="F34" s="1"/>
      <c r="G34" s="51"/>
      <c r="H34" s="4"/>
      <c r="I34" s="1"/>
      <c r="J34" s="41"/>
    </row>
    <row r="35" spans="2:13" ht="12" customHeight="1" x14ac:dyDescent="0.2">
      <c r="B35" s="48"/>
      <c r="D35" s="46"/>
      <c r="E35" s="51"/>
      <c r="F35" s="69"/>
      <c r="G35" s="51"/>
      <c r="H35" s="4"/>
      <c r="I35" s="1"/>
      <c r="J35" s="41"/>
    </row>
    <row r="36" spans="2:13" ht="12" customHeight="1" x14ac:dyDescent="0.2">
      <c r="B36" s="48"/>
      <c r="D36" s="46"/>
      <c r="E36" s="51"/>
      <c r="F36" s="69"/>
      <c r="G36" s="51"/>
      <c r="H36" s="4"/>
      <c r="I36" s="1"/>
      <c r="J36" s="41"/>
    </row>
    <row r="37" spans="2:13" ht="12" customHeight="1" x14ac:dyDescent="0.2">
      <c r="B37" s="48"/>
      <c r="D37" s="46"/>
      <c r="E37" s="51"/>
      <c r="F37" s="69"/>
      <c r="G37" s="51"/>
      <c r="H37" s="4"/>
      <c r="I37" s="1"/>
      <c r="J37" s="41"/>
    </row>
    <row r="38" spans="2:13" ht="12" customHeight="1" x14ac:dyDescent="0.2">
      <c r="B38" s="48"/>
      <c r="D38" s="46"/>
      <c r="E38" s="51"/>
      <c r="F38" s="69"/>
      <c r="G38" s="51"/>
      <c r="H38" s="4"/>
      <c r="I38" s="1"/>
      <c r="J38" s="41"/>
    </row>
    <row r="39" spans="2:13" ht="12" customHeight="1" x14ac:dyDescent="0.2">
      <c r="B39" s="48"/>
      <c r="D39" s="46"/>
      <c r="E39" s="51"/>
      <c r="F39" s="69"/>
      <c r="G39" s="51"/>
      <c r="H39" s="4"/>
      <c r="I39" s="1"/>
      <c r="J39" s="41"/>
    </row>
    <row r="40" spans="2:13" ht="12" customHeight="1" x14ac:dyDescent="0.2">
      <c r="B40" s="48"/>
      <c r="D40" s="46"/>
      <c r="E40" s="51"/>
      <c r="F40" s="69"/>
      <c r="G40" s="51"/>
      <c r="H40" s="2"/>
      <c r="I40" s="1"/>
      <c r="J40" s="41"/>
    </row>
    <row r="41" spans="2:13" ht="12" customHeight="1" x14ac:dyDescent="0.2">
      <c r="D41" s="46"/>
      <c r="E41" s="51"/>
      <c r="F41" s="1"/>
      <c r="G41" s="51"/>
      <c r="H41" s="2"/>
      <c r="I41" s="1"/>
      <c r="J41" s="41"/>
    </row>
    <row r="42" spans="2:13" ht="12" customHeight="1" x14ac:dyDescent="0.2">
      <c r="D42" s="46"/>
      <c r="E42" s="51"/>
      <c r="F42" s="1"/>
      <c r="G42" s="51"/>
      <c r="H42" s="2"/>
      <c r="I42" s="1"/>
      <c r="J42" s="41"/>
    </row>
    <row r="43" spans="2:13" ht="12" customHeight="1" x14ac:dyDescent="0.2">
      <c r="B43" s="48"/>
      <c r="F43" s="1"/>
      <c r="G43" s="51"/>
    </row>
    <row r="44" spans="2:13" ht="12" customHeight="1" x14ac:dyDescent="0.2">
      <c r="B44" s="49"/>
    </row>
    <row r="45" spans="2:13" ht="12" customHeight="1" x14ac:dyDescent="0.2">
      <c r="D45" s="46"/>
      <c r="E45" s="51"/>
      <c r="F45" s="1"/>
      <c r="G45" s="51"/>
      <c r="H45" s="2"/>
      <c r="I45" s="1"/>
      <c r="J45" s="41"/>
    </row>
    <row r="54" spans="1:10" ht="16.5" customHeight="1" thickBot="1" x14ac:dyDescent="0.25">
      <c r="B54" s="50" t="s">
        <v>0</v>
      </c>
    </row>
    <row r="55" spans="1:10" ht="12" customHeight="1" x14ac:dyDescent="0.2">
      <c r="A55" s="70"/>
      <c r="B55" s="108" t="s">
        <v>139</v>
      </c>
      <c r="C55" s="108"/>
      <c r="D55" s="108"/>
      <c r="E55" s="108"/>
      <c r="F55" s="108"/>
      <c r="G55" s="108"/>
      <c r="H55" s="108"/>
      <c r="I55" s="108"/>
      <c r="J55" s="109"/>
    </row>
    <row r="56" spans="1:10" ht="12" customHeight="1" x14ac:dyDescent="0.2">
      <c r="A56" s="71"/>
      <c r="B56" s="110"/>
      <c r="C56" s="110"/>
      <c r="D56" s="110"/>
      <c r="E56" s="110"/>
      <c r="F56" s="110"/>
      <c r="G56" s="110"/>
      <c r="H56" s="110"/>
      <c r="I56" s="110"/>
      <c r="J56" s="111"/>
    </row>
    <row r="57" spans="1:10" ht="12" customHeight="1" x14ac:dyDescent="0.2">
      <c r="A57" s="71"/>
      <c r="B57" s="110"/>
      <c r="C57" s="110"/>
      <c r="D57" s="110"/>
      <c r="E57" s="110"/>
      <c r="F57" s="110"/>
      <c r="G57" s="110"/>
      <c r="H57" s="110"/>
      <c r="I57" s="110"/>
      <c r="J57" s="111"/>
    </row>
    <row r="58" spans="1:10" ht="12" customHeight="1" x14ac:dyDescent="0.2">
      <c r="A58" s="71"/>
      <c r="B58" s="110"/>
      <c r="C58" s="110"/>
      <c r="D58" s="110"/>
      <c r="E58" s="110"/>
      <c r="F58" s="110"/>
      <c r="G58" s="110"/>
      <c r="H58" s="110"/>
      <c r="I58" s="110"/>
      <c r="J58" s="111"/>
    </row>
    <row r="59" spans="1:10" ht="12" customHeight="1" x14ac:dyDescent="0.2">
      <c r="A59" s="71"/>
      <c r="B59" s="110"/>
      <c r="C59" s="110"/>
      <c r="D59" s="110"/>
      <c r="E59" s="110"/>
      <c r="F59" s="110"/>
      <c r="G59" s="110"/>
      <c r="H59" s="110"/>
      <c r="I59" s="110"/>
      <c r="J59" s="111"/>
    </row>
    <row r="60" spans="1:10" ht="12" customHeight="1" x14ac:dyDescent="0.2">
      <c r="A60" s="71"/>
      <c r="B60" s="110"/>
      <c r="C60" s="110"/>
      <c r="D60" s="110"/>
      <c r="E60" s="110"/>
      <c r="F60" s="110"/>
      <c r="G60" s="110"/>
      <c r="H60" s="110"/>
      <c r="I60" s="110"/>
      <c r="J60" s="111"/>
    </row>
    <row r="61" spans="1:10" ht="12" customHeight="1" x14ac:dyDescent="0.2">
      <c r="A61" s="71"/>
      <c r="B61" s="110"/>
      <c r="C61" s="110"/>
      <c r="D61" s="110"/>
      <c r="E61" s="110"/>
      <c r="F61" s="110"/>
      <c r="G61" s="110"/>
      <c r="H61" s="110"/>
      <c r="I61" s="110"/>
      <c r="J61" s="111"/>
    </row>
    <row r="62" spans="1:10" ht="12" customHeight="1" x14ac:dyDescent="0.2">
      <c r="A62" s="71"/>
      <c r="B62" s="110"/>
      <c r="C62" s="110"/>
      <c r="D62" s="110"/>
      <c r="E62" s="110"/>
      <c r="F62" s="110"/>
      <c r="G62" s="110"/>
      <c r="H62" s="110"/>
      <c r="I62" s="110"/>
      <c r="J62" s="111"/>
    </row>
    <row r="63" spans="1:10" ht="12" customHeight="1" x14ac:dyDescent="0.2">
      <c r="A63" s="71"/>
      <c r="B63" s="110"/>
      <c r="C63" s="110"/>
      <c r="D63" s="110"/>
      <c r="E63" s="110"/>
      <c r="F63" s="110"/>
      <c r="G63" s="110"/>
      <c r="H63" s="110"/>
      <c r="I63" s="110"/>
      <c r="J63" s="111"/>
    </row>
    <row r="64" spans="1:10" ht="12" customHeight="1" x14ac:dyDescent="0.2">
      <c r="A64" s="71"/>
      <c r="B64" s="110"/>
      <c r="C64" s="110"/>
      <c r="D64" s="110"/>
      <c r="E64" s="110"/>
      <c r="F64" s="110"/>
      <c r="G64" s="110"/>
      <c r="H64" s="110"/>
      <c r="I64" s="110"/>
      <c r="J64" s="111"/>
    </row>
    <row r="65" spans="1:10" ht="12" customHeight="1" thickBot="1" x14ac:dyDescent="0.25">
      <c r="A65" s="72"/>
      <c r="B65" s="112"/>
      <c r="C65" s="112"/>
      <c r="D65" s="112"/>
      <c r="E65" s="112"/>
      <c r="F65" s="112"/>
      <c r="G65" s="112"/>
      <c r="H65" s="112"/>
      <c r="I65" s="112"/>
      <c r="J65" s="113"/>
    </row>
  </sheetData>
  <mergeCells count="1">
    <mergeCell ref="B55:J65"/>
  </mergeCells>
  <conditionalFormatting sqref="B9">
    <cfRule type="cellIs" dxfId="12" priority="13" stopIfTrue="1" operator="equal">
      <formula>"Adjustment to Income/Expense/Rate Base:"</formula>
    </cfRule>
  </conditionalFormatting>
  <conditionalFormatting sqref="B13">
    <cfRule type="cellIs" dxfId="11" priority="12" stopIfTrue="1" operator="equal">
      <formula>"Adjustment to Income/Expense/Rate Base:"</formula>
    </cfRule>
  </conditionalFormatting>
  <conditionalFormatting sqref="B18:B19 B22">
    <cfRule type="cellIs" dxfId="10" priority="11" stopIfTrue="1" operator="equal">
      <formula>"Adjustment to Income/Expense/Rate Base:"</formula>
    </cfRule>
  </conditionalFormatting>
  <conditionalFormatting sqref="B44">
    <cfRule type="cellIs" dxfId="9" priority="10" stopIfTrue="1" operator="equal">
      <formula>"Adjustment to Income/Expense/Rate Base:"</formula>
    </cfRule>
  </conditionalFormatting>
  <conditionalFormatting sqref="B28">
    <cfRule type="cellIs" dxfId="8" priority="9" stopIfTrue="1" operator="equal">
      <formula>"Adjustment to Income/Expense/Rate Base:"</formula>
    </cfRule>
  </conditionalFormatting>
  <conditionalFormatting sqref="B25">
    <cfRule type="cellIs" dxfId="7" priority="8" stopIfTrue="1" operator="equal">
      <formula>"Adjustment to Income/Expense/Rate Base:"</formula>
    </cfRule>
  </conditionalFormatting>
  <conditionalFormatting sqref="B31">
    <cfRule type="cellIs" dxfId="6" priority="7" stopIfTrue="1" operator="equal">
      <formula>"Adjustment to Income/Expense/Rate Base:"</formula>
    </cfRule>
  </conditionalFormatting>
  <conditionalFormatting sqref="B40">
    <cfRule type="cellIs" dxfId="5" priority="6" stopIfTrue="1" operator="equal">
      <formula>"Adjustment to Income/Expense/Rate Base:"</formula>
    </cfRule>
  </conditionalFormatting>
  <conditionalFormatting sqref="B17">
    <cfRule type="cellIs" dxfId="4" priority="5" stopIfTrue="1" operator="equal">
      <formula>"Adjustment to Income/Expense/Rate Base:"</formula>
    </cfRule>
  </conditionalFormatting>
  <conditionalFormatting sqref="B35:B39">
    <cfRule type="cellIs" dxfId="3" priority="4" stopIfTrue="1" operator="equal">
      <formula>"Adjustment to Income/Expense/Rate Base:"</formula>
    </cfRule>
  </conditionalFormatting>
  <conditionalFormatting sqref="B43">
    <cfRule type="cellIs" dxfId="2" priority="3" stopIfTrue="1" operator="equal">
      <formula>"Adjustment to Income/Expense/Rate Base:"</formula>
    </cfRule>
  </conditionalFormatting>
  <conditionalFormatting sqref="B21">
    <cfRule type="cellIs" dxfId="1" priority="2" stopIfTrue="1" operator="equal">
      <formula>"Adjustment to Income/Expense/Rate Base:"</formula>
    </cfRule>
  </conditionalFormatting>
  <conditionalFormatting sqref="B20">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9:D41" xr:uid="{00000000-0002-0000-0100-000000000000}">
      <formula1>$D$98:$D$432</formula1>
    </dataValidation>
  </dataValidations>
  <pageMargins left="0.7" right="0.7" top="0.75" bottom="0.75" header="0.3" footer="0.3"/>
  <pageSetup scale="84"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BB378-C4CF-4A34-A18D-BE61B53672DE}">
  <sheetPr>
    <pageSetUpPr fitToPage="1"/>
  </sheetPr>
  <dimension ref="A1:AH48"/>
  <sheetViews>
    <sheetView view="pageBreakPreview" zoomScale="80" zoomScaleNormal="80" zoomScaleSheetLayoutView="80" workbookViewId="0">
      <selection activeCell="C46" sqref="C46"/>
    </sheetView>
  </sheetViews>
  <sheetFormatPr defaultRowHeight="12.75" outlineLevelCol="1" x14ac:dyDescent="0.2"/>
  <cols>
    <col min="1" max="1" width="20" style="8" customWidth="1"/>
    <col min="2" max="2" width="9.140625" style="55"/>
    <col min="3" max="3" width="7.7109375" style="55" customWidth="1"/>
    <col min="4" max="4" width="11.85546875" style="8" hidden="1" customWidth="1" outlineLevel="1"/>
    <col min="5" max="5" width="9.5703125" style="8" hidden="1" customWidth="1" outlineLevel="1"/>
    <col min="6" max="8" width="10.28515625" style="8" hidden="1" customWidth="1" outlineLevel="1"/>
    <col min="9" max="9" width="13.42578125" style="8" hidden="1" customWidth="1" outlineLevel="1"/>
    <col min="10" max="10" width="13.28515625" style="8" hidden="1" customWidth="1" outlineLevel="1"/>
    <col min="11" max="11" width="12.28515625" style="8" hidden="1" customWidth="1" outlineLevel="1"/>
    <col min="12" max="15" width="11.28515625" style="8" hidden="1" customWidth="1" outlineLevel="1"/>
    <col min="16" max="16" width="12.28515625" style="8" hidden="1" customWidth="1" outlineLevel="1"/>
    <col min="17" max="20" width="11.28515625" style="8" hidden="1" customWidth="1" outlineLevel="1"/>
    <col min="21" max="21" width="10.85546875" style="8" customWidth="1" collapsed="1"/>
    <col min="22" max="22" width="10.85546875" style="8" customWidth="1"/>
    <col min="23" max="23" width="12.28515625" style="8" customWidth="1"/>
    <col min="24" max="24" width="12.85546875" style="8" customWidth="1"/>
    <col min="25" max="25" width="13" style="8" customWidth="1"/>
    <col min="26" max="26" width="12.28515625" style="8" bestFit="1" customWidth="1"/>
    <col min="27" max="27" width="12.85546875" style="8" bestFit="1" customWidth="1"/>
    <col min="28" max="33" width="12.28515625" style="8" bestFit="1" customWidth="1"/>
    <col min="34" max="34" width="13.5703125" style="8" customWidth="1"/>
    <col min="35" max="16384" width="9.140625" style="8"/>
  </cols>
  <sheetData>
    <row r="1" spans="1:34" x14ac:dyDescent="0.2">
      <c r="A1" s="11" t="str">
        <f>'10.7_R'!B2</f>
        <v>PacifiCorp</v>
      </c>
      <c r="AH1" s="38"/>
    </row>
    <row r="2" spans="1:34" x14ac:dyDescent="0.2">
      <c r="A2" s="11" t="str">
        <f>'10.7_R'!B3</f>
        <v>Washington 2023 General Rate Case</v>
      </c>
    </row>
    <row r="3" spans="1:34" x14ac:dyDescent="0.2">
      <c r="A3" s="11" t="str">
        <f>'10.7_R'!B4</f>
        <v>Pro Forma Jim Bridger Units 1 &amp; 2 Additions - Year 1</v>
      </c>
    </row>
    <row r="4" spans="1:34" x14ac:dyDescent="0.2">
      <c r="A4" s="11"/>
    </row>
    <row r="5" spans="1:34" x14ac:dyDescent="0.2">
      <c r="A5" s="11"/>
    </row>
    <row r="6" spans="1:34" x14ac:dyDescent="0.2">
      <c r="A6" s="11" t="s">
        <v>36</v>
      </c>
    </row>
    <row r="8" spans="1:34" x14ac:dyDescent="0.2">
      <c r="A8" s="29" t="s">
        <v>89</v>
      </c>
    </row>
    <row r="9" spans="1:34" x14ac:dyDescent="0.2">
      <c r="AH9" s="61" t="s">
        <v>47</v>
      </c>
    </row>
    <row r="10" spans="1:34" x14ac:dyDescent="0.2">
      <c r="B10" s="49" t="s">
        <v>30</v>
      </c>
      <c r="C10" s="57" t="s">
        <v>29</v>
      </c>
      <c r="D10" s="27">
        <v>44743</v>
      </c>
      <c r="E10" s="27">
        <v>44774</v>
      </c>
      <c r="F10" s="27">
        <v>44805</v>
      </c>
      <c r="G10" s="27">
        <v>44835</v>
      </c>
      <c r="H10" s="27">
        <v>44866</v>
      </c>
      <c r="I10" s="27">
        <v>44896</v>
      </c>
      <c r="J10" s="27">
        <v>44927</v>
      </c>
      <c r="K10" s="27">
        <v>44958</v>
      </c>
      <c r="L10" s="27">
        <v>44986</v>
      </c>
      <c r="M10" s="27">
        <v>45017</v>
      </c>
      <c r="N10" s="27">
        <v>45047</v>
      </c>
      <c r="O10" s="27">
        <v>45078</v>
      </c>
      <c r="P10" s="27">
        <v>45108</v>
      </c>
      <c r="Q10" s="27">
        <v>45139</v>
      </c>
      <c r="R10" s="27">
        <v>45170</v>
      </c>
      <c r="S10" s="27">
        <v>45200</v>
      </c>
      <c r="T10" s="27">
        <v>45231</v>
      </c>
      <c r="U10" s="27">
        <v>45261</v>
      </c>
      <c r="V10" s="27">
        <v>45292</v>
      </c>
      <c r="W10" s="27">
        <v>45323</v>
      </c>
      <c r="X10" s="27">
        <v>45352</v>
      </c>
      <c r="Y10" s="27">
        <v>45383</v>
      </c>
      <c r="Z10" s="27">
        <v>45413</v>
      </c>
      <c r="AA10" s="27">
        <v>45444</v>
      </c>
      <c r="AB10" s="27">
        <v>45474</v>
      </c>
      <c r="AC10" s="27">
        <v>45505</v>
      </c>
      <c r="AD10" s="27">
        <v>45536</v>
      </c>
      <c r="AE10" s="27">
        <v>45566</v>
      </c>
      <c r="AF10" s="27">
        <v>45597</v>
      </c>
      <c r="AG10" s="27">
        <v>45627</v>
      </c>
      <c r="AH10" s="35" t="s">
        <v>90</v>
      </c>
    </row>
    <row r="11" spans="1:34" x14ac:dyDescent="0.2">
      <c r="A11" s="8" t="s">
        <v>54</v>
      </c>
      <c r="B11" s="58">
        <v>312</v>
      </c>
      <c r="C11" s="58" t="s">
        <v>1</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1640517</v>
      </c>
      <c r="V11" s="6">
        <v>0</v>
      </c>
      <c r="W11" s="6">
        <v>0</v>
      </c>
      <c r="X11" s="6">
        <v>0</v>
      </c>
      <c r="Y11" s="6">
        <v>0</v>
      </c>
      <c r="Z11" s="6">
        <v>0</v>
      </c>
      <c r="AA11" s="6">
        <v>979849.5801999917</v>
      </c>
      <c r="AB11" s="6">
        <v>0</v>
      </c>
      <c r="AC11" s="6">
        <v>0</v>
      </c>
      <c r="AD11" s="6">
        <v>0</v>
      </c>
      <c r="AE11" s="6">
        <v>0</v>
      </c>
      <c r="AF11" s="6">
        <v>0</v>
      </c>
      <c r="AG11" s="6">
        <v>0</v>
      </c>
      <c r="AH11" s="7">
        <f>SUM(D11:AG11)</f>
        <v>2620366.5801999918</v>
      </c>
    </row>
    <row r="12" spans="1:34" x14ac:dyDescent="0.2">
      <c r="A12" s="8" t="s">
        <v>55</v>
      </c>
      <c r="B12" s="58">
        <v>312</v>
      </c>
      <c r="C12" s="58" t="s">
        <v>1</v>
      </c>
      <c r="D12" s="6">
        <v>0</v>
      </c>
      <c r="E12" s="6">
        <v>5188.1400000000003</v>
      </c>
      <c r="F12" s="6">
        <v>94426.880000000005</v>
      </c>
      <c r="G12" s="6">
        <v>91544.65</v>
      </c>
      <c r="H12" s="6">
        <v>47604.47</v>
      </c>
      <c r="I12" s="6">
        <v>0</v>
      </c>
      <c r="J12" s="6">
        <v>0</v>
      </c>
      <c r="K12" s="6">
        <v>0</v>
      </c>
      <c r="L12" s="6">
        <v>0</v>
      </c>
      <c r="M12" s="6">
        <v>0</v>
      </c>
      <c r="N12" s="6">
        <v>0</v>
      </c>
      <c r="O12" s="6">
        <v>0</v>
      </c>
      <c r="P12" s="6">
        <v>0</v>
      </c>
      <c r="Q12" s="6">
        <v>0</v>
      </c>
      <c r="R12" s="6">
        <v>0</v>
      </c>
      <c r="S12" s="6">
        <v>0</v>
      </c>
      <c r="T12" s="6">
        <v>0</v>
      </c>
      <c r="U12" s="6">
        <v>0</v>
      </c>
      <c r="V12" s="6">
        <v>0</v>
      </c>
      <c r="W12" s="6">
        <v>0</v>
      </c>
      <c r="X12" s="6">
        <v>0</v>
      </c>
      <c r="Y12" s="6">
        <v>23465740</v>
      </c>
      <c r="Z12" s="6">
        <v>1175067.699899992</v>
      </c>
      <c r="AA12" s="6">
        <v>2402065.4596999809</v>
      </c>
      <c r="AB12" s="6">
        <v>0</v>
      </c>
      <c r="AC12" s="6">
        <v>0</v>
      </c>
      <c r="AD12" s="6">
        <v>0</v>
      </c>
      <c r="AE12" s="6">
        <v>0</v>
      </c>
      <c r="AF12" s="6">
        <v>0</v>
      </c>
      <c r="AG12" s="6">
        <v>0</v>
      </c>
      <c r="AH12" s="7">
        <f t="shared" ref="AH12:AH13" si="0">SUM(D12:AG12)</f>
        <v>27281637.299599975</v>
      </c>
    </row>
    <row r="13" spans="1:34" x14ac:dyDescent="0.2">
      <c r="A13" s="8" t="s">
        <v>56</v>
      </c>
      <c r="B13" s="58">
        <v>312</v>
      </c>
      <c r="C13" s="58" t="s">
        <v>1</v>
      </c>
      <c r="D13" s="6">
        <v>1686380.64</v>
      </c>
      <c r="E13" s="6">
        <v>421125.75</v>
      </c>
      <c r="F13" s="6">
        <v>77783.94</v>
      </c>
      <c r="G13" s="6">
        <v>-180523.93</v>
      </c>
      <c r="H13" s="6">
        <v>-6865.66</v>
      </c>
      <c r="I13" s="6">
        <v>35019.990000000005</v>
      </c>
      <c r="J13" s="6">
        <v>0</v>
      </c>
      <c r="K13" s="6">
        <v>0</v>
      </c>
      <c r="L13" s="6">
        <v>0</v>
      </c>
      <c r="M13" s="6">
        <v>0</v>
      </c>
      <c r="N13" s="6">
        <v>0</v>
      </c>
      <c r="O13" s="6">
        <v>309824.45999999996</v>
      </c>
      <c r="P13" s="6">
        <v>0</v>
      </c>
      <c r="Q13" s="6">
        <v>0</v>
      </c>
      <c r="R13" s="6">
        <v>0</v>
      </c>
      <c r="S13" s="6">
        <v>0</v>
      </c>
      <c r="T13" s="6">
        <v>0</v>
      </c>
      <c r="U13" s="6">
        <v>0</v>
      </c>
      <c r="V13" s="6">
        <v>0</v>
      </c>
      <c r="W13" s="6">
        <v>0</v>
      </c>
      <c r="X13" s="6">
        <v>0</v>
      </c>
      <c r="Y13" s="6">
        <v>23473185</v>
      </c>
      <c r="Z13" s="6">
        <v>707339.60989999457</v>
      </c>
      <c r="AA13" s="6">
        <v>74689.759899999277</v>
      </c>
      <c r="AB13" s="6">
        <v>0</v>
      </c>
      <c r="AC13" s="6">
        <v>0</v>
      </c>
      <c r="AD13" s="6">
        <v>0</v>
      </c>
      <c r="AE13" s="6">
        <v>0</v>
      </c>
      <c r="AF13" s="6">
        <v>0</v>
      </c>
      <c r="AG13" s="6">
        <v>0</v>
      </c>
      <c r="AH13" s="7">
        <f t="shared" si="0"/>
        <v>26597959.559799992</v>
      </c>
    </row>
    <row r="14" spans="1:34" ht="13.5" thickBot="1" x14ac:dyDescent="0.25">
      <c r="AH14" s="25">
        <f>SUM(AH11:AH13)</f>
        <v>56499963.439599961</v>
      </c>
    </row>
    <row r="15" spans="1:34" x14ac:dyDescent="0.2">
      <c r="D15" s="28"/>
      <c r="E15" s="11"/>
      <c r="F15" s="11"/>
      <c r="G15" s="11"/>
      <c r="H15" s="11"/>
      <c r="I15" s="11"/>
      <c r="J15" s="11"/>
      <c r="K15" s="11"/>
      <c r="L15" s="11"/>
      <c r="M15" s="11"/>
      <c r="N15" s="11"/>
      <c r="O15" s="11"/>
      <c r="P15" s="11"/>
      <c r="Q15" s="11"/>
      <c r="R15" s="11"/>
      <c r="S15" s="11"/>
      <c r="T15" s="11"/>
      <c r="U15" s="11"/>
      <c r="V15" s="11"/>
      <c r="AH15" s="65" t="s">
        <v>123</v>
      </c>
    </row>
    <row r="16" spans="1:34" x14ac:dyDescent="0.2">
      <c r="A16" s="29" t="s">
        <v>35</v>
      </c>
      <c r="D16" s="28"/>
      <c r="E16" s="11"/>
      <c r="F16" s="11"/>
      <c r="G16" s="11"/>
      <c r="H16" s="11"/>
      <c r="I16" s="11"/>
      <c r="J16" s="11"/>
      <c r="K16" s="11"/>
      <c r="L16" s="11"/>
      <c r="M16" s="11"/>
      <c r="N16" s="11"/>
      <c r="O16" s="11"/>
      <c r="P16" s="11"/>
      <c r="Q16" s="11"/>
      <c r="R16" s="11"/>
      <c r="S16" s="11"/>
      <c r="T16" s="11"/>
      <c r="U16" s="11"/>
      <c r="V16" s="11"/>
      <c r="AH16" s="65"/>
    </row>
    <row r="17" spans="1:34" x14ac:dyDescent="0.2">
      <c r="D17" s="28"/>
      <c r="E17" s="11"/>
      <c r="F17" s="11"/>
      <c r="G17" s="11"/>
      <c r="H17" s="11"/>
      <c r="I17" s="11"/>
      <c r="J17" s="11"/>
      <c r="K17" s="11"/>
      <c r="L17" s="11"/>
      <c r="M17" s="11"/>
      <c r="N17" s="11"/>
      <c r="O17" s="11"/>
      <c r="P17" s="11"/>
      <c r="Q17" s="11"/>
      <c r="R17" s="11"/>
      <c r="S17" s="11"/>
      <c r="T17" s="11"/>
      <c r="U17" s="11"/>
      <c r="V17" s="11"/>
      <c r="AH17" s="59" t="s">
        <v>87</v>
      </c>
    </row>
    <row r="18" spans="1:34" x14ac:dyDescent="0.2">
      <c r="B18" s="49" t="s">
        <v>30</v>
      </c>
      <c r="C18" s="57" t="s">
        <v>29</v>
      </c>
      <c r="D18" s="27">
        <v>44743</v>
      </c>
      <c r="E18" s="27">
        <v>44774</v>
      </c>
      <c r="F18" s="27">
        <v>44805</v>
      </c>
      <c r="G18" s="27">
        <v>44835</v>
      </c>
      <c r="H18" s="27">
        <v>44866</v>
      </c>
      <c r="I18" s="27">
        <v>44896</v>
      </c>
      <c r="J18" s="27">
        <v>44927</v>
      </c>
      <c r="K18" s="27">
        <v>44958</v>
      </c>
      <c r="L18" s="27">
        <v>44986</v>
      </c>
      <c r="M18" s="27">
        <v>45017</v>
      </c>
      <c r="N18" s="27">
        <v>45047</v>
      </c>
      <c r="O18" s="27">
        <v>45078</v>
      </c>
      <c r="P18" s="27">
        <v>45108</v>
      </c>
      <c r="Q18" s="27">
        <v>45139</v>
      </c>
      <c r="R18" s="27">
        <v>45170</v>
      </c>
      <c r="S18" s="27">
        <v>45200</v>
      </c>
      <c r="T18" s="27">
        <v>45231</v>
      </c>
      <c r="U18" s="27">
        <v>45261</v>
      </c>
      <c r="V18" s="27">
        <v>45292</v>
      </c>
      <c r="W18" s="27">
        <v>45323</v>
      </c>
      <c r="X18" s="27">
        <v>45352</v>
      </c>
      <c r="Y18" s="27">
        <v>45383</v>
      </c>
      <c r="Z18" s="27">
        <v>45413</v>
      </c>
      <c r="AA18" s="27">
        <v>45444</v>
      </c>
      <c r="AB18" s="27">
        <v>45474</v>
      </c>
      <c r="AC18" s="27">
        <v>45505</v>
      </c>
      <c r="AD18" s="27">
        <v>45536</v>
      </c>
      <c r="AE18" s="27">
        <v>45566</v>
      </c>
      <c r="AF18" s="27">
        <v>45597</v>
      </c>
      <c r="AG18" s="27">
        <v>45627</v>
      </c>
      <c r="AH18" s="27" t="s">
        <v>28</v>
      </c>
    </row>
    <row r="19" spans="1:34" x14ac:dyDescent="0.2">
      <c r="A19" s="8" t="s">
        <v>54</v>
      </c>
      <c r="B19" s="58">
        <v>312</v>
      </c>
      <c r="C19" s="58" t="s">
        <v>1</v>
      </c>
      <c r="D19" s="26">
        <f>D11</f>
        <v>0</v>
      </c>
      <c r="E19" s="26">
        <f>D19+E11</f>
        <v>0</v>
      </c>
      <c r="F19" s="26">
        <f t="shared" ref="F19:AG21" si="1">E19+F11</f>
        <v>0</v>
      </c>
      <c r="G19" s="26">
        <f t="shared" si="1"/>
        <v>0</v>
      </c>
      <c r="H19" s="26">
        <f t="shared" si="1"/>
        <v>0</v>
      </c>
      <c r="I19" s="26">
        <f t="shared" si="1"/>
        <v>0</v>
      </c>
      <c r="J19" s="26">
        <f t="shared" si="1"/>
        <v>0</v>
      </c>
      <c r="K19" s="26">
        <f t="shared" si="1"/>
        <v>0</v>
      </c>
      <c r="L19" s="26">
        <f t="shared" si="1"/>
        <v>0</v>
      </c>
      <c r="M19" s="26">
        <f t="shared" si="1"/>
        <v>0</v>
      </c>
      <c r="N19" s="26">
        <f t="shared" si="1"/>
        <v>0</v>
      </c>
      <c r="O19" s="26">
        <f t="shared" si="1"/>
        <v>0</v>
      </c>
      <c r="P19" s="26">
        <f t="shared" si="1"/>
        <v>0</v>
      </c>
      <c r="Q19" s="26">
        <f t="shared" si="1"/>
        <v>0</v>
      </c>
      <c r="R19" s="26">
        <f t="shared" si="1"/>
        <v>0</v>
      </c>
      <c r="S19" s="26">
        <f t="shared" si="1"/>
        <v>0</v>
      </c>
      <c r="T19" s="26">
        <f t="shared" si="1"/>
        <v>0</v>
      </c>
      <c r="U19" s="26">
        <f t="shared" si="1"/>
        <v>1640517</v>
      </c>
      <c r="V19" s="26">
        <f t="shared" si="1"/>
        <v>1640517</v>
      </c>
      <c r="W19" s="26">
        <f t="shared" si="1"/>
        <v>1640517</v>
      </c>
      <c r="X19" s="26">
        <f t="shared" si="1"/>
        <v>1640517</v>
      </c>
      <c r="Y19" s="26">
        <f t="shared" si="1"/>
        <v>1640517</v>
      </c>
      <c r="Z19" s="26">
        <f t="shared" si="1"/>
        <v>1640517</v>
      </c>
      <c r="AA19" s="26">
        <f t="shared" si="1"/>
        <v>2620366.5801999918</v>
      </c>
      <c r="AB19" s="26">
        <f t="shared" si="1"/>
        <v>2620366.5801999918</v>
      </c>
      <c r="AC19" s="26">
        <f t="shared" si="1"/>
        <v>2620366.5801999918</v>
      </c>
      <c r="AD19" s="26">
        <f t="shared" si="1"/>
        <v>2620366.5801999918</v>
      </c>
      <c r="AE19" s="26">
        <f t="shared" si="1"/>
        <v>2620366.5801999918</v>
      </c>
      <c r="AF19" s="26">
        <f t="shared" si="1"/>
        <v>2620366.5801999918</v>
      </c>
      <c r="AG19" s="26">
        <f t="shared" si="1"/>
        <v>2620366.5801999918</v>
      </c>
      <c r="AH19" s="26">
        <f>(U19+AG19+2*SUM(V19:AF19))/24</f>
        <v>2171268.8559416621</v>
      </c>
    </row>
    <row r="20" spans="1:34" x14ac:dyDescent="0.2">
      <c r="A20" s="8" t="s">
        <v>55</v>
      </c>
      <c r="B20" s="58">
        <v>312</v>
      </c>
      <c r="C20" s="58" t="s">
        <v>1</v>
      </c>
      <c r="D20" s="26">
        <f t="shared" ref="D20:D21" si="2">D12</f>
        <v>0</v>
      </c>
      <c r="E20" s="26">
        <f t="shared" ref="E20:T21" si="3">D20+E12</f>
        <v>5188.1400000000003</v>
      </c>
      <c r="F20" s="26">
        <f t="shared" si="3"/>
        <v>99615.02</v>
      </c>
      <c r="G20" s="26">
        <f t="shared" si="3"/>
        <v>191159.66999999998</v>
      </c>
      <c r="H20" s="26">
        <f t="shared" si="3"/>
        <v>238764.13999999998</v>
      </c>
      <c r="I20" s="26">
        <f t="shared" si="3"/>
        <v>238764.13999999998</v>
      </c>
      <c r="J20" s="26">
        <f t="shared" si="3"/>
        <v>238764.13999999998</v>
      </c>
      <c r="K20" s="26">
        <f t="shared" si="3"/>
        <v>238764.13999999998</v>
      </c>
      <c r="L20" s="26">
        <f t="shared" si="3"/>
        <v>238764.13999999998</v>
      </c>
      <c r="M20" s="26">
        <f t="shared" si="3"/>
        <v>238764.13999999998</v>
      </c>
      <c r="N20" s="26">
        <f t="shared" si="3"/>
        <v>238764.13999999998</v>
      </c>
      <c r="O20" s="26">
        <f t="shared" si="3"/>
        <v>238764.13999999998</v>
      </c>
      <c r="P20" s="26">
        <f t="shared" si="3"/>
        <v>238764.13999999998</v>
      </c>
      <c r="Q20" s="26">
        <f t="shared" si="3"/>
        <v>238764.13999999998</v>
      </c>
      <c r="R20" s="26">
        <f t="shared" si="3"/>
        <v>238764.13999999998</v>
      </c>
      <c r="S20" s="26">
        <f t="shared" si="3"/>
        <v>238764.13999999998</v>
      </c>
      <c r="T20" s="26">
        <f t="shared" si="3"/>
        <v>238764.13999999998</v>
      </c>
      <c r="U20" s="26">
        <f t="shared" si="1"/>
        <v>238764.13999999998</v>
      </c>
      <c r="V20" s="26">
        <f t="shared" si="1"/>
        <v>238764.13999999998</v>
      </c>
      <c r="W20" s="26">
        <f t="shared" si="1"/>
        <v>238764.13999999998</v>
      </c>
      <c r="X20" s="26">
        <f t="shared" si="1"/>
        <v>238764.13999999998</v>
      </c>
      <c r="Y20" s="26">
        <f t="shared" si="1"/>
        <v>23704504.140000001</v>
      </c>
      <c r="Z20" s="26">
        <f t="shared" si="1"/>
        <v>24879571.839899994</v>
      </c>
      <c r="AA20" s="26">
        <f t="shared" si="1"/>
        <v>27281637.299599975</v>
      </c>
      <c r="AB20" s="26">
        <f t="shared" si="1"/>
        <v>27281637.299599975</v>
      </c>
      <c r="AC20" s="26">
        <f t="shared" si="1"/>
        <v>27281637.299599975</v>
      </c>
      <c r="AD20" s="26">
        <f t="shared" si="1"/>
        <v>27281637.299599975</v>
      </c>
      <c r="AE20" s="26">
        <f t="shared" si="1"/>
        <v>27281637.299599975</v>
      </c>
      <c r="AF20" s="26">
        <f t="shared" si="1"/>
        <v>27281637.299599975</v>
      </c>
      <c r="AG20" s="26">
        <f t="shared" si="1"/>
        <v>27281637.299599975</v>
      </c>
      <c r="AH20" s="26">
        <f>(U20+AG20+2*SUM(V20:AF20))/24</f>
        <v>18895866.076441653</v>
      </c>
    </row>
    <row r="21" spans="1:34" x14ac:dyDescent="0.2">
      <c r="A21" s="8" t="s">
        <v>56</v>
      </c>
      <c r="B21" s="58">
        <v>312</v>
      </c>
      <c r="C21" s="58" t="s">
        <v>1</v>
      </c>
      <c r="D21" s="26">
        <f t="shared" si="2"/>
        <v>1686380.64</v>
      </c>
      <c r="E21" s="26">
        <f t="shared" si="3"/>
        <v>2107506.3899999997</v>
      </c>
      <c r="F21" s="26">
        <f t="shared" si="1"/>
        <v>2185290.3299999996</v>
      </c>
      <c r="G21" s="26">
        <f t="shared" si="1"/>
        <v>2004766.3999999997</v>
      </c>
      <c r="H21" s="26">
        <f t="shared" si="1"/>
        <v>1997900.7399999998</v>
      </c>
      <c r="I21" s="26">
        <f t="shared" si="1"/>
        <v>2032920.7299999997</v>
      </c>
      <c r="J21" s="26">
        <f t="shared" si="1"/>
        <v>2032920.7299999997</v>
      </c>
      <c r="K21" s="26">
        <f t="shared" si="1"/>
        <v>2032920.7299999997</v>
      </c>
      <c r="L21" s="26">
        <f t="shared" si="1"/>
        <v>2032920.7299999997</v>
      </c>
      <c r="M21" s="26">
        <f t="shared" si="1"/>
        <v>2032920.7299999997</v>
      </c>
      <c r="N21" s="26">
        <f t="shared" si="1"/>
        <v>2032920.7299999997</v>
      </c>
      <c r="O21" s="26">
        <f t="shared" si="1"/>
        <v>2342745.1899999995</v>
      </c>
      <c r="P21" s="26">
        <f t="shared" si="1"/>
        <v>2342745.1899999995</v>
      </c>
      <c r="Q21" s="26">
        <f t="shared" si="1"/>
        <v>2342745.1899999995</v>
      </c>
      <c r="R21" s="26">
        <f t="shared" si="1"/>
        <v>2342745.1899999995</v>
      </c>
      <c r="S21" s="26">
        <f t="shared" si="1"/>
        <v>2342745.1899999995</v>
      </c>
      <c r="T21" s="26">
        <f t="shared" si="1"/>
        <v>2342745.1899999995</v>
      </c>
      <c r="U21" s="26">
        <f t="shared" si="1"/>
        <v>2342745.1899999995</v>
      </c>
      <c r="V21" s="26">
        <f t="shared" si="1"/>
        <v>2342745.1899999995</v>
      </c>
      <c r="W21" s="26">
        <f t="shared" si="1"/>
        <v>2342745.1899999995</v>
      </c>
      <c r="X21" s="26">
        <f t="shared" si="1"/>
        <v>2342745.1899999995</v>
      </c>
      <c r="Y21" s="26">
        <f t="shared" si="1"/>
        <v>25815930.189999998</v>
      </c>
      <c r="Z21" s="26">
        <f t="shared" si="1"/>
        <v>26523269.799899992</v>
      </c>
      <c r="AA21" s="26">
        <f t="shared" si="1"/>
        <v>26597959.559799992</v>
      </c>
      <c r="AB21" s="26">
        <f t="shared" si="1"/>
        <v>26597959.559799992</v>
      </c>
      <c r="AC21" s="26">
        <f t="shared" si="1"/>
        <v>26597959.559799992</v>
      </c>
      <c r="AD21" s="26">
        <f t="shared" si="1"/>
        <v>26597959.559799992</v>
      </c>
      <c r="AE21" s="26">
        <f t="shared" si="1"/>
        <v>26597959.559799992</v>
      </c>
      <c r="AF21" s="26">
        <f t="shared" si="1"/>
        <v>26597959.559799992</v>
      </c>
      <c r="AG21" s="26">
        <f t="shared" si="1"/>
        <v>26597959.559799992</v>
      </c>
      <c r="AH21" s="26">
        <f>(U21+AG21+2*SUM(V21:AF21))/24</f>
        <v>19452128.774466664</v>
      </c>
    </row>
    <row r="22" spans="1:34" ht="13.5" thickBot="1" x14ac:dyDescent="0.25">
      <c r="I22" s="7"/>
      <c r="U22" s="7"/>
      <c r="AG22" s="7"/>
      <c r="AH22" s="25">
        <f>SUM(AH19:AH21)</f>
        <v>40519263.706849977</v>
      </c>
    </row>
    <row r="23" spans="1:34" x14ac:dyDescent="0.2">
      <c r="A23" s="29" t="s">
        <v>34</v>
      </c>
      <c r="D23" s="30"/>
      <c r="U23" s="7"/>
    </row>
    <row r="24" spans="1:34" x14ac:dyDescent="0.2">
      <c r="B24" s="49" t="s">
        <v>30</v>
      </c>
      <c r="C24" s="57" t="s">
        <v>29</v>
      </c>
      <c r="D24" s="27">
        <f t="shared" ref="D24:AG24" si="4">D18</f>
        <v>44743</v>
      </c>
      <c r="E24" s="27">
        <f t="shared" si="4"/>
        <v>44774</v>
      </c>
      <c r="F24" s="27">
        <f t="shared" si="4"/>
        <v>44805</v>
      </c>
      <c r="G24" s="27">
        <f t="shared" si="4"/>
        <v>44835</v>
      </c>
      <c r="H24" s="27">
        <f t="shared" si="4"/>
        <v>44866</v>
      </c>
      <c r="I24" s="27">
        <f t="shared" si="4"/>
        <v>44896</v>
      </c>
      <c r="J24" s="27">
        <f t="shared" si="4"/>
        <v>44927</v>
      </c>
      <c r="K24" s="27">
        <f t="shared" si="4"/>
        <v>44958</v>
      </c>
      <c r="L24" s="27">
        <f t="shared" si="4"/>
        <v>44986</v>
      </c>
      <c r="M24" s="27">
        <f t="shared" si="4"/>
        <v>45017</v>
      </c>
      <c r="N24" s="27">
        <f t="shared" si="4"/>
        <v>45047</v>
      </c>
      <c r="O24" s="27">
        <f t="shared" si="4"/>
        <v>45078</v>
      </c>
      <c r="P24" s="27">
        <f t="shared" si="4"/>
        <v>45108</v>
      </c>
      <c r="Q24" s="27">
        <f t="shared" si="4"/>
        <v>45139</v>
      </c>
      <c r="R24" s="27">
        <f t="shared" si="4"/>
        <v>45170</v>
      </c>
      <c r="S24" s="27">
        <f t="shared" si="4"/>
        <v>45200</v>
      </c>
      <c r="T24" s="27">
        <f t="shared" si="4"/>
        <v>45231</v>
      </c>
      <c r="U24" s="27">
        <f t="shared" si="4"/>
        <v>45261</v>
      </c>
      <c r="V24" s="27">
        <f t="shared" si="4"/>
        <v>45292</v>
      </c>
      <c r="W24" s="27">
        <f t="shared" si="4"/>
        <v>45323</v>
      </c>
      <c r="X24" s="27">
        <f t="shared" si="4"/>
        <v>45352</v>
      </c>
      <c r="Y24" s="27">
        <f t="shared" si="4"/>
        <v>45383</v>
      </c>
      <c r="Z24" s="27">
        <f t="shared" si="4"/>
        <v>45413</v>
      </c>
      <c r="AA24" s="27">
        <f t="shared" si="4"/>
        <v>45444</v>
      </c>
      <c r="AB24" s="27">
        <f t="shared" si="4"/>
        <v>45474</v>
      </c>
      <c r="AC24" s="27">
        <f t="shared" si="4"/>
        <v>45505</v>
      </c>
      <c r="AD24" s="27">
        <f t="shared" si="4"/>
        <v>45536</v>
      </c>
      <c r="AE24" s="27">
        <f t="shared" si="4"/>
        <v>45566</v>
      </c>
      <c r="AF24" s="27">
        <f t="shared" si="4"/>
        <v>45597</v>
      </c>
      <c r="AG24" s="27">
        <f t="shared" si="4"/>
        <v>45627</v>
      </c>
      <c r="AH24" s="27" t="s">
        <v>33</v>
      </c>
    </row>
    <row r="25" spans="1:34" x14ac:dyDescent="0.2">
      <c r="A25" s="8" t="s">
        <v>54</v>
      </c>
      <c r="B25" s="58" t="s">
        <v>32</v>
      </c>
      <c r="C25" s="58" t="s">
        <v>1</v>
      </c>
      <c r="D25" s="7">
        <f>(((+D19)/2)*$B$38)/12</f>
        <v>0</v>
      </c>
      <c r="E25" s="7">
        <f t="shared" ref="E25:AG25" si="5">(((D19+E19)/2)*$B$38)/12</f>
        <v>0</v>
      </c>
      <c r="F25" s="7">
        <f t="shared" si="5"/>
        <v>0</v>
      </c>
      <c r="G25" s="7">
        <f t="shared" si="5"/>
        <v>0</v>
      </c>
      <c r="H25" s="7">
        <f t="shared" si="5"/>
        <v>0</v>
      </c>
      <c r="I25" s="7">
        <f t="shared" si="5"/>
        <v>0</v>
      </c>
      <c r="J25" s="7">
        <f t="shared" si="5"/>
        <v>0</v>
      </c>
      <c r="K25" s="7">
        <f t="shared" si="5"/>
        <v>0</v>
      </c>
      <c r="L25" s="7">
        <f t="shared" si="5"/>
        <v>0</v>
      </c>
      <c r="M25" s="7">
        <f t="shared" si="5"/>
        <v>0</v>
      </c>
      <c r="N25" s="7">
        <f t="shared" si="5"/>
        <v>0</v>
      </c>
      <c r="O25" s="7">
        <f t="shared" si="5"/>
        <v>0</v>
      </c>
      <c r="P25" s="7">
        <f t="shared" si="5"/>
        <v>0</v>
      </c>
      <c r="Q25" s="7">
        <f t="shared" si="5"/>
        <v>0</v>
      </c>
      <c r="R25" s="7">
        <f t="shared" si="5"/>
        <v>0</v>
      </c>
      <c r="S25" s="7">
        <f t="shared" si="5"/>
        <v>0</v>
      </c>
      <c r="T25" s="7">
        <f t="shared" si="5"/>
        <v>0</v>
      </c>
      <c r="U25" s="7">
        <f t="shared" si="5"/>
        <v>614.35330254081362</v>
      </c>
      <c r="V25" s="7">
        <f t="shared" si="5"/>
        <v>1228.7066050816272</v>
      </c>
      <c r="W25" s="7">
        <f t="shared" si="5"/>
        <v>1228.7066050816272</v>
      </c>
      <c r="X25" s="7">
        <f t="shared" si="5"/>
        <v>1228.7066050816272</v>
      </c>
      <c r="Y25" s="7">
        <f t="shared" si="5"/>
        <v>1228.7066050816272</v>
      </c>
      <c r="Z25" s="7">
        <f t="shared" si="5"/>
        <v>1228.7066050816272</v>
      </c>
      <c r="AA25" s="7">
        <f t="shared" si="5"/>
        <v>1595.6481397253372</v>
      </c>
      <c r="AB25" s="7">
        <f t="shared" si="5"/>
        <v>1962.5896743690466</v>
      </c>
      <c r="AC25" s="7">
        <f t="shared" si="5"/>
        <v>1962.5896743690466</v>
      </c>
      <c r="AD25" s="7">
        <f t="shared" si="5"/>
        <v>1962.5896743690466</v>
      </c>
      <c r="AE25" s="7">
        <f t="shared" si="5"/>
        <v>1962.5896743690466</v>
      </c>
      <c r="AF25" s="7">
        <f t="shared" si="5"/>
        <v>1962.5896743690466</v>
      </c>
      <c r="AG25" s="7">
        <f t="shared" si="5"/>
        <v>1962.5896743690466</v>
      </c>
      <c r="AH25" s="7">
        <f>SUM(V25:AG25)</f>
        <v>19514.719211347754</v>
      </c>
    </row>
    <row r="26" spans="1:34" x14ac:dyDescent="0.2">
      <c r="A26" s="8" t="s">
        <v>55</v>
      </c>
      <c r="B26" s="58" t="s">
        <v>32</v>
      </c>
      <c r="C26" s="58" t="s">
        <v>1</v>
      </c>
      <c r="D26" s="7">
        <f>(((+D20)/2)*$B$38)/12</f>
        <v>0</v>
      </c>
      <c r="E26" s="7">
        <f t="shared" ref="E26:AG26" si="6">(((D20+E20)/2)*$B$38)/12</f>
        <v>1.9428941870423146</v>
      </c>
      <c r="F26" s="7">
        <f t="shared" si="6"/>
        <v>39.247485678425335</v>
      </c>
      <c r="G26" s="7">
        <f t="shared" si="6"/>
        <v>108.89152084177202</v>
      </c>
      <c r="H26" s="7">
        <f t="shared" si="6"/>
        <v>161.00114324595796</v>
      </c>
      <c r="I26" s="7">
        <f t="shared" si="6"/>
        <v>178.82842779113798</v>
      </c>
      <c r="J26" s="7">
        <f t="shared" si="6"/>
        <v>178.82842779113798</v>
      </c>
      <c r="K26" s="7">
        <f t="shared" si="6"/>
        <v>178.82842779113798</v>
      </c>
      <c r="L26" s="7">
        <f t="shared" si="6"/>
        <v>178.82842779113798</v>
      </c>
      <c r="M26" s="7">
        <f t="shared" si="6"/>
        <v>178.82842779113798</v>
      </c>
      <c r="N26" s="7">
        <f t="shared" si="6"/>
        <v>178.82842779113798</v>
      </c>
      <c r="O26" s="7">
        <f t="shared" si="6"/>
        <v>178.82842779113798</v>
      </c>
      <c r="P26" s="7">
        <f t="shared" si="6"/>
        <v>178.82842779113798</v>
      </c>
      <c r="Q26" s="7">
        <f t="shared" si="6"/>
        <v>178.82842779113798</v>
      </c>
      <c r="R26" s="7">
        <f t="shared" si="6"/>
        <v>178.82842779113798</v>
      </c>
      <c r="S26" s="7">
        <f t="shared" si="6"/>
        <v>178.82842779113798</v>
      </c>
      <c r="T26" s="7">
        <f t="shared" si="6"/>
        <v>178.82842779113798</v>
      </c>
      <c r="U26" s="7">
        <f t="shared" si="6"/>
        <v>178.82842779113798</v>
      </c>
      <c r="V26" s="7">
        <f t="shared" si="6"/>
        <v>178.82842779113798</v>
      </c>
      <c r="W26" s="7">
        <f t="shared" si="6"/>
        <v>178.82842779113798</v>
      </c>
      <c r="X26" s="7">
        <f t="shared" si="6"/>
        <v>178.82842779113798</v>
      </c>
      <c r="Y26" s="7">
        <f t="shared" si="6"/>
        <v>8966.4574895832866</v>
      </c>
      <c r="Z26" s="7">
        <f t="shared" si="6"/>
        <v>18194.134854527798</v>
      </c>
      <c r="AA26" s="7">
        <f t="shared" si="6"/>
        <v>19533.726928385306</v>
      </c>
      <c r="AB26" s="7">
        <f t="shared" si="6"/>
        <v>20433.270699090455</v>
      </c>
      <c r="AC26" s="7">
        <f t="shared" si="6"/>
        <v>20433.270699090455</v>
      </c>
      <c r="AD26" s="7">
        <f t="shared" si="6"/>
        <v>20433.270699090455</v>
      </c>
      <c r="AE26" s="7">
        <f t="shared" si="6"/>
        <v>20433.270699090455</v>
      </c>
      <c r="AF26" s="7">
        <f t="shared" si="6"/>
        <v>20433.270699090455</v>
      </c>
      <c r="AG26" s="7">
        <f t="shared" si="6"/>
        <v>20433.270699090455</v>
      </c>
      <c r="AH26" s="7">
        <f>SUM(V26:AG26)</f>
        <v>169830.42875041254</v>
      </c>
    </row>
    <row r="27" spans="1:34" x14ac:dyDescent="0.2">
      <c r="A27" s="8" t="s">
        <v>56</v>
      </c>
      <c r="B27" s="58" t="s">
        <v>32</v>
      </c>
      <c r="C27" s="58" t="s">
        <v>1</v>
      </c>
      <c r="D27" s="7">
        <f>(((+D21)/2)*$B$38)/12</f>
        <v>631.52866780709417</v>
      </c>
      <c r="E27" s="7">
        <f t="shared" ref="E27:AG27" si="7">(((D21+E21)/2)*$B$38)/12</f>
        <v>1420.7637143335048</v>
      </c>
      <c r="F27" s="7">
        <f t="shared" si="7"/>
        <v>1607.5992154109781</v>
      </c>
      <c r="G27" s="7">
        <f t="shared" si="7"/>
        <v>1569.1243613500267</v>
      </c>
      <c r="H27" s="7">
        <f t="shared" si="7"/>
        <v>1498.9492802760305</v>
      </c>
      <c r="I27" s="7">
        <f t="shared" si="7"/>
        <v>1509.4927282356214</v>
      </c>
      <c r="J27" s="7">
        <f t="shared" si="7"/>
        <v>1522.6072808500996</v>
      </c>
      <c r="K27" s="7">
        <f t="shared" si="7"/>
        <v>1522.6072808500996</v>
      </c>
      <c r="L27" s="7">
        <f t="shared" si="7"/>
        <v>1522.6072808500996</v>
      </c>
      <c r="M27" s="7">
        <f t="shared" si="7"/>
        <v>1522.6072808500996</v>
      </c>
      <c r="N27" s="7">
        <f t="shared" si="7"/>
        <v>1522.6072808500996</v>
      </c>
      <c r="O27" s="7">
        <f t="shared" si="7"/>
        <v>1638.6327046701051</v>
      </c>
      <c r="P27" s="7">
        <f t="shared" si="7"/>
        <v>1754.6581284901106</v>
      </c>
      <c r="Q27" s="7">
        <f t="shared" si="7"/>
        <v>1754.6581284901106</v>
      </c>
      <c r="R27" s="7">
        <f t="shared" si="7"/>
        <v>1754.6581284901106</v>
      </c>
      <c r="S27" s="7">
        <f t="shared" si="7"/>
        <v>1754.6581284901106</v>
      </c>
      <c r="T27" s="7">
        <f t="shared" si="7"/>
        <v>1754.6581284901106</v>
      </c>
      <c r="U27" s="7">
        <f t="shared" si="7"/>
        <v>1754.6581284901106</v>
      </c>
      <c r="V27" s="7">
        <f t="shared" si="7"/>
        <v>1754.6581284901106</v>
      </c>
      <c r="W27" s="7">
        <f t="shared" si="7"/>
        <v>1754.6581284901106</v>
      </c>
      <c r="X27" s="7">
        <f t="shared" si="7"/>
        <v>1754.6581284901106</v>
      </c>
      <c r="Y27" s="7">
        <f t="shared" si="7"/>
        <v>10545.075250593378</v>
      </c>
      <c r="Z27" s="7">
        <f t="shared" si="7"/>
        <v>19600.382297860477</v>
      </c>
      <c r="AA27" s="7">
        <f t="shared" si="7"/>
        <v>19893.242613249186</v>
      </c>
      <c r="AB27" s="7">
        <f t="shared" si="7"/>
        <v>19921.213003474062</v>
      </c>
      <c r="AC27" s="7">
        <f t="shared" si="7"/>
        <v>19921.213003474062</v>
      </c>
      <c r="AD27" s="7">
        <f t="shared" si="7"/>
        <v>19921.213003474062</v>
      </c>
      <c r="AE27" s="7">
        <f t="shared" si="7"/>
        <v>19921.213003474062</v>
      </c>
      <c r="AF27" s="7">
        <f t="shared" si="7"/>
        <v>19921.213003474062</v>
      </c>
      <c r="AG27" s="7">
        <f t="shared" si="7"/>
        <v>19921.213003474062</v>
      </c>
      <c r="AH27" s="7">
        <f>SUM(V27:AG27)</f>
        <v>174829.9525680177</v>
      </c>
    </row>
    <row r="28" spans="1:34" ht="13.5" thickBot="1" x14ac:dyDescent="0.25">
      <c r="A28" s="11"/>
      <c r="AH28" s="25">
        <f>SUM(AH25:AH27)</f>
        <v>364175.10052977799</v>
      </c>
    </row>
    <row r="29" spans="1:34" x14ac:dyDescent="0.2">
      <c r="A29" s="29"/>
      <c r="U29" s="7">
        <f>SUM(J25:U27)</f>
        <v>22539.912315895737</v>
      </c>
    </row>
    <row r="30" spans="1:34" x14ac:dyDescent="0.2">
      <c r="A30" s="29" t="s">
        <v>31</v>
      </c>
      <c r="B30" s="49"/>
      <c r="C30" s="57"/>
      <c r="D30" s="15"/>
      <c r="E30" s="15"/>
      <c r="F30" s="15"/>
      <c r="G30" s="15"/>
      <c r="H30" s="15"/>
      <c r="I30" s="15"/>
      <c r="J30" s="15"/>
      <c r="K30" s="15"/>
      <c r="L30" s="15"/>
      <c r="M30" s="15"/>
      <c r="N30" s="15"/>
      <c r="O30" s="15"/>
      <c r="P30" s="15"/>
      <c r="Q30" s="15"/>
      <c r="R30" s="15"/>
      <c r="S30" s="15"/>
      <c r="T30" s="15"/>
      <c r="U30" s="15"/>
      <c r="V30" s="15"/>
      <c r="AH30" s="59" t="s">
        <v>87</v>
      </c>
    </row>
    <row r="31" spans="1:34" x14ac:dyDescent="0.2">
      <c r="B31" s="49" t="s">
        <v>30</v>
      </c>
      <c r="C31" s="57" t="s">
        <v>29</v>
      </c>
      <c r="D31" s="27">
        <f t="shared" ref="D31:AG31" si="8">D18</f>
        <v>44743</v>
      </c>
      <c r="E31" s="27">
        <f t="shared" si="8"/>
        <v>44774</v>
      </c>
      <c r="F31" s="27">
        <f t="shared" si="8"/>
        <v>44805</v>
      </c>
      <c r="G31" s="27">
        <f t="shared" si="8"/>
        <v>44835</v>
      </c>
      <c r="H31" s="27">
        <f t="shared" si="8"/>
        <v>44866</v>
      </c>
      <c r="I31" s="27">
        <f t="shared" si="8"/>
        <v>44896</v>
      </c>
      <c r="J31" s="27">
        <f t="shared" si="8"/>
        <v>44927</v>
      </c>
      <c r="K31" s="27">
        <f t="shared" si="8"/>
        <v>44958</v>
      </c>
      <c r="L31" s="27">
        <f t="shared" si="8"/>
        <v>44986</v>
      </c>
      <c r="M31" s="27">
        <f t="shared" si="8"/>
        <v>45017</v>
      </c>
      <c r="N31" s="27">
        <f t="shared" si="8"/>
        <v>45047</v>
      </c>
      <c r="O31" s="27">
        <f t="shared" si="8"/>
        <v>45078</v>
      </c>
      <c r="P31" s="27">
        <f t="shared" si="8"/>
        <v>45108</v>
      </c>
      <c r="Q31" s="27">
        <f t="shared" si="8"/>
        <v>45139</v>
      </c>
      <c r="R31" s="27">
        <f t="shared" si="8"/>
        <v>45170</v>
      </c>
      <c r="S31" s="27">
        <f t="shared" si="8"/>
        <v>45200</v>
      </c>
      <c r="T31" s="27">
        <f t="shared" si="8"/>
        <v>45231</v>
      </c>
      <c r="U31" s="27">
        <f t="shared" si="8"/>
        <v>45261</v>
      </c>
      <c r="V31" s="27">
        <f t="shared" si="8"/>
        <v>45292</v>
      </c>
      <c r="W31" s="27">
        <f t="shared" si="8"/>
        <v>45323</v>
      </c>
      <c r="X31" s="27">
        <f t="shared" si="8"/>
        <v>45352</v>
      </c>
      <c r="Y31" s="27">
        <f t="shared" si="8"/>
        <v>45383</v>
      </c>
      <c r="Z31" s="27">
        <f t="shared" si="8"/>
        <v>45413</v>
      </c>
      <c r="AA31" s="27">
        <f t="shared" si="8"/>
        <v>45444</v>
      </c>
      <c r="AB31" s="27">
        <f t="shared" si="8"/>
        <v>45474</v>
      </c>
      <c r="AC31" s="27">
        <f t="shared" si="8"/>
        <v>45505</v>
      </c>
      <c r="AD31" s="27">
        <f t="shared" si="8"/>
        <v>45536</v>
      </c>
      <c r="AE31" s="27">
        <f t="shared" si="8"/>
        <v>45566</v>
      </c>
      <c r="AF31" s="27">
        <f t="shared" si="8"/>
        <v>45597</v>
      </c>
      <c r="AG31" s="27">
        <f t="shared" si="8"/>
        <v>45627</v>
      </c>
      <c r="AH31" s="27" t="s">
        <v>28</v>
      </c>
    </row>
    <row r="32" spans="1:34" x14ac:dyDescent="0.2">
      <c r="A32" s="8" t="s">
        <v>54</v>
      </c>
      <c r="B32" s="58" t="s">
        <v>27</v>
      </c>
      <c r="C32" s="58" t="s">
        <v>1</v>
      </c>
      <c r="D32" s="6">
        <f>-D25</f>
        <v>0</v>
      </c>
      <c r="E32" s="7">
        <f t="shared" ref="E32:AG32" si="9">D32-E25</f>
        <v>0</v>
      </c>
      <c r="F32" s="7">
        <f t="shared" si="9"/>
        <v>0</v>
      </c>
      <c r="G32" s="7">
        <f t="shared" si="9"/>
        <v>0</v>
      </c>
      <c r="H32" s="7">
        <f t="shared" si="9"/>
        <v>0</v>
      </c>
      <c r="I32" s="7">
        <f t="shared" si="9"/>
        <v>0</v>
      </c>
      <c r="J32" s="7">
        <f t="shared" si="9"/>
        <v>0</v>
      </c>
      <c r="K32" s="7">
        <f t="shared" si="9"/>
        <v>0</v>
      </c>
      <c r="L32" s="7">
        <f t="shared" si="9"/>
        <v>0</v>
      </c>
      <c r="M32" s="7">
        <f t="shared" si="9"/>
        <v>0</v>
      </c>
      <c r="N32" s="7">
        <f t="shared" si="9"/>
        <v>0</v>
      </c>
      <c r="O32" s="7">
        <f t="shared" si="9"/>
        <v>0</v>
      </c>
      <c r="P32" s="7">
        <f t="shared" si="9"/>
        <v>0</v>
      </c>
      <c r="Q32" s="7">
        <f t="shared" si="9"/>
        <v>0</v>
      </c>
      <c r="R32" s="7">
        <f t="shared" si="9"/>
        <v>0</v>
      </c>
      <c r="S32" s="7">
        <f t="shared" si="9"/>
        <v>0</v>
      </c>
      <c r="T32" s="7">
        <f t="shared" si="9"/>
        <v>0</v>
      </c>
      <c r="U32" s="7">
        <f t="shared" si="9"/>
        <v>-614.35330254081362</v>
      </c>
      <c r="V32" s="7">
        <f t="shared" si="9"/>
        <v>-1843.0599076224407</v>
      </c>
      <c r="W32" s="7">
        <f t="shared" si="9"/>
        <v>-3071.7665127040682</v>
      </c>
      <c r="X32" s="7">
        <f t="shared" si="9"/>
        <v>-4300.4731177856956</v>
      </c>
      <c r="Y32" s="7">
        <f t="shared" si="9"/>
        <v>-5529.1797228673231</v>
      </c>
      <c r="Z32" s="7">
        <f t="shared" si="9"/>
        <v>-6757.8863279489506</v>
      </c>
      <c r="AA32" s="7">
        <f t="shared" si="9"/>
        <v>-8353.534467674288</v>
      </c>
      <c r="AB32" s="7">
        <f t="shared" si="9"/>
        <v>-10316.124142043334</v>
      </c>
      <c r="AC32" s="7">
        <f t="shared" si="9"/>
        <v>-12278.713816412381</v>
      </c>
      <c r="AD32" s="7">
        <f t="shared" si="9"/>
        <v>-14241.303490781427</v>
      </c>
      <c r="AE32" s="7">
        <f t="shared" si="9"/>
        <v>-16203.893165150474</v>
      </c>
      <c r="AF32" s="7">
        <f t="shared" si="9"/>
        <v>-18166.482839519522</v>
      </c>
      <c r="AG32" s="7">
        <f t="shared" si="9"/>
        <v>-20129.072513888568</v>
      </c>
      <c r="AH32" s="26">
        <f>(U32+AG32+2*SUM(V32:AF32))/24</f>
        <v>-9286.1775348937153</v>
      </c>
    </row>
    <row r="33" spans="1:34" x14ac:dyDescent="0.2">
      <c r="A33" s="8" t="s">
        <v>55</v>
      </c>
      <c r="B33" s="58" t="s">
        <v>27</v>
      </c>
      <c r="C33" s="58" t="s">
        <v>1</v>
      </c>
      <c r="D33" s="6">
        <f t="shared" ref="D33:D34" si="10">-D26</f>
        <v>0</v>
      </c>
      <c r="E33" s="7">
        <f t="shared" ref="E33:AG33" si="11">D33-E26</f>
        <v>-1.9428941870423146</v>
      </c>
      <c r="F33" s="7">
        <f t="shared" si="11"/>
        <v>-41.190379865467648</v>
      </c>
      <c r="G33" s="7">
        <f t="shared" si="11"/>
        <v>-150.08190070723967</v>
      </c>
      <c r="H33" s="7">
        <f t="shared" si="11"/>
        <v>-311.0830439531976</v>
      </c>
      <c r="I33" s="7">
        <f t="shared" si="11"/>
        <v>-489.91147174433559</v>
      </c>
      <c r="J33" s="7">
        <f t="shared" si="11"/>
        <v>-668.73989953547357</v>
      </c>
      <c r="K33" s="7">
        <f t="shared" si="11"/>
        <v>-847.56832732661155</v>
      </c>
      <c r="L33" s="7">
        <f t="shared" si="11"/>
        <v>-1026.3967551177495</v>
      </c>
      <c r="M33" s="7">
        <f t="shared" si="11"/>
        <v>-1205.2251829088875</v>
      </c>
      <c r="N33" s="7">
        <f t="shared" si="11"/>
        <v>-1384.0536107000255</v>
      </c>
      <c r="O33" s="7">
        <f t="shared" si="11"/>
        <v>-1562.8820384911635</v>
      </c>
      <c r="P33" s="7">
        <f t="shared" si="11"/>
        <v>-1741.7104662823015</v>
      </c>
      <c r="Q33" s="7">
        <f t="shared" si="11"/>
        <v>-1920.5388940734395</v>
      </c>
      <c r="R33" s="7">
        <f t="shared" si="11"/>
        <v>-2099.3673218645772</v>
      </c>
      <c r="S33" s="7">
        <f t="shared" si="11"/>
        <v>-2278.1957496557152</v>
      </c>
      <c r="T33" s="7">
        <f t="shared" si="11"/>
        <v>-2457.0241774468532</v>
      </c>
      <c r="U33" s="7">
        <f t="shared" si="11"/>
        <v>-2635.8526052379912</v>
      </c>
      <c r="V33" s="7">
        <f t="shared" si="11"/>
        <v>-2814.6810330291291</v>
      </c>
      <c r="W33" s="6">
        <f t="shared" si="11"/>
        <v>-2993.5094608202671</v>
      </c>
      <c r="X33" s="6">
        <f t="shared" si="11"/>
        <v>-3172.3378886114051</v>
      </c>
      <c r="Y33" s="6">
        <f t="shared" si="11"/>
        <v>-12138.795378194693</v>
      </c>
      <c r="Z33" s="6">
        <f t="shared" si="11"/>
        <v>-30332.93023272249</v>
      </c>
      <c r="AA33" s="6">
        <f t="shared" si="11"/>
        <v>-49866.657161107796</v>
      </c>
      <c r="AB33" s="6">
        <f t="shared" si="11"/>
        <v>-70299.927860198251</v>
      </c>
      <c r="AC33" s="6">
        <f t="shared" si="11"/>
        <v>-90733.198559288707</v>
      </c>
      <c r="AD33" s="6">
        <f t="shared" si="11"/>
        <v>-111166.46925837916</v>
      </c>
      <c r="AE33" s="6">
        <f t="shared" si="11"/>
        <v>-131599.73995746963</v>
      </c>
      <c r="AF33" s="6">
        <f t="shared" si="11"/>
        <v>-152033.01065656007</v>
      </c>
      <c r="AG33" s="6">
        <f t="shared" si="11"/>
        <v>-172466.28135565051</v>
      </c>
      <c r="AH33" s="26">
        <f>(U33+AG33+2*SUM(V33:AF33))/24</f>
        <v>-62058.527035568819</v>
      </c>
    </row>
    <row r="34" spans="1:34" x14ac:dyDescent="0.2">
      <c r="A34" s="8" t="s">
        <v>56</v>
      </c>
      <c r="B34" s="58" t="s">
        <v>27</v>
      </c>
      <c r="C34" s="58" t="s">
        <v>1</v>
      </c>
      <c r="D34" s="26">
        <f t="shared" si="10"/>
        <v>-631.52866780709417</v>
      </c>
      <c r="E34" s="7">
        <f t="shared" ref="E34:AG34" si="12">D34-E27</f>
        <v>-2052.2923821405989</v>
      </c>
      <c r="F34" s="7">
        <f t="shared" si="12"/>
        <v>-3659.891597551577</v>
      </c>
      <c r="G34" s="7">
        <f t="shared" si="12"/>
        <v>-5229.0159589016039</v>
      </c>
      <c r="H34" s="7">
        <f t="shared" si="12"/>
        <v>-6727.9652391776344</v>
      </c>
      <c r="I34" s="7">
        <f t="shared" si="12"/>
        <v>-8237.4579674132565</v>
      </c>
      <c r="J34" s="7">
        <f t="shared" si="12"/>
        <v>-9760.0652482633559</v>
      </c>
      <c r="K34" s="7">
        <f t="shared" si="12"/>
        <v>-11282.672529113455</v>
      </c>
      <c r="L34" s="7">
        <f t="shared" si="12"/>
        <v>-12805.279809963555</v>
      </c>
      <c r="M34" s="7">
        <f t="shared" si="12"/>
        <v>-14327.887090813654</v>
      </c>
      <c r="N34" s="7">
        <f t="shared" si="12"/>
        <v>-15850.494371663754</v>
      </c>
      <c r="O34" s="7">
        <f t="shared" si="12"/>
        <v>-17489.127076333858</v>
      </c>
      <c r="P34" s="7">
        <f t="shared" si="12"/>
        <v>-19243.785204823969</v>
      </c>
      <c r="Q34" s="7">
        <f t="shared" si="12"/>
        <v>-20998.443333314081</v>
      </c>
      <c r="R34" s="7">
        <f t="shared" si="12"/>
        <v>-22753.101461804192</v>
      </c>
      <c r="S34" s="7">
        <f t="shared" si="12"/>
        <v>-24507.759590294303</v>
      </c>
      <c r="T34" s="7">
        <f t="shared" si="12"/>
        <v>-26262.417718784414</v>
      </c>
      <c r="U34" s="7">
        <f t="shared" si="12"/>
        <v>-28017.075847274526</v>
      </c>
      <c r="V34" s="7">
        <f t="shared" si="12"/>
        <v>-29771.733975764637</v>
      </c>
      <c r="W34" s="6">
        <f t="shared" si="12"/>
        <v>-31526.392104254748</v>
      </c>
      <c r="X34" s="6">
        <f t="shared" si="12"/>
        <v>-33281.050232744856</v>
      </c>
      <c r="Y34" s="6">
        <f t="shared" si="12"/>
        <v>-43826.125483338234</v>
      </c>
      <c r="Z34" s="6">
        <f t="shared" si="12"/>
        <v>-63426.507781198714</v>
      </c>
      <c r="AA34" s="6">
        <f t="shared" si="12"/>
        <v>-83319.750394447896</v>
      </c>
      <c r="AB34" s="6">
        <f t="shared" si="12"/>
        <v>-103240.96339792197</v>
      </c>
      <c r="AC34" s="6">
        <f t="shared" si="12"/>
        <v>-123162.17640139602</v>
      </c>
      <c r="AD34" s="6">
        <f t="shared" si="12"/>
        <v>-143083.38940487007</v>
      </c>
      <c r="AE34" s="6">
        <f t="shared" si="12"/>
        <v>-163004.60240834413</v>
      </c>
      <c r="AF34" s="6">
        <f t="shared" si="12"/>
        <v>-182925.81541181818</v>
      </c>
      <c r="AG34" s="6">
        <f t="shared" si="12"/>
        <v>-202847.02841529224</v>
      </c>
      <c r="AH34" s="26">
        <f>(U34+AG34+2*SUM(V34:AF34))/24</f>
        <v>-93000.046593948573</v>
      </c>
    </row>
    <row r="35" spans="1:34" ht="13.5" thickBot="1" x14ac:dyDescent="0.25">
      <c r="A35" s="3"/>
      <c r="AH35" s="25">
        <f>SUM(AH32:AH34)</f>
        <v>-164344.75116441111</v>
      </c>
    </row>
    <row r="36" spans="1:34" ht="13.5" thickBot="1" x14ac:dyDescent="0.25"/>
    <row r="37" spans="1:34" x14ac:dyDescent="0.2">
      <c r="V37" s="24"/>
      <c r="W37" s="115" t="s">
        <v>26</v>
      </c>
      <c r="X37" s="115"/>
      <c r="Y37" s="115" t="s">
        <v>25</v>
      </c>
      <c r="Z37" s="115"/>
      <c r="AA37" s="23"/>
    </row>
    <row r="38" spans="1:34" x14ac:dyDescent="0.2">
      <c r="A38" s="22" t="s">
        <v>24</v>
      </c>
      <c r="B38" s="21">
        <v>8.9877028162338619E-3</v>
      </c>
      <c r="C38" s="8"/>
      <c r="I38" s="7"/>
      <c r="R38" s="7">
        <f>I20+I21</f>
        <v>2271684.8699999996</v>
      </c>
      <c r="V38" s="20"/>
      <c r="W38" s="116" t="s">
        <v>23</v>
      </c>
      <c r="X38" s="116"/>
      <c r="Y38" s="116" t="s">
        <v>22</v>
      </c>
      <c r="Z38" s="116"/>
      <c r="AA38" s="19" t="s">
        <v>21</v>
      </c>
    </row>
    <row r="39" spans="1:34" x14ac:dyDescent="0.2">
      <c r="A39" s="10"/>
      <c r="C39" s="21"/>
      <c r="D39" s="9"/>
      <c r="I39" s="53"/>
      <c r="R39" s="53">
        <f>R38*B38</f>
        <v>20417.228503694852</v>
      </c>
      <c r="V39" s="18">
        <f>B19</f>
        <v>312</v>
      </c>
      <c r="W39" s="114">
        <v>0</v>
      </c>
      <c r="X39" s="114"/>
      <c r="Y39" s="114">
        <f>AH22</f>
        <v>40519263.706849977</v>
      </c>
      <c r="Z39" s="114"/>
      <c r="AA39" s="16">
        <f>Y39-W39</f>
        <v>40519263.706849977</v>
      </c>
      <c r="AB39" s="11" t="s">
        <v>124</v>
      </c>
    </row>
    <row r="40" spans="1:34" x14ac:dyDescent="0.2">
      <c r="A40" s="10"/>
      <c r="C40" s="56"/>
      <c r="D40" s="9"/>
      <c r="N40" s="15"/>
      <c r="V40" s="18"/>
      <c r="W40" s="7"/>
      <c r="Z40" s="7"/>
      <c r="AA40" s="16"/>
      <c r="AB40" s="11"/>
    </row>
    <row r="41" spans="1:34" x14ac:dyDescent="0.2">
      <c r="A41" s="10"/>
      <c r="C41" s="56"/>
      <c r="D41" s="9"/>
      <c r="N41" s="15"/>
      <c r="V41" s="17" t="str">
        <f>B25</f>
        <v>403SP</v>
      </c>
      <c r="W41" s="114">
        <v>0</v>
      </c>
      <c r="X41" s="114"/>
      <c r="Y41" s="114">
        <f>AH28</f>
        <v>364175.10052977799</v>
      </c>
      <c r="Z41" s="114"/>
      <c r="AA41" s="16">
        <f>Y41-W41</f>
        <v>364175.10052977799</v>
      </c>
      <c r="AB41" s="11" t="s">
        <v>124</v>
      </c>
    </row>
    <row r="42" spans="1:34" x14ac:dyDescent="0.2">
      <c r="A42" s="10"/>
      <c r="C42" s="56"/>
      <c r="D42" s="9"/>
      <c r="N42" s="15"/>
      <c r="V42" s="18"/>
      <c r="W42" s="7"/>
      <c r="Z42" s="7"/>
      <c r="AA42" s="16"/>
      <c r="AB42" s="11"/>
    </row>
    <row r="43" spans="1:34" x14ac:dyDescent="0.2">
      <c r="A43" s="10"/>
      <c r="C43" s="56"/>
      <c r="D43" s="9"/>
      <c r="N43" s="15"/>
      <c r="P43" s="7"/>
      <c r="V43" s="17" t="str">
        <f>B32</f>
        <v>108SP</v>
      </c>
      <c r="W43" s="114">
        <v>0</v>
      </c>
      <c r="X43" s="114"/>
      <c r="Y43" s="114">
        <f>AH35</f>
        <v>-164344.75116441111</v>
      </c>
      <c r="Z43" s="114"/>
      <c r="AA43" s="16">
        <f>Y43-W43</f>
        <v>-164344.75116441111</v>
      </c>
      <c r="AB43" s="11" t="s">
        <v>124</v>
      </c>
    </row>
    <row r="44" spans="1:34" ht="13.5" thickBot="1" x14ac:dyDescent="0.25">
      <c r="A44" s="10"/>
      <c r="C44" s="56"/>
      <c r="D44" s="9"/>
      <c r="N44" s="15"/>
      <c r="P44" s="7"/>
      <c r="V44" s="14"/>
      <c r="W44" s="13"/>
      <c r="X44" s="54"/>
      <c r="Y44" s="54"/>
      <c r="Z44" s="13"/>
      <c r="AA44" s="12"/>
      <c r="AB44" s="11"/>
    </row>
    <row r="45" spans="1:34" x14ac:dyDescent="0.2">
      <c r="A45" s="10"/>
      <c r="C45" s="56"/>
      <c r="D45" s="9"/>
      <c r="N45" s="7"/>
      <c r="P45" s="7"/>
    </row>
    <row r="46" spans="1:34" x14ac:dyDescent="0.2">
      <c r="P46" s="7"/>
    </row>
    <row r="47" spans="1:34" x14ac:dyDescent="0.2">
      <c r="Y47" s="7"/>
    </row>
    <row r="48" spans="1:34" x14ac:dyDescent="0.2">
      <c r="Y48" s="7"/>
    </row>
  </sheetData>
  <mergeCells count="10">
    <mergeCell ref="Y43:Z43"/>
    <mergeCell ref="W37:X37"/>
    <mergeCell ref="W38:X38"/>
    <mergeCell ref="W39:X39"/>
    <mergeCell ref="W41:X41"/>
    <mergeCell ref="W43:X43"/>
    <mergeCell ref="Y37:Z37"/>
    <mergeCell ref="Y38:Z38"/>
    <mergeCell ref="Y39:Z39"/>
    <mergeCell ref="Y41:Z41"/>
  </mergeCells>
  <pageMargins left="0.7" right="0.7" top="0.75" bottom="0.75" header="0.3" footer="0.3"/>
  <pageSetup scale="59" orientation="landscape" r:id="rId1"/>
  <headerFooter>
    <oddFooter>&amp;C&amp;"Arial,Regular"&amp;10Page 10.7.1_R</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FAFDB-A8C5-4936-B920-43B47E254B4B}">
  <sheetPr>
    <pageSetUpPr fitToPage="1"/>
  </sheetPr>
  <dimension ref="A1:L82"/>
  <sheetViews>
    <sheetView view="pageBreakPreview" zoomScale="90" zoomScaleNormal="100" zoomScaleSheetLayoutView="90" workbookViewId="0">
      <selection activeCell="C46" sqref="C46"/>
    </sheetView>
  </sheetViews>
  <sheetFormatPr defaultRowHeight="12.75" x14ac:dyDescent="0.2"/>
  <cols>
    <col min="1" max="1" width="39.7109375" style="8" customWidth="1"/>
    <col min="2" max="2" width="9.5703125" style="8" customWidth="1"/>
    <col min="3" max="3" width="11.5703125" style="8" customWidth="1"/>
    <col min="4" max="4" width="8.42578125" style="8" customWidth="1"/>
    <col min="5" max="5" width="13.140625" style="8" customWidth="1"/>
    <col min="6" max="6" width="15.85546875" style="8" bestFit="1" customWidth="1"/>
    <col min="7" max="8" width="15.85546875" style="8" customWidth="1"/>
    <col min="9" max="9" width="17.5703125" style="8" customWidth="1"/>
    <col min="10" max="10" width="17" style="8" customWidth="1"/>
    <col min="11" max="11" width="10.140625" style="8" bestFit="1" customWidth="1"/>
    <col min="12" max="16384" width="9.140625" style="8"/>
  </cols>
  <sheetData>
    <row r="1" spans="1:12" x14ac:dyDescent="0.2">
      <c r="A1" s="11" t="str">
        <f>'10.7_R'!B2</f>
        <v>PacifiCorp</v>
      </c>
      <c r="B1" s="11"/>
      <c r="I1" s="38"/>
    </row>
    <row r="2" spans="1:12" x14ac:dyDescent="0.2">
      <c r="A2" s="11" t="str">
        <f>'10.7_R'!B3</f>
        <v>Washington 2023 General Rate Case</v>
      </c>
      <c r="B2" s="11"/>
    </row>
    <row r="3" spans="1:12" x14ac:dyDescent="0.2">
      <c r="A3" s="11" t="str">
        <f>'10.7_R'!B4</f>
        <v>Pro Forma Jim Bridger Units 1 &amp; 2 Additions - Year 1</v>
      </c>
      <c r="B3" s="11"/>
      <c r="L3" s="73"/>
    </row>
    <row r="5" spans="1:12" x14ac:dyDescent="0.2">
      <c r="B5" s="28" t="s">
        <v>48</v>
      </c>
      <c r="C5" s="28" t="s">
        <v>47</v>
      </c>
      <c r="D5" s="28"/>
      <c r="E5" s="28" t="s">
        <v>46</v>
      </c>
      <c r="F5" s="28" t="s">
        <v>45</v>
      </c>
      <c r="G5" s="28" t="s">
        <v>44</v>
      </c>
      <c r="H5" s="28" t="s">
        <v>43</v>
      </c>
      <c r="I5" s="28" t="s">
        <v>88</v>
      </c>
      <c r="J5" s="61"/>
    </row>
    <row r="6" spans="1:12" x14ac:dyDescent="0.2">
      <c r="A6" s="36" t="s">
        <v>41</v>
      </c>
      <c r="B6" s="35" t="s">
        <v>30</v>
      </c>
      <c r="C6" s="35" t="s">
        <v>40</v>
      </c>
      <c r="D6" s="35" t="s">
        <v>29</v>
      </c>
      <c r="E6" s="35" t="s">
        <v>16</v>
      </c>
      <c r="F6" s="35" t="s">
        <v>39</v>
      </c>
      <c r="G6" s="35" t="s">
        <v>39</v>
      </c>
      <c r="H6" s="35" t="s">
        <v>39</v>
      </c>
      <c r="I6" s="35" t="s">
        <v>38</v>
      </c>
      <c r="J6" s="61"/>
      <c r="K6" s="28"/>
    </row>
    <row r="7" spans="1:12" x14ac:dyDescent="0.2">
      <c r="A7" s="8" t="s">
        <v>61</v>
      </c>
      <c r="B7" s="33">
        <v>312</v>
      </c>
      <c r="C7" s="32">
        <v>45412</v>
      </c>
      <c r="D7" s="32" t="s">
        <v>1</v>
      </c>
      <c r="E7" s="32" t="s">
        <v>37</v>
      </c>
      <c r="F7" s="64">
        <v>0</v>
      </c>
      <c r="G7" s="64">
        <v>0</v>
      </c>
      <c r="H7" s="31">
        <v>23465740</v>
      </c>
      <c r="I7" s="31">
        <f>SUM(F7:H7)</f>
        <v>23465740</v>
      </c>
      <c r="J7" s="31"/>
    </row>
    <row r="8" spans="1:12" x14ac:dyDescent="0.2">
      <c r="A8" s="8" t="s">
        <v>62</v>
      </c>
      <c r="B8" s="33">
        <v>312</v>
      </c>
      <c r="C8" s="32">
        <v>45412</v>
      </c>
      <c r="D8" s="32" t="s">
        <v>1</v>
      </c>
      <c r="E8" s="32" t="s">
        <v>37</v>
      </c>
      <c r="F8" s="64">
        <v>0</v>
      </c>
      <c r="G8" s="64">
        <v>0</v>
      </c>
      <c r="H8" s="31">
        <v>23473185</v>
      </c>
      <c r="I8" s="31">
        <f t="shared" ref="I8:I11" si="0">SUM(F8:H8)</f>
        <v>23473185</v>
      </c>
      <c r="J8" s="31"/>
    </row>
    <row r="9" spans="1:12" x14ac:dyDescent="0.2">
      <c r="A9" s="8" t="s">
        <v>59</v>
      </c>
      <c r="B9" s="33">
        <v>312</v>
      </c>
      <c r="C9" s="32">
        <v>45280</v>
      </c>
      <c r="D9" s="32" t="s">
        <v>1</v>
      </c>
      <c r="E9" s="32" t="s">
        <v>37</v>
      </c>
      <c r="F9" s="64">
        <v>0</v>
      </c>
      <c r="G9" s="64">
        <v>1640517</v>
      </c>
      <c r="H9" s="31">
        <v>0</v>
      </c>
      <c r="I9" s="31">
        <f t="shared" si="0"/>
        <v>1640517</v>
      </c>
      <c r="J9" s="31"/>
    </row>
    <row r="10" spans="1:12" x14ac:dyDescent="0.2">
      <c r="A10" s="8" t="s">
        <v>91</v>
      </c>
      <c r="B10" s="33">
        <v>312</v>
      </c>
      <c r="C10" s="32" t="s">
        <v>50</v>
      </c>
      <c r="D10" s="32" t="s">
        <v>1</v>
      </c>
      <c r="E10" s="32" t="s">
        <v>37</v>
      </c>
      <c r="F10" s="31">
        <f>SUMIFS(F24:F82,$E$24:$E$82,$E10)</f>
        <v>2092194.0600000003</v>
      </c>
      <c r="G10" s="31">
        <f>SUMIFS(G24:G82,$E$24:$E$82,$E10)</f>
        <v>309824.45999999996</v>
      </c>
      <c r="H10" s="31">
        <f>SUMIFS(H24:H82,$E$24:$E$82,$E10)</f>
        <v>5339012.1095999572</v>
      </c>
      <c r="I10" s="31">
        <f t="shared" si="0"/>
        <v>7741030.6295999577</v>
      </c>
      <c r="J10" s="31"/>
    </row>
    <row r="11" spans="1:12" x14ac:dyDescent="0.2">
      <c r="A11" s="8" t="s">
        <v>91</v>
      </c>
      <c r="B11" s="33">
        <v>312</v>
      </c>
      <c r="C11" s="32" t="s">
        <v>50</v>
      </c>
      <c r="D11" s="32" t="s">
        <v>1</v>
      </c>
      <c r="E11" s="32" t="s">
        <v>92</v>
      </c>
      <c r="F11" s="31">
        <f>SUMIFS(F24:F82,$E$24:$E$82,$E11)</f>
        <v>179490.81</v>
      </c>
      <c r="G11" s="31">
        <f t="shared" ref="G11:H11" si="1">SUMIFS(G24:G82,$E$24:$E$82,$E11)</f>
        <v>0</v>
      </c>
      <c r="H11" s="31">
        <f t="shared" si="1"/>
        <v>0</v>
      </c>
      <c r="I11" s="31">
        <f t="shared" si="0"/>
        <v>179490.81</v>
      </c>
      <c r="J11" s="31"/>
    </row>
    <row r="12" spans="1:12" x14ac:dyDescent="0.2">
      <c r="J12" s="60"/>
    </row>
    <row r="13" spans="1:12" s="11" customFormat="1" ht="13.5" thickBot="1" x14ac:dyDescent="0.25">
      <c r="A13" s="11" t="s">
        <v>49</v>
      </c>
      <c r="I13" s="62">
        <f>SUM(I7:I11)</f>
        <v>56499963.439599961</v>
      </c>
      <c r="J13" s="63"/>
    </row>
    <row r="14" spans="1:12" x14ac:dyDescent="0.2">
      <c r="I14" s="65" t="s">
        <v>122</v>
      </c>
      <c r="J14" s="37"/>
    </row>
    <row r="15" spans="1:12" x14ac:dyDescent="0.2">
      <c r="J15" s="74"/>
      <c r="K15" s="75"/>
    </row>
    <row r="16" spans="1:12" x14ac:dyDescent="0.2">
      <c r="J16" s="76"/>
    </row>
    <row r="17" spans="1:11" x14ac:dyDescent="0.2">
      <c r="J17" s="60"/>
    </row>
    <row r="18" spans="1:11" x14ac:dyDescent="0.2">
      <c r="J18" s="60"/>
    </row>
    <row r="19" spans="1:11" x14ac:dyDescent="0.2">
      <c r="J19" s="60"/>
    </row>
    <row r="20" spans="1:11" x14ac:dyDescent="0.2">
      <c r="C20" s="38"/>
      <c r="D20" s="38"/>
      <c r="E20" s="38"/>
      <c r="F20" s="38"/>
      <c r="G20" s="38"/>
      <c r="H20" s="38"/>
      <c r="I20" s="7"/>
      <c r="J20" s="74"/>
    </row>
    <row r="21" spans="1:11" x14ac:dyDescent="0.2">
      <c r="E21" s="77"/>
      <c r="F21" s="78"/>
      <c r="G21" s="78"/>
      <c r="H21" s="78"/>
      <c r="J21" s="60"/>
    </row>
    <row r="22" spans="1:11" x14ac:dyDescent="0.2">
      <c r="B22" s="28" t="s">
        <v>48</v>
      </c>
      <c r="C22" s="28" t="s">
        <v>47</v>
      </c>
      <c r="D22" s="28"/>
      <c r="E22" s="28" t="s">
        <v>46</v>
      </c>
      <c r="F22" s="28" t="s">
        <v>45</v>
      </c>
      <c r="G22" s="28" t="s">
        <v>44</v>
      </c>
      <c r="H22" s="28" t="s">
        <v>43</v>
      </c>
      <c r="I22" s="28" t="s">
        <v>42</v>
      </c>
      <c r="J22" s="61"/>
    </row>
    <row r="23" spans="1:11" x14ac:dyDescent="0.2">
      <c r="A23" s="36" t="s">
        <v>41</v>
      </c>
      <c r="B23" s="35" t="s">
        <v>30</v>
      </c>
      <c r="C23" s="35" t="s">
        <v>40</v>
      </c>
      <c r="D23" s="35" t="s">
        <v>29</v>
      </c>
      <c r="E23" s="35" t="s">
        <v>16</v>
      </c>
      <c r="F23" s="35" t="s">
        <v>39</v>
      </c>
      <c r="G23" s="35" t="s">
        <v>39</v>
      </c>
      <c r="H23" s="35" t="s">
        <v>39</v>
      </c>
      <c r="I23" s="35" t="s">
        <v>38</v>
      </c>
      <c r="J23" s="61"/>
      <c r="K23" s="28"/>
    </row>
    <row r="24" spans="1:11" x14ac:dyDescent="0.2">
      <c r="A24" s="8" t="s">
        <v>57</v>
      </c>
      <c r="B24" s="33">
        <v>312</v>
      </c>
      <c r="C24" s="32">
        <v>45473</v>
      </c>
      <c r="D24" s="32" t="s">
        <v>1</v>
      </c>
      <c r="E24" s="32" t="s">
        <v>37</v>
      </c>
      <c r="F24" s="31">
        <v>0</v>
      </c>
      <c r="G24" s="31">
        <v>0</v>
      </c>
      <c r="H24" s="31">
        <v>836937.85999999486</v>
      </c>
      <c r="I24" s="31">
        <v>836937.85999999486</v>
      </c>
      <c r="J24" s="31"/>
      <c r="K24" s="7"/>
    </row>
    <row r="25" spans="1:11" x14ac:dyDescent="0.2">
      <c r="A25" s="8" t="s">
        <v>58</v>
      </c>
      <c r="B25" s="33">
        <v>312</v>
      </c>
      <c r="C25" s="32">
        <v>45473</v>
      </c>
      <c r="D25" s="32" t="s">
        <v>1</v>
      </c>
      <c r="E25" s="32" t="s">
        <v>37</v>
      </c>
      <c r="F25" s="31">
        <v>0</v>
      </c>
      <c r="G25" s="31">
        <v>0</v>
      </c>
      <c r="H25" s="31">
        <v>629783.20009999443</v>
      </c>
      <c r="I25" s="31">
        <v>629783.20009999443</v>
      </c>
      <c r="J25" s="31"/>
      <c r="K25" s="7"/>
    </row>
    <row r="26" spans="1:11" x14ac:dyDescent="0.2">
      <c r="A26" s="8" t="s">
        <v>60</v>
      </c>
      <c r="B26" s="33">
        <v>312</v>
      </c>
      <c r="C26" s="32">
        <v>45413</v>
      </c>
      <c r="D26" s="32" t="s">
        <v>1</v>
      </c>
      <c r="E26" s="32" t="s">
        <v>37</v>
      </c>
      <c r="F26" s="31">
        <v>0</v>
      </c>
      <c r="G26" s="31">
        <v>0</v>
      </c>
      <c r="H26" s="31">
        <v>467728.08999999741</v>
      </c>
      <c r="I26" s="31">
        <v>467728.08999999741</v>
      </c>
      <c r="J26" s="31"/>
      <c r="K26" s="7"/>
    </row>
    <row r="27" spans="1:11" x14ac:dyDescent="0.2">
      <c r="A27" s="8" t="s">
        <v>63</v>
      </c>
      <c r="B27" s="33">
        <v>312</v>
      </c>
      <c r="C27" s="32">
        <v>45473</v>
      </c>
      <c r="D27" s="32" t="s">
        <v>1</v>
      </c>
      <c r="E27" s="32" t="s">
        <v>37</v>
      </c>
      <c r="F27" s="31">
        <v>0</v>
      </c>
      <c r="G27" s="31">
        <v>0</v>
      </c>
      <c r="H27" s="31">
        <v>350066.38009999727</v>
      </c>
      <c r="I27" s="31">
        <v>350066.38009999727</v>
      </c>
      <c r="J27" s="31"/>
      <c r="K27" s="7"/>
    </row>
    <row r="28" spans="1:11" x14ac:dyDescent="0.2">
      <c r="A28" s="8" t="s">
        <v>64</v>
      </c>
      <c r="B28" s="33">
        <v>312</v>
      </c>
      <c r="C28" s="32">
        <v>45413</v>
      </c>
      <c r="D28" s="32" t="s">
        <v>1</v>
      </c>
      <c r="E28" s="32" t="s">
        <v>37</v>
      </c>
      <c r="F28" s="31">
        <v>0</v>
      </c>
      <c r="G28" s="31">
        <v>0</v>
      </c>
      <c r="H28" s="31">
        <v>312809.96999999695</v>
      </c>
      <c r="I28" s="31">
        <v>312809.96999999695</v>
      </c>
      <c r="J28" s="31"/>
      <c r="K28" s="7"/>
    </row>
    <row r="29" spans="1:11" x14ac:dyDescent="0.2">
      <c r="A29" s="8" t="s">
        <v>65</v>
      </c>
      <c r="B29" s="33">
        <v>312</v>
      </c>
      <c r="C29" s="32">
        <v>45413</v>
      </c>
      <c r="D29" s="32" t="s">
        <v>1</v>
      </c>
      <c r="E29" s="32" t="s">
        <v>37</v>
      </c>
      <c r="F29" s="31">
        <v>0</v>
      </c>
      <c r="G29" s="31">
        <v>0</v>
      </c>
      <c r="H29" s="31">
        <v>312809.96999999695</v>
      </c>
      <c r="I29" s="31">
        <v>312809.96999999695</v>
      </c>
      <c r="J29" s="31"/>
      <c r="K29" s="7"/>
    </row>
    <row r="30" spans="1:11" x14ac:dyDescent="0.2">
      <c r="A30" s="8" t="s">
        <v>66</v>
      </c>
      <c r="B30" s="33">
        <v>312</v>
      </c>
      <c r="C30" s="32">
        <v>45473</v>
      </c>
      <c r="D30" s="32" t="s">
        <v>1</v>
      </c>
      <c r="E30" s="32" t="s">
        <v>37</v>
      </c>
      <c r="F30" s="31">
        <v>0</v>
      </c>
      <c r="G30" s="31">
        <v>0</v>
      </c>
      <c r="H30" s="31">
        <v>278730.02009999729</v>
      </c>
      <c r="I30" s="31">
        <v>278730.02009999729</v>
      </c>
      <c r="J30" s="31"/>
      <c r="K30" s="7"/>
    </row>
    <row r="31" spans="1:11" x14ac:dyDescent="0.2">
      <c r="A31" s="8" t="s">
        <v>67</v>
      </c>
      <c r="B31" s="33">
        <v>312</v>
      </c>
      <c r="C31" s="32">
        <v>45473</v>
      </c>
      <c r="D31" s="32" t="s">
        <v>1</v>
      </c>
      <c r="E31" s="32" t="s">
        <v>37</v>
      </c>
      <c r="F31" s="31">
        <v>0</v>
      </c>
      <c r="G31" s="31">
        <v>0</v>
      </c>
      <c r="H31" s="31">
        <v>209801.07999999879</v>
      </c>
      <c r="I31" s="31">
        <v>209801.07999999879</v>
      </c>
      <c r="J31" s="31"/>
      <c r="K31" s="7"/>
    </row>
    <row r="32" spans="1:11" x14ac:dyDescent="0.2">
      <c r="A32" s="8" t="s">
        <v>68</v>
      </c>
      <c r="B32" s="33">
        <v>312</v>
      </c>
      <c r="C32" s="32">
        <v>45473</v>
      </c>
      <c r="D32" s="32" t="s">
        <v>1</v>
      </c>
      <c r="E32" s="32" t="s">
        <v>37</v>
      </c>
      <c r="F32" s="31">
        <v>0</v>
      </c>
      <c r="G32" s="31">
        <v>0</v>
      </c>
      <c r="H32" s="31">
        <v>209047.76999999798</v>
      </c>
      <c r="I32" s="34">
        <v>209047.76999999798</v>
      </c>
      <c r="J32" s="34"/>
      <c r="K32" s="7"/>
    </row>
    <row r="33" spans="1:11" x14ac:dyDescent="0.2">
      <c r="A33" s="8" t="s">
        <v>69</v>
      </c>
      <c r="B33" s="33">
        <v>312</v>
      </c>
      <c r="C33" s="32">
        <v>45107</v>
      </c>
      <c r="D33" s="32" t="s">
        <v>1</v>
      </c>
      <c r="E33" s="32" t="s">
        <v>37</v>
      </c>
      <c r="F33" s="31">
        <v>0</v>
      </c>
      <c r="G33" s="31">
        <v>205161.83999999997</v>
      </c>
      <c r="H33" s="31">
        <v>0</v>
      </c>
      <c r="I33" s="31">
        <v>205161.83999999997</v>
      </c>
      <c r="J33" s="31"/>
      <c r="K33" s="7"/>
    </row>
    <row r="34" spans="1:11" x14ac:dyDescent="0.2">
      <c r="A34" s="8" t="s">
        <v>70</v>
      </c>
      <c r="B34" s="33">
        <v>312</v>
      </c>
      <c r="C34" s="32">
        <v>45473</v>
      </c>
      <c r="D34" s="32" t="s">
        <v>1</v>
      </c>
      <c r="E34" s="32" t="s">
        <v>37</v>
      </c>
      <c r="F34" s="31">
        <v>0</v>
      </c>
      <c r="G34" s="31">
        <v>0</v>
      </c>
      <c r="H34" s="31">
        <v>191626.68989999813</v>
      </c>
      <c r="I34" s="31">
        <v>191626.68989999813</v>
      </c>
      <c r="J34" s="31"/>
      <c r="K34" s="7"/>
    </row>
    <row r="35" spans="1:11" x14ac:dyDescent="0.2">
      <c r="A35" s="8" t="s">
        <v>71</v>
      </c>
      <c r="B35" s="33">
        <v>312</v>
      </c>
      <c r="C35" s="32">
        <v>45473</v>
      </c>
      <c r="D35" s="32" t="s">
        <v>1</v>
      </c>
      <c r="E35" s="32" t="s">
        <v>37</v>
      </c>
      <c r="F35" s="31">
        <v>0</v>
      </c>
      <c r="G35" s="31">
        <v>0</v>
      </c>
      <c r="H35" s="31">
        <v>156785.56999999849</v>
      </c>
      <c r="I35" s="31">
        <v>156785.56999999849</v>
      </c>
      <c r="J35" s="31"/>
      <c r="K35" s="7"/>
    </row>
    <row r="36" spans="1:11" x14ac:dyDescent="0.2">
      <c r="A36" s="8" t="s">
        <v>72</v>
      </c>
      <c r="B36" s="33">
        <v>312</v>
      </c>
      <c r="C36" s="32">
        <v>45473</v>
      </c>
      <c r="D36" s="32" t="s">
        <v>1</v>
      </c>
      <c r="E36" s="32" t="s">
        <v>37</v>
      </c>
      <c r="F36" s="31">
        <v>0</v>
      </c>
      <c r="G36" s="31">
        <v>0</v>
      </c>
      <c r="H36" s="31">
        <v>139365.51989999865</v>
      </c>
      <c r="I36" s="31">
        <v>139365.51989999865</v>
      </c>
      <c r="J36" s="31"/>
      <c r="K36" s="7"/>
    </row>
    <row r="37" spans="1:11" x14ac:dyDescent="0.2">
      <c r="A37" s="8" t="s">
        <v>73</v>
      </c>
      <c r="B37" s="33">
        <v>312</v>
      </c>
      <c r="C37" s="32">
        <v>45413</v>
      </c>
      <c r="D37" s="32" t="s">
        <v>1</v>
      </c>
      <c r="E37" s="32" t="s">
        <v>37</v>
      </c>
      <c r="F37" s="31">
        <v>0</v>
      </c>
      <c r="G37" s="31">
        <v>0</v>
      </c>
      <c r="H37" s="31">
        <v>139026.64989999865</v>
      </c>
      <c r="I37" s="31">
        <v>139026.64989999865</v>
      </c>
      <c r="J37" s="31"/>
      <c r="K37" s="7"/>
    </row>
    <row r="38" spans="1:11" x14ac:dyDescent="0.2">
      <c r="A38" s="8" t="s">
        <v>74</v>
      </c>
      <c r="B38" s="33">
        <v>312</v>
      </c>
      <c r="C38" s="32">
        <v>45413</v>
      </c>
      <c r="D38" s="32" t="s">
        <v>1</v>
      </c>
      <c r="E38" s="32" t="s">
        <v>37</v>
      </c>
      <c r="F38" s="31">
        <v>0</v>
      </c>
      <c r="G38" s="31">
        <v>0</v>
      </c>
      <c r="H38" s="31">
        <v>139026.64989999865</v>
      </c>
      <c r="I38" s="31">
        <v>139026.64989999865</v>
      </c>
      <c r="J38" s="31"/>
      <c r="K38" s="7"/>
    </row>
    <row r="39" spans="1:11" x14ac:dyDescent="0.2">
      <c r="A39" s="8" t="s">
        <v>75</v>
      </c>
      <c r="B39" s="33">
        <v>312</v>
      </c>
      <c r="C39" s="32">
        <v>45473</v>
      </c>
      <c r="D39" s="32" t="s">
        <v>1</v>
      </c>
      <c r="E39" s="32" t="s">
        <v>37</v>
      </c>
      <c r="F39" s="31">
        <v>0</v>
      </c>
      <c r="G39" s="31">
        <v>0</v>
      </c>
      <c r="H39" s="31">
        <v>128913.07989999876</v>
      </c>
      <c r="I39" s="31">
        <v>128913.07989999876</v>
      </c>
      <c r="J39" s="31"/>
      <c r="K39" s="7"/>
    </row>
    <row r="40" spans="1:11" x14ac:dyDescent="0.2">
      <c r="A40" s="8" t="s">
        <v>76</v>
      </c>
      <c r="B40" s="33">
        <v>312</v>
      </c>
      <c r="C40" s="32">
        <v>45107</v>
      </c>
      <c r="D40" s="32" t="s">
        <v>1</v>
      </c>
      <c r="E40" s="32" t="s">
        <v>37</v>
      </c>
      <c r="F40" s="31">
        <v>0</v>
      </c>
      <c r="G40" s="31">
        <v>104662.62000000001</v>
      </c>
      <c r="H40" s="31">
        <v>0</v>
      </c>
      <c r="I40" s="31">
        <v>104662.62000000001</v>
      </c>
      <c r="J40" s="31"/>
      <c r="K40" s="7"/>
    </row>
    <row r="41" spans="1:11" x14ac:dyDescent="0.2">
      <c r="A41" s="8" t="s">
        <v>77</v>
      </c>
      <c r="B41" s="33">
        <v>312</v>
      </c>
      <c r="C41" s="32">
        <v>45413</v>
      </c>
      <c r="D41" s="32" t="s">
        <v>1</v>
      </c>
      <c r="E41" s="32" t="s">
        <v>37</v>
      </c>
      <c r="F41" s="31">
        <v>0</v>
      </c>
      <c r="G41" s="31">
        <v>0</v>
      </c>
      <c r="H41" s="31">
        <v>104269.98999999899</v>
      </c>
      <c r="I41" s="31">
        <v>104269.98999999899</v>
      </c>
      <c r="J41" s="31"/>
      <c r="K41" s="7"/>
    </row>
    <row r="42" spans="1:11" x14ac:dyDescent="0.2">
      <c r="A42" s="8" t="s">
        <v>78</v>
      </c>
      <c r="B42" s="33">
        <v>312</v>
      </c>
      <c r="C42" s="32">
        <v>45413</v>
      </c>
      <c r="D42" s="32" t="s">
        <v>1</v>
      </c>
      <c r="E42" s="32" t="s">
        <v>37</v>
      </c>
      <c r="F42" s="31">
        <v>0</v>
      </c>
      <c r="G42" s="31">
        <v>0</v>
      </c>
      <c r="H42" s="31">
        <v>104269.98999999899</v>
      </c>
      <c r="I42" s="31">
        <v>104269.98999999899</v>
      </c>
      <c r="J42" s="31"/>
      <c r="K42" s="7"/>
    </row>
    <row r="43" spans="1:11" x14ac:dyDescent="0.2">
      <c r="A43" s="8" t="s">
        <v>79</v>
      </c>
      <c r="B43" s="33">
        <v>312</v>
      </c>
      <c r="C43" s="32">
        <v>45413</v>
      </c>
      <c r="D43" s="32" t="s">
        <v>1</v>
      </c>
      <c r="E43" s="32" t="s">
        <v>37</v>
      </c>
      <c r="F43" s="31">
        <v>0</v>
      </c>
      <c r="G43" s="31">
        <v>0</v>
      </c>
      <c r="H43" s="31">
        <v>151233</v>
      </c>
      <c r="I43" s="31">
        <v>151233</v>
      </c>
      <c r="J43" s="31"/>
      <c r="K43" s="7"/>
    </row>
    <row r="44" spans="1:11" x14ac:dyDescent="0.2">
      <c r="A44" s="8" t="s">
        <v>80</v>
      </c>
      <c r="B44" s="33">
        <v>312</v>
      </c>
      <c r="C44" s="32">
        <v>45413</v>
      </c>
      <c r="D44" s="32" t="s">
        <v>1</v>
      </c>
      <c r="E44" s="32" t="s">
        <v>37</v>
      </c>
      <c r="F44" s="31">
        <v>0</v>
      </c>
      <c r="G44" s="31">
        <v>0</v>
      </c>
      <c r="H44" s="31">
        <v>151233</v>
      </c>
      <c r="I44" s="31">
        <v>151233</v>
      </c>
      <c r="J44" s="31"/>
      <c r="K44" s="7"/>
    </row>
    <row r="45" spans="1:11" x14ac:dyDescent="0.2">
      <c r="A45" s="8" t="s">
        <v>81</v>
      </c>
      <c r="B45" s="33">
        <v>312</v>
      </c>
      <c r="C45" s="32">
        <v>45473</v>
      </c>
      <c r="D45" s="32" t="s">
        <v>1</v>
      </c>
      <c r="E45" s="32" t="s">
        <v>37</v>
      </c>
      <c r="F45" s="31">
        <v>0</v>
      </c>
      <c r="G45" s="31">
        <v>0</v>
      </c>
      <c r="H45" s="31">
        <v>90587.80989999912</v>
      </c>
      <c r="I45" s="31">
        <v>90587.80989999912</v>
      </c>
      <c r="J45" s="31"/>
      <c r="K45" s="7"/>
    </row>
    <row r="46" spans="1:11" x14ac:dyDescent="0.2">
      <c r="A46" s="8" t="s">
        <v>82</v>
      </c>
      <c r="B46" s="33">
        <v>312</v>
      </c>
      <c r="C46" s="32">
        <v>45473</v>
      </c>
      <c r="D46" s="32" t="s">
        <v>1</v>
      </c>
      <c r="E46" s="32" t="s">
        <v>37</v>
      </c>
      <c r="F46" s="31">
        <v>0</v>
      </c>
      <c r="G46" s="31">
        <v>0</v>
      </c>
      <c r="H46" s="31">
        <v>90587.80989999912</v>
      </c>
      <c r="I46" s="31">
        <v>90587.80989999912</v>
      </c>
      <c r="J46" s="31"/>
      <c r="K46" s="7"/>
    </row>
    <row r="47" spans="1:11" x14ac:dyDescent="0.2">
      <c r="A47" s="8" t="s">
        <v>83</v>
      </c>
      <c r="B47" s="33">
        <v>312</v>
      </c>
      <c r="C47" s="32">
        <v>45473</v>
      </c>
      <c r="D47" s="32" t="s">
        <v>1</v>
      </c>
      <c r="E47" s="32" t="s">
        <v>37</v>
      </c>
      <c r="F47" s="31">
        <v>0</v>
      </c>
      <c r="G47" s="31">
        <v>0</v>
      </c>
      <c r="H47" s="31">
        <v>74689.759899999277</v>
      </c>
      <c r="I47" s="31">
        <v>74689.759899999277</v>
      </c>
      <c r="J47" s="31"/>
      <c r="K47" s="7"/>
    </row>
    <row r="48" spans="1:11" x14ac:dyDescent="0.2">
      <c r="A48" s="8" t="s">
        <v>84</v>
      </c>
      <c r="B48" s="33">
        <v>312</v>
      </c>
      <c r="C48" s="32">
        <v>45473</v>
      </c>
      <c r="D48" s="32" t="s">
        <v>1</v>
      </c>
      <c r="E48" s="32" t="s">
        <v>37</v>
      </c>
      <c r="F48" s="31">
        <v>0</v>
      </c>
      <c r="G48" s="31">
        <v>0</v>
      </c>
      <c r="H48" s="31">
        <v>69682.250099999321</v>
      </c>
      <c r="I48" s="31">
        <v>69682.250099999321</v>
      </c>
      <c r="J48" s="31"/>
      <c r="K48" s="7"/>
    </row>
    <row r="49" spans="1:11" x14ac:dyDescent="0.2">
      <c r="A49" s="8" t="s">
        <v>93</v>
      </c>
      <c r="B49" s="33">
        <v>312</v>
      </c>
      <c r="C49" s="32">
        <v>46011</v>
      </c>
      <c r="D49" s="32" t="s">
        <v>1</v>
      </c>
      <c r="E49" s="32" t="s">
        <v>37</v>
      </c>
      <c r="F49" s="31">
        <v>0</v>
      </c>
      <c r="G49" s="31">
        <v>0</v>
      </c>
      <c r="H49" s="31">
        <v>0</v>
      </c>
      <c r="I49" s="31">
        <v>0</v>
      </c>
      <c r="J49" s="31"/>
      <c r="K49" s="7"/>
    </row>
    <row r="50" spans="1:11" x14ac:dyDescent="0.2">
      <c r="A50" s="8" t="s">
        <v>94</v>
      </c>
      <c r="B50" s="33">
        <v>312</v>
      </c>
      <c r="C50" s="32">
        <v>44774</v>
      </c>
      <c r="D50" s="32" t="s">
        <v>1</v>
      </c>
      <c r="E50" s="32" t="s">
        <v>92</v>
      </c>
      <c r="F50" s="31">
        <v>5188.1400000000003</v>
      </c>
      <c r="G50" s="31">
        <v>0</v>
      </c>
      <c r="H50" s="31">
        <v>0</v>
      </c>
      <c r="I50" s="31">
        <v>5188.1400000000003</v>
      </c>
      <c r="J50" s="31"/>
      <c r="K50" s="7"/>
    </row>
    <row r="51" spans="1:11" x14ac:dyDescent="0.2">
      <c r="A51" s="8" t="s">
        <v>95</v>
      </c>
      <c r="B51" s="33">
        <v>312</v>
      </c>
      <c r="C51" s="32">
        <v>44805</v>
      </c>
      <c r="D51" s="32" t="s">
        <v>1</v>
      </c>
      <c r="E51" s="32" t="s">
        <v>92</v>
      </c>
      <c r="F51" s="31">
        <v>50510.09</v>
      </c>
      <c r="G51" s="31">
        <v>0</v>
      </c>
      <c r="H51" s="31">
        <v>0</v>
      </c>
      <c r="I51" s="31">
        <v>50510.09</v>
      </c>
      <c r="J51" s="31"/>
      <c r="K51" s="7"/>
    </row>
    <row r="52" spans="1:11" x14ac:dyDescent="0.2">
      <c r="A52" s="8" t="s">
        <v>96</v>
      </c>
      <c r="B52" s="33">
        <v>312</v>
      </c>
      <c r="C52" s="32">
        <v>44835</v>
      </c>
      <c r="D52" s="32" t="s">
        <v>1</v>
      </c>
      <c r="E52" s="32" t="s">
        <v>92</v>
      </c>
      <c r="F52" s="31">
        <v>15069.79</v>
      </c>
      <c r="G52" s="31">
        <v>0</v>
      </c>
      <c r="H52" s="31">
        <v>0</v>
      </c>
      <c r="I52" s="31">
        <v>15069.79</v>
      </c>
      <c r="J52" s="31"/>
      <c r="K52" s="7"/>
    </row>
    <row r="53" spans="1:11" x14ac:dyDescent="0.2">
      <c r="A53" s="8" t="s">
        <v>97</v>
      </c>
      <c r="B53" s="33">
        <v>312</v>
      </c>
      <c r="C53" s="32">
        <v>44805</v>
      </c>
      <c r="D53" s="32" t="s">
        <v>1</v>
      </c>
      <c r="E53" s="32" t="s">
        <v>92</v>
      </c>
      <c r="F53" s="31">
        <v>43916.79</v>
      </c>
      <c r="G53" s="31">
        <v>0</v>
      </c>
      <c r="H53" s="31">
        <v>0</v>
      </c>
      <c r="I53" s="31">
        <v>43916.79</v>
      </c>
      <c r="J53" s="31"/>
      <c r="K53" s="7"/>
    </row>
    <row r="54" spans="1:11" x14ac:dyDescent="0.2">
      <c r="A54" s="8" t="s">
        <v>98</v>
      </c>
      <c r="B54" s="33">
        <v>312</v>
      </c>
      <c r="C54" s="32">
        <v>44866</v>
      </c>
      <c r="D54" s="32" t="s">
        <v>1</v>
      </c>
      <c r="E54" s="32" t="s">
        <v>92</v>
      </c>
      <c r="F54" s="31">
        <v>47604.47</v>
      </c>
      <c r="G54" s="31">
        <v>0</v>
      </c>
      <c r="H54" s="31">
        <v>0</v>
      </c>
      <c r="I54" s="31">
        <v>47604.47</v>
      </c>
      <c r="J54" s="31"/>
      <c r="K54" s="7"/>
    </row>
    <row r="55" spans="1:11" x14ac:dyDescent="0.2">
      <c r="A55" s="8" t="s">
        <v>99</v>
      </c>
      <c r="B55" s="33">
        <v>312</v>
      </c>
      <c r="C55" s="32">
        <v>44835</v>
      </c>
      <c r="D55" s="32" t="s">
        <v>1</v>
      </c>
      <c r="E55" s="32" t="s">
        <v>37</v>
      </c>
      <c r="F55" s="31">
        <v>22472.93</v>
      </c>
      <c r="G55" s="31">
        <v>0</v>
      </c>
      <c r="H55" s="31">
        <v>0</v>
      </c>
      <c r="I55" s="31">
        <v>22472.93</v>
      </c>
      <c r="J55" s="31"/>
      <c r="K55" s="7"/>
    </row>
    <row r="56" spans="1:11" x14ac:dyDescent="0.2">
      <c r="A56" s="8" t="s">
        <v>100</v>
      </c>
      <c r="B56" s="33">
        <v>312</v>
      </c>
      <c r="C56" s="32">
        <v>44835</v>
      </c>
      <c r="D56" s="32" t="s">
        <v>1</v>
      </c>
      <c r="E56" s="32" t="s">
        <v>37</v>
      </c>
      <c r="F56" s="31">
        <v>21735.87</v>
      </c>
      <c r="G56" s="31">
        <v>0</v>
      </c>
      <c r="H56" s="31">
        <v>0</v>
      </c>
      <c r="I56" s="31">
        <v>21735.87</v>
      </c>
      <c r="J56" s="31"/>
      <c r="K56" s="7"/>
    </row>
    <row r="57" spans="1:11" x14ac:dyDescent="0.2">
      <c r="A57" s="8" t="s">
        <v>101</v>
      </c>
      <c r="B57" s="33">
        <v>312</v>
      </c>
      <c r="C57" s="32">
        <v>44835</v>
      </c>
      <c r="D57" s="32" t="s">
        <v>1</v>
      </c>
      <c r="E57" s="32" t="s">
        <v>37</v>
      </c>
      <c r="F57" s="31">
        <v>32266.06</v>
      </c>
      <c r="G57" s="31">
        <v>0</v>
      </c>
      <c r="H57" s="31">
        <v>0</v>
      </c>
      <c r="I57" s="31">
        <v>32266.06</v>
      </c>
      <c r="J57" s="31"/>
      <c r="K57" s="7"/>
    </row>
    <row r="58" spans="1:11" x14ac:dyDescent="0.2">
      <c r="A58" s="8" t="s">
        <v>94</v>
      </c>
      <c r="B58" s="33">
        <v>312</v>
      </c>
      <c r="C58" s="32">
        <v>44774</v>
      </c>
      <c r="D58" s="32" t="s">
        <v>1</v>
      </c>
      <c r="E58" s="32" t="s">
        <v>92</v>
      </c>
      <c r="F58" s="31">
        <v>6756.16</v>
      </c>
      <c r="G58" s="31">
        <v>0</v>
      </c>
      <c r="H58" s="31">
        <v>0</v>
      </c>
      <c r="I58" s="31">
        <v>6756.16</v>
      </c>
      <c r="J58" s="31"/>
      <c r="K58" s="7"/>
    </row>
    <row r="59" spans="1:11" x14ac:dyDescent="0.2">
      <c r="A59" s="8" t="s">
        <v>95</v>
      </c>
      <c r="B59" s="33">
        <v>312</v>
      </c>
      <c r="C59" s="32">
        <v>44805</v>
      </c>
      <c r="D59" s="32" t="s">
        <v>1</v>
      </c>
      <c r="E59" s="32" t="s">
        <v>92</v>
      </c>
      <c r="F59" s="31">
        <v>40219.57</v>
      </c>
      <c r="G59" s="31">
        <v>0</v>
      </c>
      <c r="H59" s="31">
        <v>0</v>
      </c>
      <c r="I59" s="31">
        <v>40219.57</v>
      </c>
      <c r="J59" s="31"/>
      <c r="K59" s="7"/>
    </row>
    <row r="60" spans="1:11" x14ac:dyDescent="0.2">
      <c r="A60" s="8" t="s">
        <v>102</v>
      </c>
      <c r="B60" s="33">
        <v>312</v>
      </c>
      <c r="C60" s="32" t="s">
        <v>50</v>
      </c>
      <c r="D60" s="32" t="s">
        <v>1</v>
      </c>
      <c r="E60" s="32" t="s">
        <v>92</v>
      </c>
      <c r="F60" s="31">
        <v>147772.06</v>
      </c>
      <c r="G60" s="31">
        <v>0</v>
      </c>
      <c r="H60" s="31">
        <v>0</v>
      </c>
      <c r="I60" s="31">
        <v>147772.06</v>
      </c>
      <c r="J60" s="31"/>
      <c r="K60" s="7"/>
    </row>
    <row r="61" spans="1:11" x14ac:dyDescent="0.2">
      <c r="A61" s="8" t="s">
        <v>96</v>
      </c>
      <c r="B61" s="33">
        <v>312</v>
      </c>
      <c r="C61" s="32">
        <v>44835</v>
      </c>
      <c r="D61" s="32" t="s">
        <v>1</v>
      </c>
      <c r="E61" s="32" t="s">
        <v>92</v>
      </c>
      <c r="F61" s="31">
        <v>15069.79</v>
      </c>
      <c r="G61" s="31">
        <v>0</v>
      </c>
      <c r="H61" s="31">
        <v>0</v>
      </c>
      <c r="I61" s="31">
        <v>15069.79</v>
      </c>
      <c r="J61" s="31"/>
      <c r="K61" s="7"/>
    </row>
    <row r="62" spans="1:11" x14ac:dyDescent="0.2">
      <c r="A62" s="8" t="s">
        <v>98</v>
      </c>
      <c r="B62" s="33">
        <v>312</v>
      </c>
      <c r="C62" s="32">
        <v>44866</v>
      </c>
      <c r="D62" s="32" t="s">
        <v>1</v>
      </c>
      <c r="E62" s="32" t="s">
        <v>92</v>
      </c>
      <c r="F62" s="31">
        <v>-192616.05</v>
      </c>
      <c r="G62" s="31">
        <v>0</v>
      </c>
      <c r="H62" s="31">
        <v>0</v>
      </c>
      <c r="I62" s="31">
        <v>-192616.05</v>
      </c>
      <c r="J62" s="31"/>
      <c r="K62" s="7"/>
    </row>
    <row r="63" spans="1:11" x14ac:dyDescent="0.2">
      <c r="A63" s="8" t="s">
        <v>103</v>
      </c>
      <c r="B63" s="33">
        <v>312</v>
      </c>
      <c r="C63" s="32">
        <v>44774</v>
      </c>
      <c r="D63" s="32" t="s">
        <v>1</v>
      </c>
      <c r="E63" s="32" t="s">
        <v>37</v>
      </c>
      <c r="F63" s="31">
        <v>62597.80000000001</v>
      </c>
      <c r="G63" s="31">
        <v>0</v>
      </c>
      <c r="H63" s="31">
        <v>0</v>
      </c>
      <c r="I63" s="31">
        <v>62597.80000000001</v>
      </c>
      <c r="J63" s="31"/>
      <c r="K63" s="7"/>
    </row>
    <row r="64" spans="1:11" x14ac:dyDescent="0.2">
      <c r="A64" s="8" t="s">
        <v>104</v>
      </c>
      <c r="B64" s="33">
        <v>312</v>
      </c>
      <c r="C64" s="32">
        <v>44774</v>
      </c>
      <c r="D64" s="32" t="s">
        <v>1</v>
      </c>
      <c r="E64" s="32" t="s">
        <v>37</v>
      </c>
      <c r="F64" s="31">
        <v>-23851.26</v>
      </c>
      <c r="G64" s="31">
        <v>0</v>
      </c>
      <c r="H64" s="31">
        <v>0</v>
      </c>
      <c r="I64" s="31">
        <v>-23851.26</v>
      </c>
      <c r="J64" s="31"/>
      <c r="K64" s="7"/>
    </row>
    <row r="65" spans="1:11" x14ac:dyDescent="0.2">
      <c r="A65" s="8" t="s">
        <v>105</v>
      </c>
      <c r="B65" s="33">
        <v>312</v>
      </c>
      <c r="C65" s="32">
        <v>44743</v>
      </c>
      <c r="D65" s="32" t="s">
        <v>1</v>
      </c>
      <c r="E65" s="32" t="s">
        <v>37</v>
      </c>
      <c r="F65" s="31">
        <v>-4741.09</v>
      </c>
      <c r="G65" s="31">
        <v>0</v>
      </c>
      <c r="H65" s="31">
        <v>0</v>
      </c>
      <c r="I65" s="31">
        <v>-4741.09</v>
      </c>
      <c r="J65" s="31"/>
      <c r="K65" s="7"/>
    </row>
    <row r="66" spans="1:11" x14ac:dyDescent="0.2">
      <c r="A66" s="8" t="s">
        <v>99</v>
      </c>
      <c r="B66" s="33">
        <v>312</v>
      </c>
      <c r="C66" s="32">
        <v>44835</v>
      </c>
      <c r="D66" s="32" t="s">
        <v>1</v>
      </c>
      <c r="E66" s="32" t="s">
        <v>37</v>
      </c>
      <c r="F66" s="31">
        <v>22472.93</v>
      </c>
      <c r="G66" s="31">
        <v>0</v>
      </c>
      <c r="H66" s="31">
        <v>0</v>
      </c>
      <c r="I66" s="31">
        <v>22472.93</v>
      </c>
      <c r="J66" s="31"/>
      <c r="K66" s="7"/>
    </row>
    <row r="67" spans="1:11" x14ac:dyDescent="0.2">
      <c r="A67" s="8" t="s">
        <v>106</v>
      </c>
      <c r="B67" s="33">
        <v>312</v>
      </c>
      <c r="C67" s="32">
        <v>44805</v>
      </c>
      <c r="D67" s="32" t="s">
        <v>1</v>
      </c>
      <c r="E67" s="32" t="s">
        <v>37</v>
      </c>
      <c r="F67" s="31">
        <v>67985.179999999993</v>
      </c>
      <c r="G67" s="31">
        <v>0</v>
      </c>
      <c r="H67" s="31">
        <v>0</v>
      </c>
      <c r="I67" s="31">
        <v>67985.179999999993</v>
      </c>
      <c r="J67" s="31"/>
      <c r="K67" s="7"/>
    </row>
    <row r="68" spans="1:11" x14ac:dyDescent="0.2">
      <c r="A68" s="8" t="s">
        <v>107</v>
      </c>
      <c r="B68" s="33">
        <v>312</v>
      </c>
      <c r="C68" s="32">
        <v>44743</v>
      </c>
      <c r="D68" s="32" t="s">
        <v>1</v>
      </c>
      <c r="E68" s="32" t="s">
        <v>37</v>
      </c>
      <c r="F68" s="31">
        <v>-1993.6</v>
      </c>
      <c r="G68" s="31">
        <v>0</v>
      </c>
      <c r="H68" s="31">
        <v>0</v>
      </c>
      <c r="I68" s="31">
        <v>-1993.6</v>
      </c>
      <c r="J68" s="31"/>
      <c r="K68" s="7"/>
    </row>
    <row r="69" spans="1:11" x14ac:dyDescent="0.2">
      <c r="A69" s="8" t="s">
        <v>108</v>
      </c>
      <c r="B69" s="33">
        <v>312</v>
      </c>
      <c r="C69" s="32">
        <v>44774</v>
      </c>
      <c r="D69" s="32" t="s">
        <v>1</v>
      </c>
      <c r="E69" s="32" t="s">
        <v>37</v>
      </c>
      <c r="F69" s="31">
        <v>29075.68</v>
      </c>
      <c r="G69" s="31">
        <v>0</v>
      </c>
      <c r="H69" s="31">
        <v>0</v>
      </c>
      <c r="I69" s="31">
        <v>29075.68</v>
      </c>
      <c r="J69" s="31"/>
      <c r="K69" s="7"/>
    </row>
    <row r="70" spans="1:11" x14ac:dyDescent="0.2">
      <c r="A70" s="8" t="s">
        <v>109</v>
      </c>
      <c r="B70" s="33">
        <v>312</v>
      </c>
      <c r="C70" s="32">
        <v>44743</v>
      </c>
      <c r="D70" s="32" t="s">
        <v>1</v>
      </c>
      <c r="E70" s="32" t="s">
        <v>37</v>
      </c>
      <c r="F70" s="31">
        <v>40497.100000000006</v>
      </c>
      <c r="G70" s="31">
        <v>0</v>
      </c>
      <c r="H70" s="31">
        <v>0</v>
      </c>
      <c r="I70" s="31">
        <v>40497.100000000006</v>
      </c>
      <c r="J70" s="31"/>
      <c r="K70" s="7"/>
    </row>
    <row r="71" spans="1:11" x14ac:dyDescent="0.2">
      <c r="A71" s="8" t="s">
        <v>110</v>
      </c>
      <c r="B71" s="33">
        <v>312</v>
      </c>
      <c r="C71" s="32">
        <v>44743</v>
      </c>
      <c r="D71" s="32" t="s">
        <v>1</v>
      </c>
      <c r="E71" s="32" t="s">
        <v>37</v>
      </c>
      <c r="F71" s="31">
        <v>705.38000000000011</v>
      </c>
      <c r="G71" s="31">
        <v>0</v>
      </c>
      <c r="H71" s="31">
        <v>0</v>
      </c>
      <c r="I71" s="31">
        <v>705.38000000000011</v>
      </c>
      <c r="J71" s="31"/>
      <c r="K71" s="7"/>
    </row>
    <row r="72" spans="1:11" x14ac:dyDescent="0.2">
      <c r="A72" s="8" t="s">
        <v>111</v>
      </c>
      <c r="B72" s="33">
        <v>312</v>
      </c>
      <c r="C72" s="32">
        <v>44743</v>
      </c>
      <c r="D72" s="32" t="s">
        <v>1</v>
      </c>
      <c r="E72" s="32" t="s">
        <v>37</v>
      </c>
      <c r="F72" s="31">
        <v>444101.37</v>
      </c>
      <c r="G72" s="31">
        <v>0</v>
      </c>
      <c r="H72" s="31">
        <v>0</v>
      </c>
      <c r="I72" s="31">
        <v>444101.37</v>
      </c>
      <c r="J72" s="31"/>
      <c r="K72" s="7"/>
    </row>
    <row r="73" spans="1:11" x14ac:dyDescent="0.2">
      <c r="A73" s="8" t="s">
        <v>112</v>
      </c>
      <c r="B73" s="33">
        <v>312</v>
      </c>
      <c r="C73" s="32">
        <v>44743</v>
      </c>
      <c r="D73" s="32" t="s">
        <v>1</v>
      </c>
      <c r="E73" s="32" t="s">
        <v>37</v>
      </c>
      <c r="F73" s="31">
        <v>303206.27</v>
      </c>
      <c r="G73" s="31">
        <v>0</v>
      </c>
      <c r="H73" s="31">
        <v>0</v>
      </c>
      <c r="I73" s="31">
        <v>303206.27</v>
      </c>
      <c r="J73" s="31"/>
      <c r="K73" s="7"/>
    </row>
    <row r="74" spans="1:11" x14ac:dyDescent="0.2">
      <c r="A74" s="8" t="s">
        <v>113</v>
      </c>
      <c r="B74" s="33">
        <v>312</v>
      </c>
      <c r="C74" s="32">
        <v>44743</v>
      </c>
      <c r="D74" s="32" t="s">
        <v>1</v>
      </c>
      <c r="E74" s="32" t="s">
        <v>37</v>
      </c>
      <c r="F74" s="31">
        <v>-11790.11</v>
      </c>
      <c r="G74" s="31">
        <v>0</v>
      </c>
      <c r="H74" s="31">
        <v>0</v>
      </c>
      <c r="I74" s="31">
        <v>-11790.11</v>
      </c>
      <c r="J74" s="31"/>
      <c r="K74" s="7"/>
    </row>
    <row r="75" spans="1:11" x14ac:dyDescent="0.2">
      <c r="A75" s="8" t="s">
        <v>114</v>
      </c>
      <c r="B75" s="33">
        <v>312</v>
      </c>
      <c r="C75" s="32">
        <v>44743</v>
      </c>
      <c r="D75" s="32" t="s">
        <v>1</v>
      </c>
      <c r="E75" s="32" t="s">
        <v>37</v>
      </c>
      <c r="F75" s="31">
        <v>201027.11000000002</v>
      </c>
      <c r="G75" s="31">
        <v>0</v>
      </c>
      <c r="H75" s="31">
        <v>0</v>
      </c>
      <c r="I75" s="31">
        <v>201027.11000000002</v>
      </c>
      <c r="J75" s="31"/>
      <c r="K75" s="7"/>
    </row>
    <row r="76" spans="1:11" x14ac:dyDescent="0.2">
      <c r="A76" s="8" t="s">
        <v>115</v>
      </c>
      <c r="B76" s="33">
        <v>312</v>
      </c>
      <c r="C76" s="32">
        <v>44743</v>
      </c>
      <c r="D76" s="32" t="s">
        <v>1</v>
      </c>
      <c r="E76" s="32" t="s">
        <v>37</v>
      </c>
      <c r="F76" s="31">
        <v>488261.47000000003</v>
      </c>
      <c r="G76" s="31">
        <v>0</v>
      </c>
      <c r="H76" s="31">
        <v>0</v>
      </c>
      <c r="I76" s="31">
        <v>488261.47000000003</v>
      </c>
      <c r="J76" s="31"/>
      <c r="K76" s="7"/>
    </row>
    <row r="77" spans="1:11" x14ac:dyDescent="0.2">
      <c r="A77" s="8" t="s">
        <v>116</v>
      </c>
      <c r="B77" s="33">
        <v>312</v>
      </c>
      <c r="C77" s="32">
        <v>44774</v>
      </c>
      <c r="D77" s="32" t="s">
        <v>1</v>
      </c>
      <c r="E77" s="32" t="s">
        <v>37</v>
      </c>
      <c r="F77" s="31">
        <v>-36808.94</v>
      </c>
      <c r="G77" s="31">
        <v>0</v>
      </c>
      <c r="H77" s="31">
        <v>0</v>
      </c>
      <c r="I77" s="31">
        <v>-36808.94</v>
      </c>
      <c r="J77" s="31"/>
      <c r="K77" s="7"/>
    </row>
    <row r="78" spans="1:11" x14ac:dyDescent="0.2">
      <c r="A78" s="8" t="s">
        <v>117</v>
      </c>
      <c r="B78" s="33">
        <v>312</v>
      </c>
      <c r="C78" s="32">
        <v>44743</v>
      </c>
      <c r="D78" s="32" t="s">
        <v>1</v>
      </c>
      <c r="E78" s="32" t="s">
        <v>37</v>
      </c>
      <c r="F78" s="31">
        <v>-155.25</v>
      </c>
      <c r="G78" s="31">
        <v>0</v>
      </c>
      <c r="H78" s="31">
        <v>0</v>
      </c>
      <c r="I78" s="31">
        <v>-155.25</v>
      </c>
      <c r="J78" s="31"/>
      <c r="K78" s="7"/>
    </row>
    <row r="79" spans="1:11" x14ac:dyDescent="0.2">
      <c r="A79" s="8" t="s">
        <v>118</v>
      </c>
      <c r="B79" s="33">
        <v>312</v>
      </c>
      <c r="C79" s="32">
        <v>44774</v>
      </c>
      <c r="D79" s="32" t="s">
        <v>1</v>
      </c>
      <c r="E79" s="32" t="s">
        <v>37</v>
      </c>
      <c r="F79" s="31">
        <v>259652.52000000002</v>
      </c>
      <c r="G79" s="31">
        <v>0</v>
      </c>
      <c r="H79" s="31">
        <v>0</v>
      </c>
      <c r="I79" s="31">
        <v>259652.52000000002</v>
      </c>
      <c r="J79" s="31"/>
      <c r="K79" s="7"/>
    </row>
    <row r="80" spans="1:11" x14ac:dyDescent="0.2">
      <c r="A80" s="8" t="s">
        <v>119</v>
      </c>
      <c r="B80" s="33">
        <v>312</v>
      </c>
      <c r="C80" s="32">
        <v>44743</v>
      </c>
      <c r="D80" s="32" t="s">
        <v>1</v>
      </c>
      <c r="E80" s="32" t="s">
        <v>37</v>
      </c>
      <c r="F80" s="31">
        <v>-1573.17</v>
      </c>
      <c r="G80" s="31">
        <v>0</v>
      </c>
      <c r="H80" s="31">
        <v>0</v>
      </c>
      <c r="I80" s="31">
        <v>-1573.17</v>
      </c>
      <c r="J80" s="31"/>
      <c r="K80" s="7"/>
    </row>
    <row r="81" spans="1:11" x14ac:dyDescent="0.2">
      <c r="A81" s="8" t="s">
        <v>120</v>
      </c>
      <c r="B81" s="33">
        <v>312</v>
      </c>
      <c r="C81" s="32">
        <v>44774</v>
      </c>
      <c r="D81" s="32" t="s">
        <v>1</v>
      </c>
      <c r="E81" s="32" t="s">
        <v>37</v>
      </c>
      <c r="F81" s="31">
        <v>-2878.28</v>
      </c>
      <c r="G81" s="31">
        <v>0</v>
      </c>
      <c r="H81" s="31">
        <v>0</v>
      </c>
      <c r="I81" s="31">
        <v>-2878.28</v>
      </c>
      <c r="J81" s="31"/>
      <c r="K81" s="7"/>
    </row>
    <row r="82" spans="1:11" x14ac:dyDescent="0.2">
      <c r="A82" s="8" t="s">
        <v>121</v>
      </c>
      <c r="B82" s="33">
        <v>312</v>
      </c>
      <c r="C82" s="32">
        <v>44774</v>
      </c>
      <c r="D82" s="32" t="s">
        <v>1</v>
      </c>
      <c r="E82" s="32" t="s">
        <v>37</v>
      </c>
      <c r="F82" s="31">
        <v>179928.09</v>
      </c>
      <c r="G82" s="31">
        <v>0</v>
      </c>
      <c r="H82" s="31">
        <v>0</v>
      </c>
      <c r="I82" s="31">
        <v>179928.09</v>
      </c>
      <c r="J82" s="31"/>
      <c r="K82" s="7"/>
    </row>
  </sheetData>
  <pageMargins left="0.7" right="0.7" top="0.75" bottom="0.75" header="0.3" footer="0.3"/>
  <pageSetup scale="83" fitToHeight="0" orientation="landscape" r:id="rId1"/>
  <headerFooter>
    <oddFooter>&amp;C&amp;"Arial,Regular"&amp;10Page 10.7.2_R</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AC9C2-91BB-4ECC-B2E7-01FB3116ECAE}">
  <dimension ref="A1:F15"/>
  <sheetViews>
    <sheetView view="pageBreakPreview" zoomScale="90" zoomScaleNormal="100" zoomScaleSheetLayoutView="90" workbookViewId="0">
      <selection activeCell="F28" sqref="F28"/>
    </sheetView>
  </sheetViews>
  <sheetFormatPr defaultRowHeight="15" x14ac:dyDescent="0.25"/>
  <cols>
    <col min="1" max="1" width="6" customWidth="1"/>
    <col min="2" max="2" width="25.140625" style="8" customWidth="1"/>
    <col min="3" max="3" width="19.7109375" style="8" customWidth="1"/>
    <col min="4" max="4" width="21.140625" style="8" bestFit="1" customWidth="1"/>
    <col min="5" max="5" width="16.42578125" style="8" customWidth="1"/>
    <col min="6" max="6" width="9.140625" style="8"/>
  </cols>
  <sheetData>
    <row r="1" spans="1:5" x14ac:dyDescent="0.25">
      <c r="A1" s="11" t="s">
        <v>51</v>
      </c>
      <c r="E1" s="38" t="s">
        <v>138</v>
      </c>
    </row>
    <row r="2" spans="1:5" x14ac:dyDescent="0.25">
      <c r="A2" s="11" t="s">
        <v>52</v>
      </c>
    </row>
    <row r="3" spans="1:5" x14ac:dyDescent="0.25">
      <c r="A3" s="11" t="s">
        <v>53</v>
      </c>
    </row>
    <row r="4" spans="1:5" x14ac:dyDescent="0.25">
      <c r="A4" s="11" t="s">
        <v>129</v>
      </c>
    </row>
    <row r="5" spans="1:5" x14ac:dyDescent="0.25">
      <c r="A5" s="11"/>
    </row>
    <row r="6" spans="1:5" x14ac:dyDescent="0.25">
      <c r="A6" s="11"/>
    </row>
    <row r="7" spans="1:5" x14ac:dyDescent="0.25">
      <c r="A7" s="11"/>
    </row>
    <row r="8" spans="1:5" x14ac:dyDescent="0.25">
      <c r="B8" s="83" t="s">
        <v>130</v>
      </c>
      <c r="C8" s="84" t="s">
        <v>131</v>
      </c>
      <c r="D8" s="117" t="s">
        <v>132</v>
      </c>
      <c r="E8" s="117"/>
    </row>
    <row r="9" spans="1:5" x14ac:dyDescent="0.25">
      <c r="B9" s="85"/>
      <c r="C9" s="86" t="s">
        <v>133</v>
      </c>
      <c r="D9" s="86">
        <v>2024</v>
      </c>
      <c r="E9" s="86">
        <v>2025</v>
      </c>
    </row>
    <row r="10" spans="1:5" x14ac:dyDescent="0.25">
      <c r="B10" s="87" t="s">
        <v>134</v>
      </c>
      <c r="C10" s="105"/>
      <c r="D10" s="105"/>
      <c r="E10" s="105"/>
    </row>
    <row r="11" spans="1:5" ht="15.75" thickBot="1" x14ac:dyDescent="0.3">
      <c r="B11" s="88" t="s">
        <v>135</v>
      </c>
      <c r="C11" s="106"/>
      <c r="D11" s="106"/>
      <c r="E11" s="106"/>
    </row>
    <row r="12" spans="1:5" x14ac:dyDescent="0.25">
      <c r="B12" s="89" t="s">
        <v>49</v>
      </c>
      <c r="C12" s="107"/>
      <c r="D12" s="107"/>
      <c r="E12" s="107"/>
    </row>
    <row r="13" spans="1:5" x14ac:dyDescent="0.25">
      <c r="C13" s="90" t="s">
        <v>136</v>
      </c>
      <c r="D13" s="91">
        <v>-14048</v>
      </c>
    </row>
    <row r="14" spans="1:5" x14ac:dyDescent="0.25">
      <c r="B14" s="33"/>
      <c r="D14" s="28" t="s">
        <v>140</v>
      </c>
    </row>
    <row r="15" spans="1:5" x14ac:dyDescent="0.25">
      <c r="A15" s="10"/>
    </row>
  </sheetData>
  <mergeCells count="1">
    <mergeCell ref="D8:E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A4D9D51E-FEAB-4FD0-AC9B-F4760F8ECEF6}"/>
</file>

<file path=customXml/itemProps2.xml><?xml version="1.0" encoding="utf-8"?>
<ds:datastoreItem xmlns:ds="http://schemas.openxmlformats.org/officeDocument/2006/customXml" ds:itemID="{3F18AD8D-D3D9-4E2F-919B-92BB3E956CA0}"/>
</file>

<file path=customXml/itemProps3.xml><?xml version="1.0" encoding="utf-8"?>
<ds:datastoreItem xmlns:ds="http://schemas.openxmlformats.org/officeDocument/2006/customXml" ds:itemID="{CAAFB3A5-D5EE-4263-A6F3-DAB8FC50F69B}"/>
</file>

<file path=customXml/itemProps4.xml><?xml version="1.0" encoding="utf-8"?>
<ds:datastoreItem xmlns:ds="http://schemas.openxmlformats.org/officeDocument/2006/customXml" ds:itemID="{385B8B6D-26E0-49F2-837B-5A99181809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10.7_R</vt:lpstr>
      <vt:lpstr>10.7.1_R</vt:lpstr>
      <vt:lpstr>10.7.2_R</vt:lpstr>
      <vt:lpstr>10.7.3_R_REDACTED</vt:lpstr>
      <vt:lpstr>'10.7.1_R'!Print_Area</vt:lpstr>
      <vt:lpstr>'10.7.2_R'!Print_Area</vt:lpstr>
      <vt:lpstr>'10.7.3_R_REDACTED'!Print_Area</vt:lpstr>
      <vt:lpstr>'10.7_R'!Print_Area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2023-03-01T23:58:36Z</dcterms:created>
  <dcterms:modified xsi:type="dcterms:W3CDTF">2023-10-25T03:37:28Z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