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tility\Current Cases\WA - Puget - 2019\"/>
    </mc:Choice>
  </mc:AlternateContent>
  <xr:revisionPtr revIDLastSave="0" documentId="13_ncr:1_{FC3298C5-BB3C-45A2-A0F0-8A9A6CB9211D}" xr6:coauthVersionLast="41" xr6:coauthVersionMax="45" xr10:uidLastSave="{00000000-0000-0000-0000-000000000000}"/>
  <bookViews>
    <workbookView xWindow="732" yWindow="0" windowWidth="21408" windowHeight="12360" xr2:uid="{00000000-000D-0000-FFFF-FFFF00000000}"/>
  </bookViews>
  <sheets>
    <sheet name="jrw-3.1" sheetId="393" r:id="rId1"/>
    <sheet name="JRW-4.1" sheetId="326" r:id="rId2"/>
    <sheet name="JRW-4.2" sheetId="458" r:id="rId3"/>
    <sheet name="JRW-4.3" sheetId="465" r:id="rId4"/>
    <sheet name="JRW-5.1" sheetId="496" r:id="rId5"/>
    <sheet name="JRW-5.2" sheetId="504" r:id="rId6"/>
    <sheet name="JRW-5.3" sheetId="501" r:id="rId7"/>
    <sheet name="JRW-6.1" sheetId="446" r:id="rId8"/>
    <sheet name="JRW-7.1 " sheetId="294" r:id="rId9"/>
    <sheet name="JRW-7.2" sheetId="291" r:id="rId10"/>
    <sheet name="JRW-7.3" sheetId="289" r:id="rId11"/>
    <sheet name="JRW-7.4" sheetId="181" r:id="rId12"/>
    <sheet name="JRW-8.1 (2)" sheetId="420" r:id="rId13"/>
    <sheet name="JRW-9.1" sheetId="156" r:id="rId14"/>
    <sheet name="JRW-9.2" sheetId="177" r:id="rId15"/>
    <sheet name="JRW-9.3" sheetId="278" r:id="rId16"/>
    <sheet name="JRW-9.4" sheetId="279" r:id="rId17"/>
    <sheet name="JRW-9.5" sheetId="280" r:id="rId18"/>
    <sheet name="JRW-9.6" sheetId="281" r:id="rId19"/>
    <sheet name="JRW-10.1" sheetId="159" r:id="rId20"/>
    <sheet name="JRW-10.2" sheetId="303" r:id="rId21"/>
    <sheet name="JRW-10.3" sheetId="304" r:id="rId22"/>
    <sheet name="JRW-10.4" sheetId="428" r:id="rId23"/>
    <sheet name="JRW-10.5 " sheetId="426" r:id="rId24"/>
    <sheet name="JRW-10.6" sheetId="427" r:id="rId25"/>
    <sheet name="JRW-10.7" sheetId="489" r:id="rId26"/>
    <sheet name="JRW-10.8" sheetId="491" r:id="rId27"/>
    <sheet name="JRW-11.1" sheetId="499" r:id="rId28"/>
    <sheet name="JRW-11.2" sheetId="500" r:id="rId29"/>
    <sheet name="JRW-11.3" sheetId="490" r:id="rId30"/>
    <sheet name="JRW-12.1" sheetId="468" r:id="rId31"/>
    <sheet name="JRW-12.2 (2)" sheetId="480" r:id="rId32"/>
    <sheet name="JRW-12.3" sheetId="481" r:id="rId33"/>
    <sheet name="JRW-12.4" sheetId="482" r:id="rId34"/>
    <sheet name="JRW-12.5" sheetId="472" r:id="rId35"/>
    <sheet name="JRW-12.6" sheetId="473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A" localSheetId="19">#REF!</definedName>
    <definedName name="\A" localSheetId="23">#REF!</definedName>
    <definedName name="\A" localSheetId="24">#REF!</definedName>
    <definedName name="\A" localSheetId="28">#REF!</definedName>
    <definedName name="\A" localSheetId="29">#REF!</definedName>
    <definedName name="\A" localSheetId="31">#REF!</definedName>
    <definedName name="\A" localSheetId="0">#REF!</definedName>
    <definedName name="\A" localSheetId="1">#REF!</definedName>
    <definedName name="\A" localSheetId="2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>#REF!</definedName>
    <definedName name="\B" localSheetId="19">#REF!</definedName>
    <definedName name="\B" localSheetId="23">#REF!</definedName>
    <definedName name="\B" localSheetId="24">#REF!</definedName>
    <definedName name="\B" localSheetId="28">#REF!</definedName>
    <definedName name="\B" localSheetId="29">#REF!</definedName>
    <definedName name="\B" localSheetId="31">#REF!</definedName>
    <definedName name="\B" localSheetId="0">#REF!</definedName>
    <definedName name="\B" localSheetId="1">#REF!</definedName>
    <definedName name="\B" localSheetId="2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>#REF!</definedName>
    <definedName name="\C" localSheetId="19">#REF!</definedName>
    <definedName name="\C" localSheetId="23">#REF!</definedName>
    <definedName name="\C" localSheetId="24">#REF!</definedName>
    <definedName name="\C" localSheetId="28">#REF!</definedName>
    <definedName name="\C" localSheetId="29">#REF!</definedName>
    <definedName name="\C" localSheetId="31">#REF!</definedName>
    <definedName name="\C" localSheetId="0">#REF!</definedName>
    <definedName name="\C" localSheetId="1">#REF!</definedName>
    <definedName name="\C" localSheetId="2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>#REF!</definedName>
    <definedName name="\d" localSheetId="19">#REF!</definedName>
    <definedName name="\d" localSheetId="23">#REF!</definedName>
    <definedName name="\d" localSheetId="24">#REF!</definedName>
    <definedName name="\d" localSheetId="28">#REF!</definedName>
    <definedName name="\d" localSheetId="29">#REF!</definedName>
    <definedName name="\d" localSheetId="31">#REF!</definedName>
    <definedName name="\d" localSheetId="0">#REF!</definedName>
    <definedName name="\d" localSheetId="1">#REF!</definedName>
    <definedName name="\d" localSheetId="2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>#REF!</definedName>
    <definedName name="\E" localSheetId="19">#REF!</definedName>
    <definedName name="\E" localSheetId="23">#REF!</definedName>
    <definedName name="\E" localSheetId="24">#REF!</definedName>
    <definedName name="\E" localSheetId="28">#REF!</definedName>
    <definedName name="\E" localSheetId="29">#REF!</definedName>
    <definedName name="\E" localSheetId="31">#REF!</definedName>
    <definedName name="\E" localSheetId="0">#REF!</definedName>
    <definedName name="\E" localSheetId="1">#REF!</definedName>
    <definedName name="\E" localSheetId="2">#REF!</definedName>
    <definedName name="\E" localSheetId="11">#REF!</definedName>
    <definedName name="\E" localSheetId="12">#REF!</definedName>
    <definedName name="\E" localSheetId="13">#REF!</definedName>
    <definedName name="\E" localSheetId="14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>#REF!</definedName>
    <definedName name="\F" localSheetId="19">#REF!</definedName>
    <definedName name="\F" localSheetId="23">#REF!</definedName>
    <definedName name="\F" localSheetId="24">#REF!</definedName>
    <definedName name="\F" localSheetId="28">#REF!</definedName>
    <definedName name="\F" localSheetId="29">#REF!</definedName>
    <definedName name="\F" localSheetId="31">#REF!</definedName>
    <definedName name="\F" localSheetId="0">#REF!</definedName>
    <definedName name="\F" localSheetId="1">#REF!</definedName>
    <definedName name="\F" localSheetId="2">#REF!</definedName>
    <definedName name="\F" localSheetId="11">#REF!</definedName>
    <definedName name="\F" localSheetId="12">#REF!</definedName>
    <definedName name="\F" localSheetId="13">#REF!</definedName>
    <definedName name="\F" localSheetId="14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>#REF!</definedName>
    <definedName name="\G" localSheetId="19">#REF!</definedName>
    <definedName name="\G" localSheetId="23">#REF!</definedName>
    <definedName name="\G" localSheetId="24">#REF!</definedName>
    <definedName name="\G" localSheetId="28">#REF!</definedName>
    <definedName name="\G" localSheetId="29">#REF!</definedName>
    <definedName name="\G" localSheetId="31">#REF!</definedName>
    <definedName name="\G" localSheetId="0">#REF!</definedName>
    <definedName name="\G" localSheetId="1">#REF!</definedName>
    <definedName name="\G" localSheetId="2">#REF!</definedName>
    <definedName name="\G" localSheetId="11">#REF!</definedName>
    <definedName name="\G" localSheetId="12">#REF!</definedName>
    <definedName name="\G" localSheetId="13">#REF!</definedName>
    <definedName name="\G" localSheetId="14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>#REF!</definedName>
    <definedName name="\h" localSheetId="19">#REF!</definedName>
    <definedName name="\h" localSheetId="23">#REF!</definedName>
    <definedName name="\h" localSheetId="24">#REF!</definedName>
    <definedName name="\h" localSheetId="28">#REF!</definedName>
    <definedName name="\h" localSheetId="29">#REF!</definedName>
    <definedName name="\h" localSheetId="31">#REF!</definedName>
    <definedName name="\h" localSheetId="0">#REF!</definedName>
    <definedName name="\h" localSheetId="1">#REF!</definedName>
    <definedName name="\h" localSheetId="2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>#REF!</definedName>
    <definedName name="\I" localSheetId="28">#REF!</definedName>
    <definedName name="\I" localSheetId="29">#REF!</definedName>
    <definedName name="\I" localSheetId="31">#REF!</definedName>
    <definedName name="\I" localSheetId="0">#REF!</definedName>
    <definedName name="\I">#REF!</definedName>
    <definedName name="\J" localSheetId="19">#REF!</definedName>
    <definedName name="\J" localSheetId="23">#REF!</definedName>
    <definedName name="\J" localSheetId="24">#REF!</definedName>
    <definedName name="\J" localSheetId="28">#REF!</definedName>
    <definedName name="\J" localSheetId="29">#REF!</definedName>
    <definedName name="\J" localSheetId="31">#REF!</definedName>
    <definedName name="\J" localSheetId="0">#REF!</definedName>
    <definedName name="\J" localSheetId="1">#REF!</definedName>
    <definedName name="\J" localSheetId="2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>#REF!</definedName>
    <definedName name="\K" localSheetId="19">#REF!</definedName>
    <definedName name="\K" localSheetId="23">#REF!</definedName>
    <definedName name="\K" localSheetId="24">#REF!</definedName>
    <definedName name="\K" localSheetId="28">#REF!</definedName>
    <definedName name="\K" localSheetId="29">#REF!</definedName>
    <definedName name="\K" localSheetId="31">#REF!</definedName>
    <definedName name="\K" localSheetId="0">#REF!</definedName>
    <definedName name="\K" localSheetId="1">#REF!</definedName>
    <definedName name="\K" localSheetId="2">#REF!</definedName>
    <definedName name="\K" localSheetId="11">#REF!</definedName>
    <definedName name="\K" localSheetId="12">#REF!</definedName>
    <definedName name="\K" localSheetId="13">#REF!</definedName>
    <definedName name="\K" localSheetId="14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>#REF!</definedName>
    <definedName name="\L" localSheetId="19">#REF!</definedName>
    <definedName name="\L" localSheetId="23">#REF!</definedName>
    <definedName name="\L" localSheetId="24">#REF!</definedName>
    <definedName name="\L" localSheetId="28">#REF!</definedName>
    <definedName name="\L" localSheetId="29">#REF!</definedName>
    <definedName name="\L" localSheetId="31">#REF!</definedName>
    <definedName name="\L" localSheetId="0">#REF!</definedName>
    <definedName name="\L" localSheetId="1">#REF!</definedName>
    <definedName name="\L" localSheetId="2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>#REF!</definedName>
    <definedName name="\M" localSheetId="19">#REF!</definedName>
    <definedName name="\M" localSheetId="23">#REF!</definedName>
    <definedName name="\M" localSheetId="24">#REF!</definedName>
    <definedName name="\M" localSheetId="28">#REF!</definedName>
    <definedName name="\M" localSheetId="29">#REF!</definedName>
    <definedName name="\M" localSheetId="31">#REF!</definedName>
    <definedName name="\M" localSheetId="0">#REF!</definedName>
    <definedName name="\M" localSheetId="1">#REF!</definedName>
    <definedName name="\M" localSheetId="2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>#REF!</definedName>
    <definedName name="\n" localSheetId="23">#REF!</definedName>
    <definedName name="\n" localSheetId="24">#REF!</definedName>
    <definedName name="\n" localSheetId="28">#REF!</definedName>
    <definedName name="\n" localSheetId="29">#REF!</definedName>
    <definedName name="\n" localSheetId="31">#REF!</definedName>
    <definedName name="\n">#REF!</definedName>
    <definedName name="\O" localSheetId="19">#REF!</definedName>
    <definedName name="\O" localSheetId="23">#REF!</definedName>
    <definedName name="\O" localSheetId="24">#REF!</definedName>
    <definedName name="\O" localSheetId="28">#REF!</definedName>
    <definedName name="\O" localSheetId="29">#REF!</definedName>
    <definedName name="\O" localSheetId="31">#REF!</definedName>
    <definedName name="\O" localSheetId="0">#REF!</definedName>
    <definedName name="\O" localSheetId="1">#REF!</definedName>
    <definedName name="\O" localSheetId="2">#REF!</definedName>
    <definedName name="\O" localSheetId="11">#REF!</definedName>
    <definedName name="\O" localSheetId="12">#REF!</definedName>
    <definedName name="\O" localSheetId="13">#REF!</definedName>
    <definedName name="\O" localSheetId="14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>#REF!</definedName>
    <definedName name="\p" localSheetId="19">#REF!</definedName>
    <definedName name="\p" localSheetId="23">#REF!</definedName>
    <definedName name="\p" localSheetId="24">#REF!</definedName>
    <definedName name="\p" localSheetId="28">#REF!</definedName>
    <definedName name="\p" localSheetId="29">#REF!</definedName>
    <definedName name="\p" localSheetId="31">#REF!</definedName>
    <definedName name="\p" localSheetId="0">#REF!</definedName>
    <definedName name="\p" localSheetId="1">#REF!</definedName>
    <definedName name="\p" localSheetId="2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>#REF!</definedName>
    <definedName name="\R" localSheetId="19">#REF!</definedName>
    <definedName name="\R" localSheetId="23">#REF!</definedName>
    <definedName name="\R" localSheetId="24">#REF!</definedName>
    <definedName name="\R" localSheetId="28">#REF!</definedName>
    <definedName name="\R" localSheetId="29">#REF!</definedName>
    <definedName name="\R" localSheetId="31">#REF!</definedName>
    <definedName name="\R" localSheetId="0">#REF!</definedName>
    <definedName name="\R" localSheetId="1">#REF!</definedName>
    <definedName name="\R" localSheetId="2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>#REF!</definedName>
    <definedName name="\S" localSheetId="19">#REF!</definedName>
    <definedName name="\S" localSheetId="23">#REF!</definedName>
    <definedName name="\S" localSheetId="24">#REF!</definedName>
    <definedName name="\S" localSheetId="28">#REF!</definedName>
    <definedName name="\S" localSheetId="29">#REF!</definedName>
    <definedName name="\S" localSheetId="31">#REF!</definedName>
    <definedName name="\S" localSheetId="0">#REF!</definedName>
    <definedName name="\S" localSheetId="1">#REF!</definedName>
    <definedName name="\S" localSheetId="2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>#REF!</definedName>
    <definedName name="\T" localSheetId="19">#REF!</definedName>
    <definedName name="\T" localSheetId="23">#REF!</definedName>
    <definedName name="\T" localSheetId="24">#REF!</definedName>
    <definedName name="\T" localSheetId="28">#REF!</definedName>
    <definedName name="\T" localSheetId="29">#REF!</definedName>
    <definedName name="\T" localSheetId="31">#REF!</definedName>
    <definedName name="\T" localSheetId="0">#REF!</definedName>
    <definedName name="\T" localSheetId="1">#REF!</definedName>
    <definedName name="\T" localSheetId="2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>#REF!</definedName>
    <definedName name="\V" localSheetId="19">#REF!</definedName>
    <definedName name="\V" localSheetId="23">#REF!</definedName>
    <definedName name="\V" localSheetId="24">#REF!</definedName>
    <definedName name="\V" localSheetId="28">#REF!</definedName>
    <definedName name="\V" localSheetId="29">#REF!</definedName>
    <definedName name="\V" localSheetId="31">#REF!</definedName>
    <definedName name="\V" localSheetId="0">#REF!</definedName>
    <definedName name="\V" localSheetId="1">#REF!</definedName>
    <definedName name="\V" localSheetId="2">#REF!</definedName>
    <definedName name="\V" localSheetId="11">#REF!</definedName>
    <definedName name="\V" localSheetId="12">#REF!</definedName>
    <definedName name="\V" localSheetId="13">#REF!</definedName>
    <definedName name="\V" localSheetId="14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>#REF!</definedName>
    <definedName name="\w" localSheetId="19">#REF!</definedName>
    <definedName name="\w" localSheetId="23">#REF!</definedName>
    <definedName name="\w" localSheetId="24">#REF!</definedName>
    <definedName name="\w" localSheetId="28">#REF!</definedName>
    <definedName name="\w" localSheetId="29">#REF!</definedName>
    <definedName name="\w" localSheetId="31">#REF!</definedName>
    <definedName name="\w" localSheetId="0">#REF!</definedName>
    <definedName name="\w" localSheetId="1">#REF!</definedName>
    <definedName name="\w" localSheetId="2">#REF!</definedName>
    <definedName name="\w" localSheetId="11">#REF!</definedName>
    <definedName name="\w" localSheetId="12">#REF!</definedName>
    <definedName name="\w" localSheetId="13">#REF!</definedName>
    <definedName name="\w" localSheetId="14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>#REF!</definedName>
    <definedName name="\X" localSheetId="19">#REF!</definedName>
    <definedName name="\X" localSheetId="23">#REF!</definedName>
    <definedName name="\X" localSheetId="24">#REF!</definedName>
    <definedName name="\X" localSheetId="28">#REF!</definedName>
    <definedName name="\X" localSheetId="29">#REF!</definedName>
    <definedName name="\X" localSheetId="31">#REF!</definedName>
    <definedName name="\X" localSheetId="0">#REF!</definedName>
    <definedName name="\X" localSheetId="1">#REF!</definedName>
    <definedName name="\X" localSheetId="2">#REF!</definedName>
    <definedName name="\X" localSheetId="11">#REF!</definedName>
    <definedName name="\X" localSheetId="12">#REF!</definedName>
    <definedName name="\X" localSheetId="13">#REF!</definedName>
    <definedName name="\X" localSheetId="14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>#REF!</definedName>
    <definedName name="\Z" localSheetId="19">#REF!</definedName>
    <definedName name="\Z" localSheetId="23">#REF!</definedName>
    <definedName name="\Z" localSheetId="24">#REF!</definedName>
    <definedName name="\Z" localSheetId="28">#REF!</definedName>
    <definedName name="\Z" localSheetId="29">#REF!</definedName>
    <definedName name="\Z" localSheetId="31">#REF!</definedName>
    <definedName name="\Z" localSheetId="0">#REF!</definedName>
    <definedName name="\Z" localSheetId="1">#REF!</definedName>
    <definedName name="\Z" localSheetId="2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>#REF!</definedName>
    <definedName name="______________________DAT3" localSheetId="28">#REF!</definedName>
    <definedName name="______________________DAT3" localSheetId="29">#REF!</definedName>
    <definedName name="______________________DAT3" localSheetId="31">#REF!</definedName>
    <definedName name="______________________DAT3" localSheetId="1">#REF!</definedName>
    <definedName name="______________________DAT3" localSheetId="2">#REF!</definedName>
    <definedName name="______________________DAT3" localSheetId="7">#REF!</definedName>
    <definedName name="______________________DAT3">#REF!</definedName>
    <definedName name="______________________DAT5" localSheetId="28">#REF!</definedName>
    <definedName name="______________________DAT5" localSheetId="29">#REF!</definedName>
    <definedName name="______________________DAT5" localSheetId="31">#REF!</definedName>
    <definedName name="______________________DAT5" localSheetId="1">#REF!</definedName>
    <definedName name="______________________DAT5" localSheetId="2">#REF!</definedName>
    <definedName name="______________________DAT5" localSheetId="7">#REF!</definedName>
    <definedName name="______________________DAT5">#REF!</definedName>
    <definedName name="______________________DAT6" localSheetId="28">#REF!</definedName>
    <definedName name="______________________DAT6" localSheetId="29">#REF!</definedName>
    <definedName name="______________________DAT6" localSheetId="31">#REF!</definedName>
    <definedName name="______________________DAT6" localSheetId="1">#REF!</definedName>
    <definedName name="______________________DAT6" localSheetId="2">#REF!</definedName>
    <definedName name="______________________DAT6" localSheetId="7">#REF!</definedName>
    <definedName name="______________________DAT6">#REF!</definedName>
    <definedName name="___________DAT3" localSheetId="28">#REF!</definedName>
    <definedName name="___________DAT3">#REF!</definedName>
    <definedName name="___________DAT5" localSheetId="28">#REF!</definedName>
    <definedName name="___________DAT5">#REF!</definedName>
    <definedName name="___________DAT6" localSheetId="28">#REF!</definedName>
    <definedName name="___________DAT6">#REF!</definedName>
    <definedName name="__________bb" localSheetId="28" hidden="1">#REF!</definedName>
    <definedName name="__________bb" localSheetId="29" hidden="1">#REF!</definedName>
    <definedName name="__________bb" hidden="1">#REF!</definedName>
    <definedName name="__________DAT3" localSheetId="23">#REF!</definedName>
    <definedName name="__________DAT3" localSheetId="24">#REF!</definedName>
    <definedName name="__________DAT3" localSheetId="28">#REF!</definedName>
    <definedName name="__________DAT3" localSheetId="29">#REF!</definedName>
    <definedName name="__________DAT3" localSheetId="31">#REF!</definedName>
    <definedName name="__________DAT3" localSheetId="1">#REF!</definedName>
    <definedName name="__________DAT3" localSheetId="2">#REF!</definedName>
    <definedName name="__________DAT3">#REF!</definedName>
    <definedName name="__________DAT5" localSheetId="23">#REF!</definedName>
    <definedName name="__________DAT5" localSheetId="24">#REF!</definedName>
    <definedName name="__________DAT5" localSheetId="28">#REF!</definedName>
    <definedName name="__________DAT5" localSheetId="29">#REF!</definedName>
    <definedName name="__________DAT5" localSheetId="31">#REF!</definedName>
    <definedName name="__________DAT5" localSheetId="1">#REF!</definedName>
    <definedName name="__________DAT5" localSheetId="2">#REF!</definedName>
    <definedName name="__________DAT5">#REF!</definedName>
    <definedName name="__________DAT6" localSheetId="23">#REF!</definedName>
    <definedName name="__________DAT6" localSheetId="24">#REF!</definedName>
    <definedName name="__________DAT6" localSheetId="28">#REF!</definedName>
    <definedName name="__________DAT6" localSheetId="29">#REF!</definedName>
    <definedName name="__________DAT6" localSheetId="31">#REF!</definedName>
    <definedName name="__________DAT6" localSheetId="1">#REF!</definedName>
    <definedName name="__________DAT6" localSheetId="2">#REF!</definedName>
    <definedName name="__________DAT6">#REF!</definedName>
    <definedName name="__________sort" localSheetId="28" hidden="1">#REF!</definedName>
    <definedName name="__________sort" localSheetId="29" hidden="1">#REF!</definedName>
    <definedName name="__________sort" hidden="1">#REF!</definedName>
    <definedName name="_________bb" localSheetId="28" hidden="1">#REF!</definedName>
    <definedName name="_________bb" localSheetId="29" hidden="1">#REF!</definedName>
    <definedName name="_________bb" hidden="1">#REF!</definedName>
    <definedName name="_________DAT3" localSheetId="28">#REF!</definedName>
    <definedName name="_________DAT3" localSheetId="29">#REF!</definedName>
    <definedName name="_________DAT3" localSheetId="31">#REF!</definedName>
    <definedName name="_________DAT3">#REF!</definedName>
    <definedName name="_________DAT5" localSheetId="28">#REF!</definedName>
    <definedName name="_________DAT5" localSheetId="29">#REF!</definedName>
    <definedName name="_________DAT5" localSheetId="31">#REF!</definedName>
    <definedName name="_________DAT5">#REF!</definedName>
    <definedName name="_________DAT6" localSheetId="28">#REF!</definedName>
    <definedName name="_________DAT6" localSheetId="29">#REF!</definedName>
    <definedName name="_________DAT6" localSheetId="31">#REF!</definedName>
    <definedName name="_________DAT6">#REF!</definedName>
    <definedName name="_________Sort" localSheetId="28" hidden="1">#REF!</definedName>
    <definedName name="_________Sort" localSheetId="29" hidden="1">#REF!</definedName>
    <definedName name="_________Sort" hidden="1">#REF!</definedName>
    <definedName name="________DAT1" localSheetId="28">#REF!</definedName>
    <definedName name="________DAT1" localSheetId="29">#REF!</definedName>
    <definedName name="________DAT1" localSheetId="31">#REF!</definedName>
    <definedName name="________DAT1">#REF!</definedName>
    <definedName name="________DAT2" localSheetId="28">#REF!</definedName>
    <definedName name="________DAT2" localSheetId="29">#REF!</definedName>
    <definedName name="________DAT2" localSheetId="31">#REF!</definedName>
    <definedName name="________DAT2">#REF!</definedName>
    <definedName name="________DAT3" localSheetId="28">#REF!</definedName>
    <definedName name="________DAT3" localSheetId="29">#REF!</definedName>
    <definedName name="________DAT3" localSheetId="31">#REF!</definedName>
    <definedName name="________DAT3" localSheetId="1">#REF!</definedName>
    <definedName name="________DAT3" localSheetId="2">#REF!</definedName>
    <definedName name="________DAT3">#REF!</definedName>
    <definedName name="________DAT4" localSheetId="28">#REF!</definedName>
    <definedName name="________DAT4" localSheetId="29">#REF!</definedName>
    <definedName name="________DAT4" localSheetId="31">#REF!</definedName>
    <definedName name="________DAT4">#REF!</definedName>
    <definedName name="________DAT5" localSheetId="28">#REF!</definedName>
    <definedName name="________DAT5" localSheetId="29">#REF!</definedName>
    <definedName name="________DAT5" localSheetId="31">#REF!</definedName>
    <definedName name="________DAT5" localSheetId="1">#REF!</definedName>
    <definedName name="________DAT5" localSheetId="2">#REF!</definedName>
    <definedName name="________DAT5">#REF!</definedName>
    <definedName name="________DAT6" localSheetId="28">#REF!</definedName>
    <definedName name="________DAT6" localSheetId="29">#REF!</definedName>
    <definedName name="________DAT6" localSheetId="31">#REF!</definedName>
    <definedName name="________DAT6" localSheetId="1">#REF!</definedName>
    <definedName name="________DAT6" localSheetId="2">#REF!</definedName>
    <definedName name="________DAT6">#REF!</definedName>
    <definedName name="_______DAT1" localSheetId="28">#REF!</definedName>
    <definedName name="_______DAT1">#REF!</definedName>
    <definedName name="_______DAT2" localSheetId="28">#REF!</definedName>
    <definedName name="_______DAT2">#REF!</definedName>
    <definedName name="_______DAT3" localSheetId="28">#REF!</definedName>
    <definedName name="_______DAT3" localSheetId="29">#REF!</definedName>
    <definedName name="_______DAT3" localSheetId="31">#REF!</definedName>
    <definedName name="_______DAT3" localSheetId="1">#REF!</definedName>
    <definedName name="_______DAT3" localSheetId="2">#REF!</definedName>
    <definedName name="_______DAT3">#REF!</definedName>
    <definedName name="_______DAT4" localSheetId="28">#REF!</definedName>
    <definedName name="_______DAT4">#REF!</definedName>
    <definedName name="_______DAT5" localSheetId="28">#REF!</definedName>
    <definedName name="_______DAT5" localSheetId="29">#REF!</definedName>
    <definedName name="_______DAT5" localSheetId="31">#REF!</definedName>
    <definedName name="_______DAT5" localSheetId="1">#REF!</definedName>
    <definedName name="_______DAT5" localSheetId="2">#REF!</definedName>
    <definedName name="_______DAT5">#REF!</definedName>
    <definedName name="_______DAT6" localSheetId="28">#REF!</definedName>
    <definedName name="_______DAT6" localSheetId="29">#REF!</definedName>
    <definedName name="_______DAT6" localSheetId="31">#REF!</definedName>
    <definedName name="_______DAT6" localSheetId="1">#REF!</definedName>
    <definedName name="_______DAT6" localSheetId="2">#REF!</definedName>
    <definedName name="_______DAT6">#REF!</definedName>
    <definedName name="_______kay1" localSheetId="28" hidden="1">#REF!</definedName>
    <definedName name="_______kay1" localSheetId="29" hidden="1">#REF!</definedName>
    <definedName name="_______kay1" hidden="1">#REF!</definedName>
    <definedName name="_______ke1" localSheetId="28" hidden="1">#REF!</definedName>
    <definedName name="_______ke1" localSheetId="29" hidden="1">#REF!</definedName>
    <definedName name="_______ke1" hidden="1">#REF!</definedName>
    <definedName name="_______key1" localSheetId="28" hidden="1">#REF!</definedName>
    <definedName name="_______key1" localSheetId="29" hidden="1">#REF!</definedName>
    <definedName name="_______key1" hidden="1">#REF!</definedName>
    <definedName name="_______sort" localSheetId="28" hidden="1">#REF!</definedName>
    <definedName name="_______sort" localSheetId="29" hidden="1">#REF!</definedName>
    <definedName name="_______sort" hidden="1">#REF!</definedName>
    <definedName name="______DAT1" localSheetId="28">#REF!</definedName>
    <definedName name="______DAT1" localSheetId="29">#REF!</definedName>
    <definedName name="______DAT1" localSheetId="31">#REF!</definedName>
    <definedName name="______DAT1">#REF!</definedName>
    <definedName name="______DAT2" localSheetId="28">#REF!</definedName>
    <definedName name="______DAT2" localSheetId="29">#REF!</definedName>
    <definedName name="______DAT2" localSheetId="31">#REF!</definedName>
    <definedName name="______DAT2">#REF!</definedName>
    <definedName name="______DAT3" localSheetId="9">#REF!</definedName>
    <definedName name="______DAT4" localSheetId="28">#REF!</definedName>
    <definedName name="______DAT4" localSheetId="29">#REF!</definedName>
    <definedName name="______DAT4" localSheetId="31">#REF!</definedName>
    <definedName name="______DAT4">#REF!</definedName>
    <definedName name="______DAT5" localSheetId="9">#REF!</definedName>
    <definedName name="______DAT6" localSheetId="9">#REF!</definedName>
    <definedName name="______key1" localSheetId="28" hidden="1">#REF!</definedName>
    <definedName name="______key1" localSheetId="29" hidden="1">#REF!</definedName>
    <definedName name="______key1" hidden="1">#REF!</definedName>
    <definedName name="______sort1" localSheetId="28" hidden="1">#REF!</definedName>
    <definedName name="______sort1" localSheetId="29" hidden="1">#REF!</definedName>
    <definedName name="______sort1" hidden="1">#REF!</definedName>
    <definedName name="_____BB" localSheetId="28" hidden="1">#REF!</definedName>
    <definedName name="_____BB" localSheetId="29" hidden="1">#REF!</definedName>
    <definedName name="_____BB" hidden="1">#REF!</definedName>
    <definedName name="_____DAT1" localSheetId="28">#REF!</definedName>
    <definedName name="_____DAT1" localSheetId="29">#REF!</definedName>
    <definedName name="_____DAT1" localSheetId="31">#REF!</definedName>
    <definedName name="_____DAT1">#REF!</definedName>
    <definedName name="_____DAT2" localSheetId="28">#REF!</definedName>
    <definedName name="_____DAT2" localSheetId="29">#REF!</definedName>
    <definedName name="_____DAT2" localSheetId="31">#REF!</definedName>
    <definedName name="_____DAT2">#REF!</definedName>
    <definedName name="_____DAT4" localSheetId="28">#REF!</definedName>
    <definedName name="_____DAT4" localSheetId="29">#REF!</definedName>
    <definedName name="_____DAT4" localSheetId="31">#REF!</definedName>
    <definedName name="_____DAT4">#REF!</definedName>
    <definedName name="_____ebe1" localSheetId="28">#REF!</definedName>
    <definedName name="_____ebe1">#REF!</definedName>
    <definedName name="_____ebe2" localSheetId="28">#REF!</definedName>
    <definedName name="_____ebe2">#REF!</definedName>
    <definedName name="_____ebe3" localSheetId="28">#REF!</definedName>
    <definedName name="_____ebe3">#REF!</definedName>
    <definedName name="_____ebe4" localSheetId="28">#REF!</definedName>
    <definedName name="_____ebe4">#REF!</definedName>
    <definedName name="_____ebe5" localSheetId="28">#REF!</definedName>
    <definedName name="_____ebe5">#REF!</definedName>
    <definedName name="_____ebe6" localSheetId="28">#REF!</definedName>
    <definedName name="_____ebe6">#REF!</definedName>
    <definedName name="_____ebe7" localSheetId="28">#REF!</definedName>
    <definedName name="_____ebe7">#REF!</definedName>
    <definedName name="_____ebx1" localSheetId="28">#REF!</definedName>
    <definedName name="_____ebx1">#REF!</definedName>
    <definedName name="_____ebx2" localSheetId="28">#REF!</definedName>
    <definedName name="_____ebx2">#REF!</definedName>
    <definedName name="_____Sort" localSheetId="28" hidden="1">#REF!</definedName>
    <definedName name="_____Sort" localSheetId="29" hidden="1">#REF!</definedName>
    <definedName name="_____Sort" hidden="1">#REF!</definedName>
    <definedName name="____DAT1" localSheetId="23">#REF!</definedName>
    <definedName name="____DAT1" localSheetId="24">#REF!</definedName>
    <definedName name="____DAT1" localSheetId="28">#REF!</definedName>
    <definedName name="____DAT1" localSheetId="29">#REF!</definedName>
    <definedName name="____DAT1" localSheetId="31">#REF!</definedName>
    <definedName name="____DAT1">#REF!</definedName>
    <definedName name="____DAT2" localSheetId="23">#REF!</definedName>
    <definedName name="____DAT2" localSheetId="24">#REF!</definedName>
    <definedName name="____DAT2" localSheetId="28">#REF!</definedName>
    <definedName name="____DAT2" localSheetId="29">#REF!</definedName>
    <definedName name="____DAT2" localSheetId="31">#REF!</definedName>
    <definedName name="____DAT2">#REF!</definedName>
    <definedName name="____DAT3" localSheetId="28">#REF!</definedName>
    <definedName name="____DAT3" localSheetId="29">#REF!</definedName>
    <definedName name="____DAT3" localSheetId="31">#REF!</definedName>
    <definedName name="____DAT3">#REF!</definedName>
    <definedName name="____DAT4" localSheetId="23">#REF!</definedName>
    <definedName name="____DAT4" localSheetId="24">#REF!</definedName>
    <definedName name="____DAT4" localSheetId="28">#REF!</definedName>
    <definedName name="____DAT4" localSheetId="29">#REF!</definedName>
    <definedName name="____DAT4" localSheetId="31">#REF!</definedName>
    <definedName name="____DAT4">#REF!</definedName>
    <definedName name="____DAT5" localSheetId="28">#REF!</definedName>
    <definedName name="____DAT5" localSheetId="29">#REF!</definedName>
    <definedName name="____DAT5" localSheetId="31">#REF!</definedName>
    <definedName name="____DAT5">#REF!</definedName>
    <definedName name="____DAT6" localSheetId="28">#REF!</definedName>
    <definedName name="____DAT6" localSheetId="29">#REF!</definedName>
    <definedName name="____DAT6" localSheetId="31">#REF!</definedName>
    <definedName name="____DAT6">#REF!</definedName>
    <definedName name="____ebe1" localSheetId="28">#REF!</definedName>
    <definedName name="____ebe1" localSheetId="29">#REF!</definedName>
    <definedName name="____ebe1" localSheetId="31">#REF!</definedName>
    <definedName name="____ebe1">#REF!</definedName>
    <definedName name="____ebe2" localSheetId="28">#REF!</definedName>
    <definedName name="____ebe2" localSheetId="29">#REF!</definedName>
    <definedName name="____ebe2" localSheetId="31">#REF!</definedName>
    <definedName name="____ebe2">#REF!</definedName>
    <definedName name="____ebe3" localSheetId="28">#REF!</definedName>
    <definedName name="____ebe3" localSheetId="29">#REF!</definedName>
    <definedName name="____ebe3" localSheetId="31">#REF!</definedName>
    <definedName name="____ebe3">#REF!</definedName>
    <definedName name="____ebe4" localSheetId="28">#REF!</definedName>
    <definedName name="____ebe4" localSheetId="29">#REF!</definedName>
    <definedName name="____ebe4" localSheetId="31">#REF!</definedName>
    <definedName name="____ebe4">#REF!</definedName>
    <definedName name="____ebe5" localSheetId="28">#REF!</definedName>
    <definedName name="____ebe5" localSheetId="29">#REF!</definedName>
    <definedName name="____ebe5" localSheetId="31">#REF!</definedName>
    <definedName name="____ebe5">#REF!</definedName>
    <definedName name="____ebe6" localSheetId="28">#REF!</definedName>
    <definedName name="____ebe6" localSheetId="29">#REF!</definedName>
    <definedName name="____ebe6" localSheetId="31">#REF!</definedName>
    <definedName name="____ebe6">#REF!</definedName>
    <definedName name="____ebe7" localSheetId="28">#REF!</definedName>
    <definedName name="____ebe7" localSheetId="29">#REF!</definedName>
    <definedName name="____ebe7" localSheetId="31">#REF!</definedName>
    <definedName name="____ebe7">#REF!</definedName>
    <definedName name="____ebx1" localSheetId="28">#REF!</definedName>
    <definedName name="____ebx1" localSheetId="29">#REF!</definedName>
    <definedName name="____ebx1" localSheetId="31">#REF!</definedName>
    <definedName name="____ebx1">#REF!</definedName>
    <definedName name="____ebx2" localSheetId="28">#REF!</definedName>
    <definedName name="____ebx2" localSheetId="29">#REF!</definedName>
    <definedName name="____ebx2" localSheetId="31">#REF!</definedName>
    <definedName name="____ebx2">#REF!</definedName>
    <definedName name="____sort" localSheetId="28" hidden="1">#REF!</definedName>
    <definedName name="____sort" localSheetId="29" hidden="1">#REF!</definedName>
    <definedName name="____sort" hidden="1">#REF!</definedName>
    <definedName name="___bb" localSheetId="28" hidden="1">#REF!</definedName>
    <definedName name="___bb" localSheetId="29" hidden="1">#REF!</definedName>
    <definedName name="___bb" hidden="1">#REF!</definedName>
    <definedName name="___DAT1" localSheetId="28">#REF!</definedName>
    <definedName name="___DAT1" localSheetId="29">#REF!</definedName>
    <definedName name="___DAT1" localSheetId="31">#REF!</definedName>
    <definedName name="___DAT1">#REF!</definedName>
    <definedName name="___DAT2" localSheetId="28">#REF!</definedName>
    <definedName name="___DAT2" localSheetId="29">#REF!</definedName>
    <definedName name="___DAT2" localSheetId="31">#REF!</definedName>
    <definedName name="___DAT2">#REF!</definedName>
    <definedName name="___DAT3" localSheetId="23">#REF!</definedName>
    <definedName name="___DAT3" localSheetId="24">#REF!</definedName>
    <definedName name="___DAT3" localSheetId="28">#REF!</definedName>
    <definedName name="___DAT3" localSheetId="29">#REF!</definedName>
    <definedName name="___DAT3" localSheetId="31">#REF!</definedName>
    <definedName name="___DAT3" localSheetId="1">#REF!</definedName>
    <definedName name="___DAT3" localSheetId="2">#REF!</definedName>
    <definedName name="___DAT3">#REF!</definedName>
    <definedName name="___DAT4" localSheetId="28">#REF!</definedName>
    <definedName name="___DAT4" localSheetId="29">#REF!</definedName>
    <definedName name="___DAT4" localSheetId="31">#REF!</definedName>
    <definedName name="___DAT4">#REF!</definedName>
    <definedName name="___DAT5" localSheetId="23">#REF!</definedName>
    <definedName name="___DAT5" localSheetId="24">#REF!</definedName>
    <definedName name="___DAT5" localSheetId="28">#REF!</definedName>
    <definedName name="___DAT5" localSheetId="29">#REF!</definedName>
    <definedName name="___DAT5" localSheetId="31">#REF!</definedName>
    <definedName name="___DAT5" localSheetId="1">#REF!</definedName>
    <definedName name="___DAT5" localSheetId="2">#REF!</definedName>
    <definedName name="___DAT5">#REF!</definedName>
    <definedName name="___DAT6" localSheetId="23">#REF!</definedName>
    <definedName name="___DAT6" localSheetId="24">#REF!</definedName>
    <definedName name="___DAT6" localSheetId="28">#REF!</definedName>
    <definedName name="___DAT6" localSheetId="29">#REF!</definedName>
    <definedName name="___DAT6" localSheetId="31">#REF!</definedName>
    <definedName name="___DAT6" localSheetId="1">#REF!</definedName>
    <definedName name="___DAT6" localSheetId="2">#REF!</definedName>
    <definedName name="___DAT6">#REF!</definedName>
    <definedName name="___ebe1" localSheetId="28">#REF!</definedName>
    <definedName name="___ebe1" localSheetId="29">#REF!</definedName>
    <definedName name="___ebe1" localSheetId="31">#REF!</definedName>
    <definedName name="___ebe1">#REF!</definedName>
    <definedName name="___ebe2" localSheetId="28">#REF!</definedName>
    <definedName name="___ebe2" localSheetId="29">#REF!</definedName>
    <definedName name="___ebe2" localSheetId="31">#REF!</definedName>
    <definedName name="___ebe2">#REF!</definedName>
    <definedName name="___ebe3" localSheetId="28">#REF!</definedName>
    <definedName name="___ebe3" localSheetId="29">#REF!</definedName>
    <definedName name="___ebe3" localSheetId="31">#REF!</definedName>
    <definedName name="___ebe3">#REF!</definedName>
    <definedName name="___ebe4" localSheetId="28">#REF!</definedName>
    <definedName name="___ebe4" localSheetId="29">#REF!</definedName>
    <definedName name="___ebe4" localSheetId="31">#REF!</definedName>
    <definedName name="___ebe4">#REF!</definedName>
    <definedName name="___ebe5" localSheetId="28">#REF!</definedName>
    <definedName name="___ebe5" localSheetId="29">#REF!</definedName>
    <definedName name="___ebe5" localSheetId="31">#REF!</definedName>
    <definedName name="___ebe5">#REF!</definedName>
    <definedName name="___ebe6" localSheetId="28">#REF!</definedName>
    <definedName name="___ebe6" localSheetId="29">#REF!</definedName>
    <definedName name="___ebe6" localSheetId="31">#REF!</definedName>
    <definedName name="___ebe6">#REF!</definedName>
    <definedName name="___ebe7" localSheetId="28">#REF!</definedName>
    <definedName name="___ebe7" localSheetId="29">#REF!</definedName>
    <definedName name="___ebe7" localSheetId="31">#REF!</definedName>
    <definedName name="___ebe7">#REF!</definedName>
    <definedName name="___ebx1" localSheetId="28">#REF!</definedName>
    <definedName name="___ebx1" localSheetId="29">#REF!</definedName>
    <definedName name="___ebx1" localSheetId="31">#REF!</definedName>
    <definedName name="___ebx1">#REF!</definedName>
    <definedName name="___ebx2" localSheetId="28">#REF!</definedName>
    <definedName name="___ebx2" localSheetId="29">#REF!</definedName>
    <definedName name="___ebx2" localSheetId="31">#REF!</definedName>
    <definedName name="___ebx2">#REF!</definedName>
    <definedName name="___Key1" localSheetId="28" hidden="1">#REF!</definedName>
    <definedName name="___Key1" localSheetId="29" hidden="1">#REF!</definedName>
    <definedName name="___Key1" hidden="1">#REF!</definedName>
    <definedName name="___Sort" localSheetId="28" hidden="1">#REF!</definedName>
    <definedName name="___Sort" localSheetId="29" hidden="1">#REF!</definedName>
    <definedName name="___Sort" hidden="1">#REF!</definedName>
    <definedName name="__123Graph_A" localSheetId="19" hidden="1">[1]G!#REF!</definedName>
    <definedName name="__123Graph_A" localSheetId="23" hidden="1">[1]G!#REF!</definedName>
    <definedName name="__123Graph_A" localSheetId="24" hidden="1">[1]G!#REF!</definedName>
    <definedName name="__123Graph_A" localSheetId="28" hidden="1">[3]G!#REF!</definedName>
    <definedName name="__123Graph_A" localSheetId="29" hidden="1">[3]G!#REF!</definedName>
    <definedName name="__123Graph_A" localSheetId="31" hidden="1">[2]G!#REF!</definedName>
    <definedName name="__123Graph_A" localSheetId="0" hidden="1">[1]G!#REF!</definedName>
    <definedName name="__123Graph_A" localSheetId="1" hidden="1">[1]G!#REF!</definedName>
    <definedName name="__123Graph_A" localSheetId="2" hidden="1">[1]G!#REF!</definedName>
    <definedName name="__123Graph_A" localSheetId="7" hidden="1">[3]G!#REF!</definedName>
    <definedName name="__123Graph_A" localSheetId="8" hidden="1">[3]G!#REF!</definedName>
    <definedName name="__123Graph_A" localSheetId="9" hidden="1">[3]G!#REF!</definedName>
    <definedName name="__123Graph_A" localSheetId="11" hidden="1">[1]G!#REF!</definedName>
    <definedName name="__123Graph_A" localSheetId="12" hidden="1">[1]G!#REF!</definedName>
    <definedName name="__123Graph_A" localSheetId="13" hidden="1">[1]G!#REF!</definedName>
    <definedName name="__123Graph_A" localSheetId="14" hidden="1">[1]G!#REF!</definedName>
    <definedName name="__123Graph_A" localSheetId="15" hidden="1">[1]G!#REF!</definedName>
    <definedName name="__123Graph_A" localSheetId="16" hidden="1">[1]G!#REF!</definedName>
    <definedName name="__123Graph_A" localSheetId="17" hidden="1">[1]G!#REF!</definedName>
    <definedName name="__123Graph_A" localSheetId="18" hidden="1">[1]G!#REF!</definedName>
    <definedName name="__123Graph_A" hidden="1">[3]G!#REF!</definedName>
    <definedName name="__123Graph_B" localSheetId="19" hidden="1">[1]G!#REF!</definedName>
    <definedName name="__123Graph_B" localSheetId="23" hidden="1">[1]G!#REF!</definedName>
    <definedName name="__123Graph_B" localSheetId="24" hidden="1">[1]G!#REF!</definedName>
    <definedName name="__123Graph_B" localSheetId="28" hidden="1">[3]G!#REF!</definedName>
    <definedName name="__123Graph_B" localSheetId="29" hidden="1">[3]G!#REF!</definedName>
    <definedName name="__123Graph_B" localSheetId="31" hidden="1">[2]G!#REF!</definedName>
    <definedName name="__123Graph_B" localSheetId="0" hidden="1">[1]G!#REF!</definedName>
    <definedName name="__123Graph_B" localSheetId="1" hidden="1">[1]G!#REF!</definedName>
    <definedName name="__123Graph_B" localSheetId="2" hidden="1">[1]G!#REF!</definedName>
    <definedName name="__123Graph_B" localSheetId="7" hidden="1">[3]G!#REF!</definedName>
    <definedName name="__123Graph_B" localSheetId="8" hidden="1">[3]G!#REF!</definedName>
    <definedName name="__123Graph_B" localSheetId="9" hidden="1">[3]G!#REF!</definedName>
    <definedName name="__123Graph_B" localSheetId="11" hidden="1">[1]G!#REF!</definedName>
    <definedName name="__123Graph_B" localSheetId="12" hidden="1">[1]G!#REF!</definedName>
    <definedName name="__123Graph_B" localSheetId="13" hidden="1">[1]G!#REF!</definedName>
    <definedName name="__123Graph_B" localSheetId="14" hidden="1">[1]G!#REF!</definedName>
    <definedName name="__123Graph_B" localSheetId="15" hidden="1">[1]G!#REF!</definedName>
    <definedName name="__123Graph_B" localSheetId="16" hidden="1">[1]G!#REF!</definedName>
    <definedName name="__123Graph_B" localSheetId="17" hidden="1">[1]G!#REF!</definedName>
    <definedName name="__123Graph_B" localSheetId="18" hidden="1">[1]G!#REF!</definedName>
    <definedName name="__123Graph_B" hidden="1">[3]G!#REF!</definedName>
    <definedName name="__123Graph_C" localSheetId="19" hidden="1">[1]G!#REF!</definedName>
    <definedName name="__123Graph_C" localSheetId="23" hidden="1">[1]G!#REF!</definedName>
    <definedName name="__123Graph_C" localSheetId="24" hidden="1">[1]G!#REF!</definedName>
    <definedName name="__123Graph_C" localSheetId="28" hidden="1">[3]G!#REF!</definedName>
    <definedName name="__123Graph_C" localSheetId="29" hidden="1">[3]G!#REF!</definedName>
    <definedName name="__123Graph_C" localSheetId="31" hidden="1">[2]G!#REF!</definedName>
    <definedName name="__123Graph_C" localSheetId="0" hidden="1">[1]G!#REF!</definedName>
    <definedName name="__123Graph_C" localSheetId="1" hidden="1">[1]G!#REF!</definedName>
    <definedName name="__123Graph_C" localSheetId="2" hidden="1">[1]G!#REF!</definedName>
    <definedName name="__123Graph_C" localSheetId="7" hidden="1">[3]G!#REF!</definedName>
    <definedName name="__123Graph_C" localSheetId="8" hidden="1">[3]G!#REF!</definedName>
    <definedName name="__123Graph_C" localSheetId="9" hidden="1">[3]G!#REF!</definedName>
    <definedName name="__123Graph_C" localSheetId="11" hidden="1">[1]G!#REF!</definedName>
    <definedName name="__123Graph_C" localSheetId="12" hidden="1">[1]G!#REF!</definedName>
    <definedName name="__123Graph_C" localSheetId="13" hidden="1">[1]G!#REF!</definedName>
    <definedName name="__123Graph_C" localSheetId="14" hidden="1">[1]G!#REF!</definedName>
    <definedName name="__123Graph_C" localSheetId="15" hidden="1">[1]G!#REF!</definedName>
    <definedName name="__123Graph_C" localSheetId="16" hidden="1">[1]G!#REF!</definedName>
    <definedName name="__123Graph_C" localSheetId="17" hidden="1">[1]G!#REF!</definedName>
    <definedName name="__123Graph_C" localSheetId="18" hidden="1">[1]G!#REF!</definedName>
    <definedName name="__123Graph_C" hidden="1">[3]G!#REF!</definedName>
    <definedName name="__123Graph_D" localSheetId="19" hidden="1">'[4]C-3.10'!#REF!</definedName>
    <definedName name="__123Graph_D" localSheetId="23" hidden="1">'[4]C-3.10'!#REF!</definedName>
    <definedName name="__123Graph_D" localSheetId="24" hidden="1">'[4]C-3.10'!#REF!</definedName>
    <definedName name="__123Graph_D" localSheetId="28" hidden="1">'[6]C-3.10'!#REF!</definedName>
    <definedName name="__123Graph_D" localSheetId="29" hidden="1">'[6]C-3.10'!#REF!</definedName>
    <definedName name="__123Graph_D" localSheetId="31" hidden="1">'[5]C-3.10'!#REF!</definedName>
    <definedName name="__123Graph_D" localSheetId="0" hidden="1">'[4]C-3.10'!#REF!</definedName>
    <definedName name="__123Graph_D" localSheetId="1" hidden="1">'[4]C-3.10'!#REF!</definedName>
    <definedName name="__123Graph_D" localSheetId="2" hidden="1">'[4]C-3.10'!#REF!</definedName>
    <definedName name="__123Graph_D" localSheetId="7" hidden="1">'[6]C-3.10'!#REF!</definedName>
    <definedName name="__123Graph_D" localSheetId="8" hidden="1">'[6]C-3.10'!#REF!</definedName>
    <definedName name="__123Graph_D" localSheetId="9" hidden="1">'[6]C-3.10'!#REF!</definedName>
    <definedName name="__123Graph_D" localSheetId="11" hidden="1">'[4]C-3.10'!#REF!</definedName>
    <definedName name="__123Graph_D" localSheetId="12" hidden="1">'[4]C-3.10'!#REF!</definedName>
    <definedName name="__123Graph_D" localSheetId="13" hidden="1">'[4]C-3.10'!#REF!</definedName>
    <definedName name="__123Graph_D" localSheetId="14" hidden="1">'[4]C-3.10'!#REF!</definedName>
    <definedName name="__123Graph_D" localSheetId="15" hidden="1">'[4]C-3.10'!#REF!</definedName>
    <definedName name="__123Graph_D" localSheetId="16" hidden="1">'[4]C-3.10'!#REF!</definedName>
    <definedName name="__123Graph_D" localSheetId="17" hidden="1">'[4]C-3.10'!#REF!</definedName>
    <definedName name="__123Graph_D" localSheetId="18" hidden="1">'[4]C-3.10'!#REF!</definedName>
    <definedName name="__123Graph_D" hidden="1">'[6]C-3.10'!#REF!</definedName>
    <definedName name="__123Graph_E" localSheetId="19" hidden="1">[1]G!#REF!</definedName>
    <definedName name="__123Graph_E" localSheetId="23" hidden="1">[1]G!#REF!</definedName>
    <definedName name="__123Graph_E" localSheetId="24" hidden="1">[1]G!#REF!</definedName>
    <definedName name="__123Graph_E" localSheetId="28" hidden="1">[3]G!#REF!</definedName>
    <definedName name="__123Graph_E" localSheetId="29" hidden="1">[3]G!#REF!</definedName>
    <definedName name="__123Graph_E" localSheetId="31" hidden="1">[2]G!#REF!</definedName>
    <definedName name="__123Graph_E" localSheetId="0" hidden="1">[1]G!#REF!</definedName>
    <definedName name="__123Graph_E" localSheetId="1" hidden="1">[1]G!#REF!</definedName>
    <definedName name="__123Graph_E" localSheetId="2" hidden="1">[1]G!#REF!</definedName>
    <definedName name="__123Graph_E" localSheetId="7" hidden="1">[3]G!#REF!</definedName>
    <definedName name="__123Graph_E" localSheetId="8" hidden="1">[3]G!#REF!</definedName>
    <definedName name="__123Graph_E" localSheetId="9" hidden="1">[3]G!#REF!</definedName>
    <definedName name="__123Graph_E" localSheetId="11" hidden="1">[1]G!#REF!</definedName>
    <definedName name="__123Graph_E" localSheetId="12" hidden="1">[1]G!#REF!</definedName>
    <definedName name="__123Graph_E" localSheetId="13" hidden="1">[1]G!#REF!</definedName>
    <definedName name="__123Graph_E" localSheetId="14" hidden="1">[1]G!#REF!</definedName>
    <definedName name="__123Graph_E" localSheetId="15" hidden="1">[1]G!#REF!</definedName>
    <definedName name="__123Graph_E" localSheetId="16" hidden="1">[1]G!#REF!</definedName>
    <definedName name="__123Graph_E" localSheetId="17" hidden="1">[1]G!#REF!</definedName>
    <definedName name="__123Graph_E" localSheetId="18" hidden="1">[1]G!#REF!</definedName>
    <definedName name="__123Graph_E" hidden="1">[3]G!#REF!</definedName>
    <definedName name="__123Graph_ECURRENT" localSheetId="28" hidden="1">[7]coss!#REF!</definedName>
    <definedName name="__123Graph_ECURRENT" localSheetId="29" hidden="1">[7]coss!#REF!</definedName>
    <definedName name="__123Graph_ECURRENT" hidden="1">[7]coss!#REF!</definedName>
    <definedName name="__123Graph_F" localSheetId="19" hidden="1">[1]G!#REF!</definedName>
    <definedName name="__123Graph_F" localSheetId="23" hidden="1">[1]G!#REF!</definedName>
    <definedName name="__123Graph_F" localSheetId="24" hidden="1">[1]G!#REF!</definedName>
    <definedName name="__123Graph_F" localSheetId="28" hidden="1">[3]G!#REF!</definedName>
    <definedName name="__123Graph_F" localSheetId="29" hidden="1">[3]G!#REF!</definedName>
    <definedName name="__123Graph_F" localSheetId="31" hidden="1">[2]G!#REF!</definedName>
    <definedName name="__123Graph_F" localSheetId="0" hidden="1">[1]G!#REF!</definedName>
    <definedName name="__123Graph_F" localSheetId="1" hidden="1">[1]G!#REF!</definedName>
    <definedName name="__123Graph_F" localSheetId="2" hidden="1">[1]G!#REF!</definedName>
    <definedName name="__123Graph_F" localSheetId="7" hidden="1">[3]G!#REF!</definedName>
    <definedName name="__123Graph_F" localSheetId="8" hidden="1">[3]G!#REF!</definedName>
    <definedName name="__123Graph_F" localSheetId="9" hidden="1">[3]G!#REF!</definedName>
    <definedName name="__123Graph_F" localSheetId="11" hidden="1">[1]G!#REF!</definedName>
    <definedName name="__123Graph_F" localSheetId="12" hidden="1">[1]G!#REF!</definedName>
    <definedName name="__123Graph_F" localSheetId="13" hidden="1">[1]G!#REF!</definedName>
    <definedName name="__123Graph_F" localSheetId="14" hidden="1">[1]G!#REF!</definedName>
    <definedName name="__123Graph_F" localSheetId="15" hidden="1">[1]G!#REF!</definedName>
    <definedName name="__123Graph_F" localSheetId="16" hidden="1">[1]G!#REF!</definedName>
    <definedName name="__123Graph_F" localSheetId="17" hidden="1">[1]G!#REF!</definedName>
    <definedName name="__123Graph_F" localSheetId="18" hidden="1">[1]G!#REF!</definedName>
    <definedName name="__123Graph_F" hidden="1">[3]G!#REF!</definedName>
    <definedName name="__181" localSheetId="28">#REF!</definedName>
    <definedName name="__181">#REF!</definedName>
    <definedName name="__BB" localSheetId="28" hidden="1">#REF!</definedName>
    <definedName name="__BB" localSheetId="29" hidden="1">#REF!</definedName>
    <definedName name="__BB" hidden="1">#REF!</definedName>
    <definedName name="__DAT1" localSheetId="28">#REF!</definedName>
    <definedName name="__DAT1" localSheetId="29">#REF!</definedName>
    <definedName name="__DAT1" localSheetId="31">#REF!</definedName>
    <definedName name="__DAT1">#REF!</definedName>
    <definedName name="__DAT2" localSheetId="28">#REF!</definedName>
    <definedName name="__DAT2" localSheetId="29">#REF!</definedName>
    <definedName name="__DAT2" localSheetId="31">#REF!</definedName>
    <definedName name="__DAT2">#REF!</definedName>
    <definedName name="__DAT3" localSheetId="28">#REF!</definedName>
    <definedName name="__DAT3" localSheetId="29">#REF!</definedName>
    <definedName name="__DAT3" localSheetId="31">#REF!</definedName>
    <definedName name="__DAT3" localSheetId="1">#REF!</definedName>
    <definedName name="__DAT3" localSheetId="2">#REF!</definedName>
    <definedName name="__DAT3">#REF!</definedName>
    <definedName name="__DAT4" localSheetId="28">#REF!</definedName>
    <definedName name="__DAT4" localSheetId="29">#REF!</definedName>
    <definedName name="__DAT4" localSheetId="31">#REF!</definedName>
    <definedName name="__DAT4">#REF!</definedName>
    <definedName name="__DAT5" localSheetId="28">#REF!</definedName>
    <definedName name="__DAT5" localSheetId="29">#REF!</definedName>
    <definedName name="__DAT5" localSheetId="31">#REF!</definedName>
    <definedName name="__DAT5" localSheetId="1">#REF!</definedName>
    <definedName name="__DAT5" localSheetId="2">#REF!</definedName>
    <definedName name="__DAT5">#REF!</definedName>
    <definedName name="__DAT6" localSheetId="28">#REF!</definedName>
    <definedName name="__DAT6" localSheetId="29">#REF!</definedName>
    <definedName name="__DAT6" localSheetId="31">#REF!</definedName>
    <definedName name="__DAT6" localSheetId="1">#REF!</definedName>
    <definedName name="__DAT6" localSheetId="2">#REF!</definedName>
    <definedName name="__DAT6">#REF!</definedName>
    <definedName name="__ebe1" localSheetId="28">#REF!</definedName>
    <definedName name="__ebe1" localSheetId="29">#REF!</definedName>
    <definedName name="__ebe1" localSheetId="31">#REF!</definedName>
    <definedName name="__ebe1">#REF!</definedName>
    <definedName name="__ebe2" localSheetId="28">#REF!</definedName>
    <definedName name="__ebe2" localSheetId="29">#REF!</definedName>
    <definedName name="__ebe2" localSheetId="31">#REF!</definedName>
    <definedName name="__ebe2">#REF!</definedName>
    <definedName name="__ebe3" localSheetId="28">#REF!</definedName>
    <definedName name="__ebe3" localSheetId="29">#REF!</definedName>
    <definedName name="__ebe3" localSheetId="31">#REF!</definedName>
    <definedName name="__ebe3">#REF!</definedName>
    <definedName name="__ebe4" localSheetId="28">#REF!</definedName>
    <definedName name="__ebe4" localSheetId="29">#REF!</definedName>
    <definedName name="__ebe4" localSheetId="31">#REF!</definedName>
    <definedName name="__ebe4">#REF!</definedName>
    <definedName name="__ebe5" localSheetId="28">#REF!</definedName>
    <definedName name="__ebe5" localSheetId="29">#REF!</definedName>
    <definedName name="__ebe5" localSheetId="31">#REF!</definedName>
    <definedName name="__ebe5">#REF!</definedName>
    <definedName name="__ebe6" localSheetId="28">#REF!</definedName>
    <definedName name="__ebe6" localSheetId="29">#REF!</definedName>
    <definedName name="__ebe6" localSheetId="31">#REF!</definedName>
    <definedName name="__ebe6">#REF!</definedName>
    <definedName name="__ebe7" localSheetId="28">#REF!</definedName>
    <definedName name="__ebe7" localSheetId="29">#REF!</definedName>
    <definedName name="__ebe7" localSheetId="31">#REF!</definedName>
    <definedName name="__ebe7">#REF!</definedName>
    <definedName name="__ebx1" localSheetId="28">#REF!</definedName>
    <definedName name="__ebx1" localSheetId="29">#REF!</definedName>
    <definedName name="__ebx1" localSheetId="31">#REF!</definedName>
    <definedName name="__ebx1">#REF!</definedName>
    <definedName name="__ebx2" localSheetId="28">#REF!</definedName>
    <definedName name="__ebx2" localSheetId="29">#REF!</definedName>
    <definedName name="__ebx2" localSheetId="31">#REF!</definedName>
    <definedName name="__ebx2">#REF!</definedName>
    <definedName name="__key1" localSheetId="28" hidden="1">#REF!</definedName>
    <definedName name="__key1" localSheetId="29" hidden="1">#REF!</definedName>
    <definedName name="__key1" hidden="1">#REF!</definedName>
    <definedName name="__Sort" localSheetId="28" hidden="1">#REF!</definedName>
    <definedName name="__Sort" localSheetId="29" hidden="1">#REF!</definedName>
    <definedName name="__Sort" hidden="1">#REF!</definedName>
    <definedName name="__Sort1" localSheetId="28" hidden="1">#REF!</definedName>
    <definedName name="__Sort1" localSheetId="29" hidden="1">#REF!</definedName>
    <definedName name="__Sort1" hidden="1">#REF!</definedName>
    <definedName name="_1" localSheetId="19">#REF!</definedName>
    <definedName name="_1" localSheetId="23">#REF!</definedName>
    <definedName name="_1" localSheetId="24">#REF!</definedName>
    <definedName name="_1" localSheetId="28">#REF!</definedName>
    <definedName name="_1" localSheetId="29">#REF!</definedName>
    <definedName name="_1" localSheetId="31">#REF!</definedName>
    <definedName name="_1" localSheetId="0">#REF!</definedName>
    <definedName name="_1" localSheetId="1">#REF!</definedName>
    <definedName name="_1" localSheetId="2">#REF!</definedName>
    <definedName name="_1" localSheetId="11">#REF!</definedName>
    <definedName name="_1" localSheetId="12">#REF!</definedName>
    <definedName name="_1" localSheetId="13">#REF!</definedName>
    <definedName name="_1" localSheetId="14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>#REF!</definedName>
    <definedName name="_1_181" localSheetId="28">#REF!</definedName>
    <definedName name="_1_181" localSheetId="29">#REF!</definedName>
    <definedName name="_1_181" localSheetId="31">#REF!</definedName>
    <definedName name="_1_181">#REF!</definedName>
    <definedName name="_12MEACT" localSheetId="24">'[8]Page 1'!#REF!</definedName>
    <definedName name="_12MEACT" localSheetId="28">'[8]Page 1'!#REF!</definedName>
    <definedName name="_12MEACT" localSheetId="29">'[8]Page 1'!#REF!</definedName>
    <definedName name="_12MEACT" localSheetId="31">'[8]Page 1'!#REF!</definedName>
    <definedName name="_12MEACT" localSheetId="1">'[8]Page 1'!#REF!</definedName>
    <definedName name="_12MEACT" localSheetId="2">'[8]Page 1'!#REF!</definedName>
    <definedName name="_12MEACT" localSheetId="8">'[8]Page 1'!#REF!</definedName>
    <definedName name="_12MEACT" localSheetId="9">'[8]Page 1'!#REF!</definedName>
    <definedName name="_12MEACT">'[8]Page 1'!#REF!</definedName>
    <definedName name="_12MEBUD" localSheetId="24">'[8]Page 1'!#REF!</definedName>
    <definedName name="_12MEBUD" localSheetId="28">'[8]Page 1'!#REF!</definedName>
    <definedName name="_12MEBUD" localSheetId="29">'[8]Page 1'!#REF!</definedName>
    <definedName name="_12MEBUD" localSheetId="31">'[8]Page 1'!#REF!</definedName>
    <definedName name="_12MEBUD" localSheetId="1">'[8]Page 1'!#REF!</definedName>
    <definedName name="_12MEBUD" localSheetId="2">'[8]Page 1'!#REF!</definedName>
    <definedName name="_12MEBUD" localSheetId="8">'[8]Page 1'!#REF!</definedName>
    <definedName name="_12MEBUD" localSheetId="9">'[8]Page 1'!#REF!</definedName>
    <definedName name="_12MEBUD">'[8]Page 1'!#REF!</definedName>
    <definedName name="_181" localSheetId="28">#REF!</definedName>
    <definedName name="_181" localSheetId="29">#REF!</definedName>
    <definedName name="_181" localSheetId="31">#REF!</definedName>
    <definedName name="_181">#REF!</definedName>
    <definedName name="_1Q_0_Regressio" localSheetId="28" hidden="1">#REF!</definedName>
    <definedName name="_1Q_0_Regressio" localSheetId="29" hidden="1">#REF!</definedName>
    <definedName name="_1Q_0_Regressio" hidden="1">#REF!</definedName>
    <definedName name="_2" localSheetId="19">#REF!</definedName>
    <definedName name="_2" localSheetId="23">#REF!</definedName>
    <definedName name="_2" localSheetId="24">#REF!</definedName>
    <definedName name="_2" localSheetId="28">#REF!</definedName>
    <definedName name="_2" localSheetId="29">#REF!</definedName>
    <definedName name="_2" localSheetId="31">#REF!</definedName>
    <definedName name="_2" localSheetId="0">#REF!</definedName>
    <definedName name="_2" localSheetId="1">#REF!</definedName>
    <definedName name="_2" localSheetId="2">#REF!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>#REF!</definedName>
    <definedName name="_2_181" localSheetId="28">#REF!</definedName>
    <definedName name="_2_181" localSheetId="29">#REF!</definedName>
    <definedName name="_2_181" localSheetId="31">#REF!</definedName>
    <definedName name="_2_181">#REF!</definedName>
    <definedName name="_2B_15" localSheetId="28">#REF!</definedName>
    <definedName name="_2B_15" localSheetId="29">#REF!</definedName>
    <definedName name="_2B_15" localSheetId="31">#REF!</definedName>
    <definedName name="_2B_15">#REF!</definedName>
    <definedName name="_2S_0_Regressio" localSheetId="28" hidden="1">#REF!</definedName>
    <definedName name="_2S_0_Regressio" localSheetId="29" hidden="1">#REF!</definedName>
    <definedName name="_2S_0_Regressio" hidden="1">#REF!</definedName>
    <definedName name="_3" localSheetId="19">#REF!</definedName>
    <definedName name="_3" localSheetId="23">#REF!</definedName>
    <definedName name="_3" localSheetId="24">#REF!</definedName>
    <definedName name="_3" localSheetId="28">#REF!</definedName>
    <definedName name="_3" localSheetId="29">#REF!</definedName>
    <definedName name="_3" localSheetId="31">#REF!</definedName>
    <definedName name="_3" localSheetId="0">#REF!</definedName>
    <definedName name="_3" localSheetId="1">#REF!</definedName>
    <definedName name="_3" localSheetId="2">#REF!</definedName>
    <definedName name="_3" localSheetId="11">#REF!</definedName>
    <definedName name="_3" localSheetId="12">#REF!</definedName>
    <definedName name="_3" localSheetId="13">#REF!</definedName>
    <definedName name="_3" localSheetId="14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>#REF!</definedName>
    <definedName name="_331" localSheetId="19">'[4]C-3.10'!#REF!</definedName>
    <definedName name="_331" localSheetId="23">'[4]C-3.10'!#REF!</definedName>
    <definedName name="_331" localSheetId="24">'[4]C-3.10'!#REF!</definedName>
    <definedName name="_331" localSheetId="28">'[6]C-3.10'!#REF!</definedName>
    <definedName name="_331" localSheetId="29">'[6]C-3.10'!#REF!</definedName>
    <definedName name="_331" localSheetId="31">'[5]C-3.10'!#REF!</definedName>
    <definedName name="_331" localSheetId="0">'[4]C-3.10'!#REF!</definedName>
    <definedName name="_331" localSheetId="1">'[4]C-3.10'!#REF!</definedName>
    <definedName name="_331" localSheetId="2">'[4]C-3.10'!#REF!</definedName>
    <definedName name="_331" localSheetId="7">'[6]C-3.10'!#REF!</definedName>
    <definedName name="_331" localSheetId="8">'[6]C-3.10'!#REF!</definedName>
    <definedName name="_331" localSheetId="9">'[6]C-3.10'!#REF!</definedName>
    <definedName name="_331" localSheetId="11">'[4]C-3.10'!#REF!</definedName>
    <definedName name="_331" localSheetId="12">'[4]C-3.10'!#REF!</definedName>
    <definedName name="_331" localSheetId="13">'[4]C-3.10'!#REF!</definedName>
    <definedName name="_331" localSheetId="14">'[4]C-3.10'!#REF!</definedName>
    <definedName name="_331" localSheetId="15">'[4]C-3.10'!#REF!</definedName>
    <definedName name="_331" localSheetId="16">'[4]C-3.10'!#REF!</definedName>
    <definedName name="_331" localSheetId="17">'[4]C-3.10'!#REF!</definedName>
    <definedName name="_331" localSheetId="18">'[4]C-3.10'!#REF!</definedName>
    <definedName name="_331">'[6]C-3.10'!#REF!</definedName>
    <definedName name="_34" localSheetId="19">'[4]C-3.10'!#REF!</definedName>
    <definedName name="_34" localSheetId="23">'[4]C-3.10'!#REF!</definedName>
    <definedName name="_34" localSheetId="24">'[4]C-3.10'!#REF!</definedName>
    <definedName name="_34" localSheetId="28">'[6]C-3.10'!#REF!</definedName>
    <definedName name="_34" localSheetId="29">'[6]C-3.10'!#REF!</definedName>
    <definedName name="_34" localSheetId="31">'[5]C-3.10'!#REF!</definedName>
    <definedName name="_34" localSheetId="0">'[4]C-3.10'!#REF!</definedName>
    <definedName name="_34" localSheetId="1">'[4]C-3.10'!#REF!</definedName>
    <definedName name="_34" localSheetId="2">'[4]C-3.10'!#REF!</definedName>
    <definedName name="_34" localSheetId="7">'[6]C-3.10'!#REF!</definedName>
    <definedName name="_34" localSheetId="8">'[6]C-3.10'!#REF!</definedName>
    <definedName name="_34" localSheetId="9">'[6]C-3.10'!#REF!</definedName>
    <definedName name="_34" localSheetId="11">'[4]C-3.10'!#REF!</definedName>
    <definedName name="_34" localSheetId="12">'[4]C-3.10'!#REF!</definedName>
    <definedName name="_34" localSheetId="13">'[4]C-3.10'!#REF!</definedName>
    <definedName name="_34" localSheetId="14">'[4]C-3.10'!#REF!</definedName>
    <definedName name="_34" localSheetId="15">'[4]C-3.10'!#REF!</definedName>
    <definedName name="_34" localSheetId="16">'[4]C-3.10'!#REF!</definedName>
    <definedName name="_34" localSheetId="17">'[4]C-3.10'!#REF!</definedName>
    <definedName name="_34" localSheetId="18">'[4]C-3.10'!#REF!</definedName>
    <definedName name="_34">'[6]C-3.10'!#REF!</definedName>
    <definedName name="_347" localSheetId="19">'[4]C-3.10'!#REF!</definedName>
    <definedName name="_347" localSheetId="23">'[4]C-3.10'!#REF!</definedName>
    <definedName name="_347" localSheetId="24">'[4]C-3.10'!#REF!</definedName>
    <definedName name="_347" localSheetId="28">'[6]C-3.10'!#REF!</definedName>
    <definedName name="_347" localSheetId="29">'[6]C-3.10'!#REF!</definedName>
    <definedName name="_347" localSheetId="31">'[5]C-3.10'!#REF!</definedName>
    <definedName name="_347" localSheetId="0">'[4]C-3.10'!#REF!</definedName>
    <definedName name="_347" localSheetId="1">'[4]C-3.10'!#REF!</definedName>
    <definedName name="_347" localSheetId="2">'[4]C-3.10'!#REF!</definedName>
    <definedName name="_347" localSheetId="7">'[6]C-3.10'!#REF!</definedName>
    <definedName name="_347" localSheetId="8">'[6]C-3.10'!#REF!</definedName>
    <definedName name="_347" localSheetId="9">'[6]C-3.10'!#REF!</definedName>
    <definedName name="_347" localSheetId="11">'[4]C-3.10'!#REF!</definedName>
    <definedName name="_347" localSheetId="12">'[4]C-3.10'!#REF!</definedName>
    <definedName name="_347" localSheetId="13">'[4]C-3.10'!#REF!</definedName>
    <definedName name="_347" localSheetId="14">'[4]C-3.10'!#REF!</definedName>
    <definedName name="_347" localSheetId="15">'[4]C-3.10'!#REF!</definedName>
    <definedName name="_347" localSheetId="16">'[4]C-3.10'!#REF!</definedName>
    <definedName name="_347" localSheetId="17">'[4]C-3.10'!#REF!</definedName>
    <definedName name="_347" localSheetId="18">'[4]C-3.10'!#REF!</definedName>
    <definedName name="_347">'[6]C-3.10'!#REF!</definedName>
    <definedName name="_348" localSheetId="19">'[4]C-3.10'!#REF!</definedName>
    <definedName name="_348" localSheetId="23">'[4]C-3.10'!#REF!</definedName>
    <definedName name="_348" localSheetId="24">'[4]C-3.10'!#REF!</definedName>
    <definedName name="_348" localSheetId="28">'[6]C-3.10'!#REF!</definedName>
    <definedName name="_348" localSheetId="29">'[6]C-3.10'!#REF!</definedName>
    <definedName name="_348" localSheetId="31">'[5]C-3.10'!#REF!</definedName>
    <definedName name="_348" localSheetId="0">'[4]C-3.10'!#REF!</definedName>
    <definedName name="_348" localSheetId="1">'[4]C-3.10'!#REF!</definedName>
    <definedName name="_348" localSheetId="2">'[4]C-3.10'!#REF!</definedName>
    <definedName name="_348" localSheetId="7">'[6]C-3.10'!#REF!</definedName>
    <definedName name="_348" localSheetId="8">'[6]C-3.10'!#REF!</definedName>
    <definedName name="_348" localSheetId="9">'[6]C-3.10'!#REF!</definedName>
    <definedName name="_348" localSheetId="11">'[4]C-3.10'!#REF!</definedName>
    <definedName name="_348" localSheetId="12">'[4]C-3.10'!#REF!</definedName>
    <definedName name="_348" localSheetId="13">'[4]C-3.10'!#REF!</definedName>
    <definedName name="_348" localSheetId="14">'[4]C-3.10'!#REF!</definedName>
    <definedName name="_348" localSheetId="15">'[4]C-3.10'!#REF!</definedName>
    <definedName name="_348" localSheetId="16">'[4]C-3.10'!#REF!</definedName>
    <definedName name="_348" localSheetId="17">'[4]C-3.10'!#REF!</definedName>
    <definedName name="_348" localSheetId="18">'[4]C-3.10'!#REF!</definedName>
    <definedName name="_348">'[6]C-3.10'!#REF!</definedName>
    <definedName name="_34a1" localSheetId="19">'[4]C-3.10'!#REF!</definedName>
    <definedName name="_34a1" localSheetId="23">'[4]C-3.10'!#REF!</definedName>
    <definedName name="_34a1" localSheetId="24">'[4]C-3.10'!#REF!</definedName>
    <definedName name="_34a1" localSheetId="28">'[6]C-3.10'!#REF!</definedName>
    <definedName name="_34a1" localSheetId="29">'[6]C-3.10'!#REF!</definedName>
    <definedName name="_34a1" localSheetId="31">'[5]C-3.10'!#REF!</definedName>
    <definedName name="_34a1" localSheetId="0">'[4]C-3.10'!#REF!</definedName>
    <definedName name="_34a1" localSheetId="1">'[4]C-3.10'!#REF!</definedName>
    <definedName name="_34a1" localSheetId="2">'[4]C-3.10'!#REF!</definedName>
    <definedName name="_34a1" localSheetId="7">'[6]C-3.10'!#REF!</definedName>
    <definedName name="_34a1" localSheetId="8">'[6]C-3.10'!#REF!</definedName>
    <definedName name="_34a1" localSheetId="9">'[6]C-3.10'!#REF!</definedName>
    <definedName name="_34a1" localSheetId="11">'[4]C-3.10'!#REF!</definedName>
    <definedName name="_34a1" localSheetId="12">'[4]C-3.10'!#REF!</definedName>
    <definedName name="_34a1" localSheetId="13">'[4]C-3.10'!#REF!</definedName>
    <definedName name="_34a1" localSheetId="14">'[4]C-3.10'!#REF!</definedName>
    <definedName name="_34a1" localSheetId="15">'[4]C-3.10'!#REF!</definedName>
    <definedName name="_34a1" localSheetId="16">'[4]C-3.10'!#REF!</definedName>
    <definedName name="_34a1" localSheetId="17">'[4]C-3.10'!#REF!</definedName>
    <definedName name="_34a1" localSheetId="18">'[4]C-3.10'!#REF!</definedName>
    <definedName name="_34a1">'[6]C-3.10'!#REF!</definedName>
    <definedName name="_34a2" localSheetId="19">'[4]C-3.10'!#REF!</definedName>
    <definedName name="_34a2" localSheetId="23">'[4]C-3.10'!#REF!</definedName>
    <definedName name="_34a2" localSheetId="24">'[4]C-3.10'!#REF!</definedName>
    <definedName name="_34a2" localSheetId="28">'[6]C-3.10'!#REF!</definedName>
    <definedName name="_34a2" localSheetId="29">'[6]C-3.10'!#REF!</definedName>
    <definedName name="_34a2" localSheetId="31">'[5]C-3.10'!#REF!</definedName>
    <definedName name="_34a2" localSheetId="0">'[4]C-3.10'!#REF!</definedName>
    <definedName name="_34a2" localSheetId="1">'[4]C-3.10'!#REF!</definedName>
    <definedName name="_34a2" localSheetId="2">'[4]C-3.10'!#REF!</definedName>
    <definedName name="_34a2" localSheetId="7">'[6]C-3.10'!#REF!</definedName>
    <definedName name="_34a2" localSheetId="8">'[6]C-3.10'!#REF!</definedName>
    <definedName name="_34a2" localSheetId="9">'[6]C-3.10'!#REF!</definedName>
    <definedName name="_34a2" localSheetId="11">'[4]C-3.10'!#REF!</definedName>
    <definedName name="_34a2" localSheetId="12">'[4]C-3.10'!#REF!</definedName>
    <definedName name="_34a2" localSheetId="13">'[4]C-3.10'!#REF!</definedName>
    <definedName name="_34a2" localSheetId="14">'[4]C-3.10'!#REF!</definedName>
    <definedName name="_34a2" localSheetId="15">'[4]C-3.10'!#REF!</definedName>
    <definedName name="_34a2" localSheetId="16">'[4]C-3.10'!#REF!</definedName>
    <definedName name="_34a2" localSheetId="17">'[4]C-3.10'!#REF!</definedName>
    <definedName name="_34a2" localSheetId="18">'[4]C-3.10'!#REF!</definedName>
    <definedName name="_34a2">'[6]C-3.10'!#REF!</definedName>
    <definedName name="_34E" localSheetId="19">'[4]C-3.10'!#REF!</definedName>
    <definedName name="_34E" localSheetId="23">'[4]C-3.10'!#REF!</definedName>
    <definedName name="_34E" localSheetId="24">'[4]C-3.10'!#REF!</definedName>
    <definedName name="_34E" localSheetId="28">'[6]C-3.10'!#REF!</definedName>
    <definedName name="_34E" localSheetId="29">'[6]C-3.10'!#REF!</definedName>
    <definedName name="_34E" localSheetId="31">'[5]C-3.10'!#REF!</definedName>
    <definedName name="_34E" localSheetId="0">'[4]C-3.10'!#REF!</definedName>
    <definedName name="_34E" localSheetId="1">'[4]C-3.10'!#REF!</definedName>
    <definedName name="_34E" localSheetId="2">'[4]C-3.10'!#REF!</definedName>
    <definedName name="_34E" localSheetId="7">'[6]C-3.10'!#REF!</definedName>
    <definedName name="_34E" localSheetId="8">'[6]C-3.10'!#REF!</definedName>
    <definedName name="_34E" localSheetId="9">'[6]C-3.10'!#REF!</definedName>
    <definedName name="_34E" localSheetId="11">'[4]C-3.10'!#REF!</definedName>
    <definedName name="_34E" localSheetId="12">'[4]C-3.10'!#REF!</definedName>
    <definedName name="_34E" localSheetId="13">'[4]C-3.10'!#REF!</definedName>
    <definedName name="_34E" localSheetId="14">'[4]C-3.10'!#REF!</definedName>
    <definedName name="_34E" localSheetId="15">'[4]C-3.10'!#REF!</definedName>
    <definedName name="_34E" localSheetId="16">'[4]C-3.10'!#REF!</definedName>
    <definedName name="_34E" localSheetId="17">'[4]C-3.10'!#REF!</definedName>
    <definedName name="_34E" localSheetId="18">'[4]C-3.10'!#REF!</definedName>
    <definedName name="_34E">'[6]C-3.10'!#REF!</definedName>
    <definedName name="_35" localSheetId="19">'[4]C-3.10'!#REF!</definedName>
    <definedName name="_35" localSheetId="23">'[4]C-3.10'!#REF!</definedName>
    <definedName name="_35" localSheetId="24">'[4]C-3.10'!#REF!</definedName>
    <definedName name="_35" localSheetId="28">'[6]C-3.10'!#REF!</definedName>
    <definedName name="_35" localSheetId="29">'[6]C-3.10'!#REF!</definedName>
    <definedName name="_35" localSheetId="31">'[5]C-3.10'!#REF!</definedName>
    <definedName name="_35" localSheetId="0">'[4]C-3.10'!#REF!</definedName>
    <definedName name="_35" localSheetId="1">'[4]C-3.10'!#REF!</definedName>
    <definedName name="_35" localSheetId="2">'[4]C-3.10'!#REF!</definedName>
    <definedName name="_35" localSheetId="7">'[6]C-3.10'!#REF!</definedName>
    <definedName name="_35" localSheetId="8">'[6]C-3.10'!#REF!</definedName>
    <definedName name="_35" localSheetId="9">'[6]C-3.10'!#REF!</definedName>
    <definedName name="_35" localSheetId="11">'[4]C-3.10'!#REF!</definedName>
    <definedName name="_35" localSheetId="12">'[4]C-3.10'!#REF!</definedName>
    <definedName name="_35" localSheetId="13">'[4]C-3.10'!#REF!</definedName>
    <definedName name="_35" localSheetId="14">'[4]C-3.10'!#REF!</definedName>
    <definedName name="_35" localSheetId="15">'[4]C-3.10'!#REF!</definedName>
    <definedName name="_35" localSheetId="16">'[4]C-3.10'!#REF!</definedName>
    <definedName name="_35" localSheetId="17">'[4]C-3.10'!#REF!</definedName>
    <definedName name="_35" localSheetId="18">'[4]C-3.10'!#REF!</definedName>
    <definedName name="_35">'[6]C-3.10'!#REF!</definedName>
    <definedName name="_351" localSheetId="19">'[4]C-3.10'!#REF!</definedName>
    <definedName name="_351" localSheetId="23">'[4]C-3.10'!#REF!</definedName>
    <definedName name="_351" localSheetId="24">'[4]C-3.10'!#REF!</definedName>
    <definedName name="_351" localSheetId="28">'[6]C-3.10'!#REF!</definedName>
    <definedName name="_351" localSheetId="29">'[6]C-3.10'!#REF!</definedName>
    <definedName name="_351" localSheetId="31">'[5]C-3.10'!#REF!</definedName>
    <definedName name="_351" localSheetId="0">'[4]C-3.10'!#REF!</definedName>
    <definedName name="_351" localSheetId="1">'[4]C-3.10'!#REF!</definedName>
    <definedName name="_351" localSheetId="2">'[4]C-3.10'!#REF!</definedName>
    <definedName name="_351" localSheetId="7">'[6]C-3.10'!#REF!</definedName>
    <definedName name="_351" localSheetId="8">'[6]C-3.10'!#REF!</definedName>
    <definedName name="_351" localSheetId="9">'[6]C-3.10'!#REF!</definedName>
    <definedName name="_351" localSheetId="11">'[4]C-3.10'!#REF!</definedName>
    <definedName name="_351" localSheetId="12">'[4]C-3.10'!#REF!</definedName>
    <definedName name="_351" localSheetId="13">'[4]C-3.10'!#REF!</definedName>
    <definedName name="_351" localSheetId="14">'[4]C-3.10'!#REF!</definedName>
    <definedName name="_351" localSheetId="15">'[4]C-3.10'!#REF!</definedName>
    <definedName name="_351" localSheetId="16">'[4]C-3.10'!#REF!</definedName>
    <definedName name="_351" localSheetId="17">'[4]C-3.10'!#REF!</definedName>
    <definedName name="_351" localSheetId="18">'[4]C-3.10'!#REF!</definedName>
    <definedName name="_351">'[6]C-3.10'!#REF!</definedName>
    <definedName name="_36" localSheetId="19">'[4]C-3.10'!#REF!</definedName>
    <definedName name="_36" localSheetId="23">'[4]C-3.10'!#REF!</definedName>
    <definedName name="_36" localSheetId="24">'[4]C-3.10'!#REF!</definedName>
    <definedName name="_36" localSheetId="28">'[6]C-3.10'!#REF!</definedName>
    <definedName name="_36" localSheetId="29">'[6]C-3.10'!#REF!</definedName>
    <definedName name="_36" localSheetId="31">'[5]C-3.10'!#REF!</definedName>
    <definedName name="_36" localSheetId="0">'[4]C-3.10'!#REF!</definedName>
    <definedName name="_36" localSheetId="1">'[4]C-3.10'!#REF!</definedName>
    <definedName name="_36" localSheetId="2">'[4]C-3.10'!#REF!</definedName>
    <definedName name="_36" localSheetId="7">'[6]C-3.10'!#REF!</definedName>
    <definedName name="_36" localSheetId="8">'[6]C-3.10'!#REF!</definedName>
    <definedName name="_36" localSheetId="9">'[6]C-3.10'!#REF!</definedName>
    <definedName name="_36" localSheetId="11">'[4]C-3.10'!#REF!</definedName>
    <definedName name="_36" localSheetId="12">'[4]C-3.10'!#REF!</definedName>
    <definedName name="_36" localSheetId="13">'[4]C-3.10'!#REF!</definedName>
    <definedName name="_36" localSheetId="14">'[4]C-3.10'!#REF!</definedName>
    <definedName name="_36" localSheetId="15">'[4]C-3.10'!#REF!</definedName>
    <definedName name="_36" localSheetId="16">'[4]C-3.10'!#REF!</definedName>
    <definedName name="_36" localSheetId="17">'[4]C-3.10'!#REF!</definedName>
    <definedName name="_36" localSheetId="18">'[4]C-3.10'!#REF!</definedName>
    <definedName name="_36">'[6]C-3.10'!#REF!</definedName>
    <definedName name="_3TEFIS_00_08" localSheetId="28">#REF!</definedName>
    <definedName name="_3TEFIS_00_08" localSheetId="29">#REF!</definedName>
    <definedName name="_3TEFIS_00_08" localSheetId="31">#REF!</definedName>
    <definedName name="_3TEFIS_00_08">#REF!</definedName>
    <definedName name="_4B_15" localSheetId="28">#REF!</definedName>
    <definedName name="_4B_15" localSheetId="29">#REF!</definedName>
    <definedName name="_4B_15" localSheetId="31">#REF!</definedName>
    <definedName name="_4B_15">#REF!</definedName>
    <definedName name="_6TEFIS_00_08" localSheetId="28">#REF!</definedName>
    <definedName name="_6TEFIS_00_08" localSheetId="29">#REF!</definedName>
    <definedName name="_6TEFIS_00_08" localSheetId="31">#REF!</definedName>
    <definedName name="_6TEFIS_00_0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AT1" localSheetId="23">#REF!</definedName>
    <definedName name="_DAT1" localSheetId="24">#REF!</definedName>
    <definedName name="_DAT1" localSheetId="28">#REF!</definedName>
    <definedName name="_DAT1" localSheetId="29">#REF!</definedName>
    <definedName name="_DAT1" localSheetId="31">#REF!</definedName>
    <definedName name="_DAT1">#REF!</definedName>
    <definedName name="_DAT2" localSheetId="23">#REF!</definedName>
    <definedName name="_DAT2" localSheetId="24">#REF!</definedName>
    <definedName name="_DAT2" localSheetId="28">#REF!</definedName>
    <definedName name="_DAT2" localSheetId="29">#REF!</definedName>
    <definedName name="_DAT2" localSheetId="31">#REF!</definedName>
    <definedName name="_DAT2">#REF!</definedName>
    <definedName name="_DAT3" localSheetId="28">#REF!</definedName>
    <definedName name="_DAT3" localSheetId="29">#REF!</definedName>
    <definedName name="_DAT3" localSheetId="31">#REF!</definedName>
    <definedName name="_DAT3" localSheetId="1">#REF!</definedName>
    <definedName name="_DAT3" localSheetId="2">#REF!</definedName>
    <definedName name="_DAT3">#REF!</definedName>
    <definedName name="_DAT4" localSheetId="23">#REF!</definedName>
    <definedName name="_DAT4" localSheetId="24">#REF!</definedName>
    <definedName name="_DAT4" localSheetId="28">#REF!</definedName>
    <definedName name="_DAT4" localSheetId="29">#REF!</definedName>
    <definedName name="_DAT4" localSheetId="31">#REF!</definedName>
    <definedName name="_DAT4">#REF!</definedName>
    <definedName name="_DAT5" localSheetId="28">#REF!</definedName>
    <definedName name="_DAT5" localSheetId="29">#REF!</definedName>
    <definedName name="_DAT5" localSheetId="31">#REF!</definedName>
    <definedName name="_DAT5" localSheetId="1">#REF!</definedName>
    <definedName name="_DAT5" localSheetId="2">#REF!</definedName>
    <definedName name="_DAT5">#REF!</definedName>
    <definedName name="_DAT6" localSheetId="28">#REF!</definedName>
    <definedName name="_DAT6" localSheetId="29">#REF!</definedName>
    <definedName name="_DAT6" localSheetId="31">#REF!</definedName>
    <definedName name="_DAT6" localSheetId="1">#REF!</definedName>
    <definedName name="_DAT6" localSheetId="2">#REF!</definedName>
    <definedName name="_DAT6">#REF!</definedName>
    <definedName name="_ebe1" localSheetId="28">#REF!</definedName>
    <definedName name="_ebe1" localSheetId="29">#REF!</definedName>
    <definedName name="_ebe1" localSheetId="31">#REF!</definedName>
    <definedName name="_ebe1">#REF!</definedName>
    <definedName name="_ebe2" localSheetId="28">#REF!</definedName>
    <definedName name="_ebe2" localSheetId="29">#REF!</definedName>
    <definedName name="_ebe2" localSheetId="31">#REF!</definedName>
    <definedName name="_ebe2">#REF!</definedName>
    <definedName name="_ebe3" localSheetId="28">#REF!</definedName>
    <definedName name="_ebe3" localSheetId="29">#REF!</definedName>
    <definedName name="_ebe3" localSheetId="31">#REF!</definedName>
    <definedName name="_ebe3">#REF!</definedName>
    <definedName name="_ebe4" localSheetId="28">#REF!</definedName>
    <definedName name="_ebe4" localSheetId="29">#REF!</definedName>
    <definedName name="_ebe4" localSheetId="31">#REF!</definedName>
    <definedName name="_ebe4">#REF!</definedName>
    <definedName name="_ebe5" localSheetId="28">#REF!</definedName>
    <definedName name="_ebe5" localSheetId="29">#REF!</definedName>
    <definedName name="_ebe5" localSheetId="31">#REF!</definedName>
    <definedName name="_ebe5">#REF!</definedName>
    <definedName name="_ebe6" localSheetId="28">#REF!</definedName>
    <definedName name="_ebe6" localSheetId="29">#REF!</definedName>
    <definedName name="_ebe6" localSheetId="31">#REF!</definedName>
    <definedName name="_ebe6">#REF!</definedName>
    <definedName name="_ebe7" localSheetId="28">#REF!</definedName>
    <definedName name="_ebe7" localSheetId="29">#REF!</definedName>
    <definedName name="_ebe7" localSheetId="31">#REF!</definedName>
    <definedName name="_ebe7">#REF!</definedName>
    <definedName name="_ebx1" localSheetId="28">#REF!</definedName>
    <definedName name="_ebx1" localSheetId="29">#REF!</definedName>
    <definedName name="_ebx1" localSheetId="31">#REF!</definedName>
    <definedName name="_ebx1">#REF!</definedName>
    <definedName name="_ebx2" localSheetId="28">#REF!</definedName>
    <definedName name="_ebx2" localSheetId="29">#REF!</definedName>
    <definedName name="_ebx2" localSheetId="31">#REF!</definedName>
    <definedName name="_ebx2">#REF!</definedName>
    <definedName name="_Fill" localSheetId="19" hidden="1">'[10]Bond Returns'!$A$8:$A$107</definedName>
    <definedName name="_Fill" localSheetId="23" hidden="1">'[9]Bond Returns'!$A$8:$A$107</definedName>
    <definedName name="_Fill" localSheetId="24" hidden="1">'[9]Bond Returns'!$A$8:$A$107</definedName>
    <definedName name="_Fill" localSheetId="31" hidden="1">'[9]Bond Returns'!$A$8:$A$107</definedName>
    <definedName name="_Fill" localSheetId="0" hidden="1">'[10]Bond Returns'!$A$8:$A$107</definedName>
    <definedName name="_Fill" localSheetId="1" hidden="1">'[10]Bond Returns'!$A$8:$A$107</definedName>
    <definedName name="_Fill" localSheetId="2" hidden="1">'[10]Bond Returns'!$A$8:$A$107</definedName>
    <definedName name="_Fill" localSheetId="11" hidden="1">'[9]Bond Returns'!$A$8:$A$107</definedName>
    <definedName name="_Fill" localSheetId="12" hidden="1">'[9]Bond Returns'!$A$8:$A$107</definedName>
    <definedName name="_Fill" localSheetId="13" hidden="1">'[10]Bond Returns'!$A$8:$A$107</definedName>
    <definedName name="_Fill" localSheetId="14" hidden="1">'[10]Bond Returns'!$A$8:$A$107</definedName>
    <definedName name="_Fill" localSheetId="15" hidden="1">'[9]Bond Returns'!$A$8:$A$107</definedName>
    <definedName name="_Fill" localSheetId="16" hidden="1">'[11]Bond Returns'!$A$8:$A$107</definedName>
    <definedName name="_Fill" localSheetId="17" hidden="1">'[11]Bond Returns'!$A$8:$A$107</definedName>
    <definedName name="_Fill" localSheetId="18" hidden="1">'[10]Bond Returns'!$A$8:$A$107</definedName>
    <definedName name="_Fill" hidden="1">'[12]Bond Returns'!$A$8:$A$107</definedName>
    <definedName name="_Key1" localSheetId="19" hidden="1">#REF!</definedName>
    <definedName name="_Key1" localSheetId="23" hidden="1">#REF!</definedName>
    <definedName name="_Key1" localSheetId="24" hidden="1">#REF!</definedName>
    <definedName name="_Key1" localSheetId="28" hidden="1">#REF!</definedName>
    <definedName name="_Key1" localSheetId="29" hidden="1">#REF!</definedName>
    <definedName name="_Key1" localSheetId="31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hidden="1">#REF!</definedName>
    <definedName name="_Key11" localSheetId="28" hidden="1">#REF!</definedName>
    <definedName name="_Key11" localSheetId="29" hidden="1">#REF!</definedName>
    <definedName name="_Key11" hidden="1">#REF!</definedName>
    <definedName name="_Key2" localSheetId="19" hidden="1">#REF!</definedName>
    <definedName name="_Key2" localSheetId="23" hidden="1">#REF!</definedName>
    <definedName name="_Key2" localSheetId="24" hidden="1">#REF!</definedName>
    <definedName name="_Key2" localSheetId="28" hidden="1">#REF!</definedName>
    <definedName name="_Key2" localSheetId="29" hidden="1">#REF!</definedName>
    <definedName name="_Key2" localSheetId="3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7" hidden="1">#REF!</definedName>
    <definedName name="_Key2" localSheetId="8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hidden="1">#REF!</definedName>
    <definedName name="_lslkdjf" localSheetId="28" hidden="1">#REF!</definedName>
    <definedName name="_lslkdjf" localSheetId="29" hidden="1">#REF!</definedName>
    <definedName name="_lslkdjf" hidden="1">#REF!</definedName>
    <definedName name="_M" localSheetId="19">#REF!</definedName>
    <definedName name="_M" localSheetId="23">#REF!</definedName>
    <definedName name="_M" localSheetId="24">#REF!</definedName>
    <definedName name="_M" localSheetId="28">#REF!</definedName>
    <definedName name="_M" localSheetId="29">#REF!</definedName>
    <definedName name="_M" localSheetId="31">#REF!</definedName>
    <definedName name="_M" localSheetId="0">#REF!</definedName>
    <definedName name="_M" localSheetId="1">#REF!</definedName>
    <definedName name="_M" localSheetId="2">#REF!</definedName>
    <definedName name="_M" localSheetId="11">#REF!</definedName>
    <definedName name="_M" localSheetId="12">#REF!</definedName>
    <definedName name="_M" localSheetId="13">#REF!</definedName>
    <definedName name="_M" localSheetId="14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>#REF!</definedName>
    <definedName name="_MatMult_A" localSheetId="28" hidden="1">'[13]Fall 2008 Forecast'!#REF!</definedName>
    <definedName name="_MatMult_A" localSheetId="29" hidden="1">'[13]Fall 2008 Forecast'!#REF!</definedName>
    <definedName name="_MatMult_A" hidden="1">'[13]Fall 2008 Forecast'!#REF!</definedName>
    <definedName name="_new23" localSheetId="28" hidden="1">{#N/A,#N/A,FALSE,"SCA";#N/A,#N/A,FALSE,"NCA";#N/A,#N/A,FALSE,"SAZ";#N/A,#N/A,FALSE,"CAZ";#N/A,#N/A,FALSE,"SNV";#N/A,#N/A,FALSE,"NNV";#N/A,#N/A,FALSE,"PP";#N/A,#N/A,FALSE,"SA"}</definedName>
    <definedName name="_new23" localSheetId="29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8" hidden="1">{#N/A,#N/A,FALSE,"SCA";#N/A,#N/A,FALSE,"NCA";#N/A,#N/A,FALSE,"SAZ";#N/A,#N/A,FALSE,"CAZ";#N/A,#N/A,FALSE,"SNV";#N/A,#N/A,FALSE,"NNV";#N/A,#N/A,FALSE,"PP";#N/A,#N/A,FALSE,"SA"}</definedName>
    <definedName name="_new37" localSheetId="29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8" hidden="1">{#N/A,#N/A,FALSE,"SCA";#N/A,#N/A,FALSE,"NCA";#N/A,#N/A,FALSE,"SAZ";#N/A,#N/A,FALSE,"CAZ";#N/A,#N/A,FALSE,"SNV";#N/A,#N/A,FALSE,"NNV";#N/A,#N/A,FALSE,"PP";#N/A,#N/A,FALSE,"SA"}</definedName>
    <definedName name="_new43" localSheetId="29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8" hidden="1">{#N/A,#N/A,FALSE,"SCA";#N/A,#N/A,FALSE,"NCA";#N/A,#N/A,FALSE,"SAZ";#N/A,#N/A,FALSE,"CAZ";#N/A,#N/A,FALSE,"SNV";#N/A,#N/A,FALSE,"NNV";#N/A,#N/A,FALSE,"PP";#N/A,#N/A,FALSE,"SA"}</definedName>
    <definedName name="_new57" localSheetId="29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8" hidden="1">{#N/A,#N/A,FALSE,"SCA";#N/A,#N/A,FALSE,"NCA";#N/A,#N/A,FALSE,"SAZ";#N/A,#N/A,FALSE,"CAZ";#N/A,#N/A,FALSE,"SNV";#N/A,#N/A,FALSE,"NNV";#N/A,#N/A,FALSE,"PP";#N/A,#N/A,FALSE,"SA"}</definedName>
    <definedName name="_new58" localSheetId="29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8" hidden="1">{#N/A,#N/A,FALSE,"SCA";#N/A,#N/A,FALSE,"NCA";#N/A,#N/A,FALSE,"SAZ";#N/A,#N/A,FALSE,"CAZ";#N/A,#N/A,FALSE,"SNV";#N/A,#N/A,FALSE,"NNV";#N/A,#N/A,FALSE,"PP";#N/A,#N/A,FALSE,"SA"}</definedName>
    <definedName name="_new71" localSheetId="29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8" hidden="1">{#N/A,#N/A,FALSE,"SCA";#N/A,#N/A,FALSE,"NCA";#N/A,#N/A,FALSE,"SAZ";#N/A,#N/A,FALSE,"CAZ";#N/A,#N/A,FALSE,"SNV";#N/A,#N/A,FALSE,"NNV";#N/A,#N/A,FALSE,"PP";#N/A,#N/A,FALSE,"SA"}</definedName>
    <definedName name="_new72" localSheetId="29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localSheetId="0" hidden="1">1</definedName>
    <definedName name="_Regression_Int" hidden="1">1</definedName>
    <definedName name="_Regression_Out" localSheetId="19" hidden="1">#REF!</definedName>
    <definedName name="_Regression_Out" localSheetId="23" hidden="1">#REF!</definedName>
    <definedName name="_Regression_Out" localSheetId="24" hidden="1">#REF!</definedName>
    <definedName name="_Regression_Out" localSheetId="28" hidden="1">#REF!</definedName>
    <definedName name="_Regression_Out" localSheetId="29" hidden="1">#REF!</definedName>
    <definedName name="_Regression_Out" localSheetId="31" hidden="1">#REF!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hidden="1">#REF!</definedName>
    <definedName name="_Regression_X" localSheetId="19" hidden="1">#REF!</definedName>
    <definedName name="_Regression_X" localSheetId="23" hidden="1">#REF!</definedName>
    <definedName name="_Regression_X" localSheetId="24" hidden="1">#REF!</definedName>
    <definedName name="_Regression_X" localSheetId="28" hidden="1">#REF!</definedName>
    <definedName name="_Regression_X" localSheetId="29" hidden="1">#REF!</definedName>
    <definedName name="_Regression_X" localSheetId="31" hidden="1">#REF!</definedName>
    <definedName name="_Regression_X" localSheetId="0" hidden="1">#REF!</definedName>
    <definedName name="_Regression_X" localSheetId="1" hidden="1">#REF!</definedName>
    <definedName name="_Regression_X" localSheetId="2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hidden="1">#REF!</definedName>
    <definedName name="_Regression_Y" localSheetId="19" hidden="1">#REF!</definedName>
    <definedName name="_Regression_Y" localSheetId="23" hidden="1">#REF!</definedName>
    <definedName name="_Regression_Y" localSheetId="24" hidden="1">#REF!</definedName>
    <definedName name="_Regression_Y" localSheetId="28" hidden="1">#REF!</definedName>
    <definedName name="_Regression_Y" localSheetId="29" hidden="1">#REF!</definedName>
    <definedName name="_Regression_Y" localSheetId="31" hidden="1">#REF!</definedName>
    <definedName name="_Regression_Y" localSheetId="0" hidden="1">#REF!</definedName>
    <definedName name="_Regression_Y" localSheetId="1" hidden="1">#REF!</definedName>
    <definedName name="_Regression_Y" localSheetId="2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hidden="1">#REF!</definedName>
    <definedName name="_Sort" localSheetId="19" hidden="1">#REF!</definedName>
    <definedName name="_Sort" localSheetId="23" hidden="1">#REF!</definedName>
    <definedName name="_Sort" localSheetId="24" hidden="1">#REF!</definedName>
    <definedName name="_Sort" localSheetId="28" hidden="1">#REF!</definedName>
    <definedName name="_Sort" localSheetId="29" hidden="1">#REF!</definedName>
    <definedName name="_Sort" localSheetId="31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hidden="1">#REF!</definedName>
    <definedName name="_sort2" localSheetId="28" hidden="1">#REF!</definedName>
    <definedName name="_sort2" localSheetId="29" hidden="1">#REF!</definedName>
    <definedName name="_sort2" hidden="1">#REF!</definedName>
    <definedName name="_x" localSheetId="28" hidden="1">#REF!</definedName>
    <definedName name="_x" localSheetId="29" hidden="1">#REF!</definedName>
    <definedName name="_x" localSheetId="31" hidden="1">#REF!</definedName>
    <definedName name="_x" hidden="1">#REF!</definedName>
    <definedName name="A" localSheetId="19">#REF!</definedName>
    <definedName name="A" localSheetId="23">#REF!</definedName>
    <definedName name="A" localSheetId="24">#REF!</definedName>
    <definedName name="A" localSheetId="28">#REF!</definedName>
    <definedName name="A" localSheetId="29">#REF!</definedName>
    <definedName name="A" localSheetId="31">#REF!</definedName>
    <definedName name="A" localSheetId="0">#REF!</definedName>
    <definedName name="A" localSheetId="1">#REF!</definedName>
    <definedName name="A" localSheetId="2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>#REF!</definedName>
    <definedName name="ADJTS" localSheetId="28">#REF!</definedName>
    <definedName name="ADJTS" localSheetId="29">#REF!</definedName>
    <definedName name="ADJTS" localSheetId="31">#REF!</definedName>
    <definedName name="ADJTS">#REF!</definedName>
    <definedName name="aedf" localSheetId="28" hidden="1">#REF!</definedName>
    <definedName name="aedf" localSheetId="29" hidden="1">#REF!</definedName>
    <definedName name="aedf" hidden="1">#REF!</definedName>
    <definedName name="aewc12" localSheetId="28" hidden="1">#REF!</definedName>
    <definedName name="aewc12" localSheetId="29" hidden="1">#REF!</definedName>
    <definedName name="aewc12" hidden="1">#REF!</definedName>
    <definedName name="ajw2n" localSheetId="28" hidden="1">#REF!</definedName>
    <definedName name="ajw2n" localSheetId="29" hidden="1">#REF!</definedName>
    <definedName name="ajw2n" hidden="1">#REF!</definedName>
    <definedName name="ALL" localSheetId="31">[14]A!$P$10:$Q$117</definedName>
    <definedName name="ALL">[14]A!$P$10:$Q$117</definedName>
    <definedName name="anscount">1</definedName>
    <definedName name="ap" localSheetId="28" hidden="1">#REF!</definedName>
    <definedName name="ap" localSheetId="29" hidden="1">#REF!</definedName>
    <definedName name="ap" hidden="1">#REF!</definedName>
    <definedName name="AP_OTHER" localSheetId="28">#REF!</definedName>
    <definedName name="AP_OTHER" localSheetId="29">#REF!</definedName>
    <definedName name="AP_OTHER" localSheetId="31">#REF!</definedName>
    <definedName name="AP_OTHER">#REF!</definedName>
    <definedName name="AS2DocOpenMode" hidden="1">"AS2DocumentEdit"</definedName>
    <definedName name="AS2NamedRange" hidden="1">7</definedName>
    <definedName name="asd" localSheetId="28" hidden="1">#REF!</definedName>
    <definedName name="asd" localSheetId="29" hidden="1">#REF!</definedName>
    <definedName name="ASD" localSheetId="31">#REF!</definedName>
    <definedName name="ASD">#REF!</definedName>
    <definedName name="asdf" localSheetId="28" hidden="1">#REF!</definedName>
    <definedName name="asdf" localSheetId="29" hidden="1">#REF!</definedName>
    <definedName name="asdf" hidden="1">#REF!</definedName>
    <definedName name="asdij" localSheetId="28" hidden="1">#REF!</definedName>
    <definedName name="asdij" localSheetId="29" hidden="1">#REF!</definedName>
    <definedName name="asdij" hidden="1">#REF!</definedName>
    <definedName name="asf" localSheetId="28" hidden="1">#REF!</definedName>
    <definedName name="asf" localSheetId="29" hidden="1">#REF!</definedName>
    <definedName name="asf" hidden="1">#REF!</definedName>
    <definedName name="aspd" localSheetId="28" hidden="1">#REF!</definedName>
    <definedName name="aspd" localSheetId="29" hidden="1">#REF!</definedName>
    <definedName name="aspd" hidden="1">#REF!</definedName>
    <definedName name="ASSUMPTIONS" localSheetId="28">#REF!</definedName>
    <definedName name="ASSUMPTIONS" localSheetId="29">#REF!</definedName>
    <definedName name="ASSUMPTIONS" localSheetId="31">#REF!</definedName>
    <definedName name="ASSUMPTIONS">#REF!</definedName>
    <definedName name="aswac" localSheetId="28" hidden="1">#REF!</definedName>
    <definedName name="aswac" localSheetId="29" hidden="1">#REF!</definedName>
    <definedName name="aswac" hidden="1">#REF!</definedName>
    <definedName name="aswc" localSheetId="28" hidden="1">#REF!</definedName>
    <definedName name="aswc" localSheetId="29" hidden="1">#REF!</definedName>
    <definedName name="aswc" hidden="1">#REF!</definedName>
    <definedName name="aw3dq" localSheetId="28" hidden="1">#REF!</definedName>
    <definedName name="aw3dq" localSheetId="29" hidden="1">#REF!</definedName>
    <definedName name="aw3dq" hidden="1">#REF!</definedName>
    <definedName name="awd" localSheetId="28" hidden="1">#REF!</definedName>
    <definedName name="awd" localSheetId="29" hidden="1">#REF!</definedName>
    <definedName name="awd" hidden="1">#REF!</definedName>
    <definedName name="awef" localSheetId="28" hidden="1">#REF!</definedName>
    <definedName name="awef" localSheetId="29" hidden="1">#REF!</definedName>
    <definedName name="awef" hidden="1">#REF!</definedName>
    <definedName name="AWS" localSheetId="28" hidden="1">#REF!</definedName>
    <definedName name="AWS" localSheetId="29" hidden="1">#REF!</definedName>
    <definedName name="AWS" hidden="1">#REF!</definedName>
    <definedName name="az" localSheetId="28" hidden="1">#REF!</definedName>
    <definedName name="az" localSheetId="29" hidden="1">#REF!</definedName>
    <definedName name="az" hidden="1">#REF!</definedName>
    <definedName name="B" localSheetId="19">#REF!</definedName>
    <definedName name="B" localSheetId="23">#REF!</definedName>
    <definedName name="B" localSheetId="24">#REF!</definedName>
    <definedName name="B" localSheetId="28">#REF!</definedName>
    <definedName name="B" localSheetId="29">#REF!</definedName>
    <definedName name="B" localSheetId="31">#REF!</definedName>
    <definedName name="B" localSheetId="0">#REF!</definedName>
    <definedName name="B" localSheetId="1">#REF!</definedName>
    <definedName name="B" localSheetId="2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>#REF!</definedName>
    <definedName name="BACKUP">'[15]CAPM Backup (Sc 12 - p. 2)'!$A$18:$K$79</definedName>
    <definedName name="BAL" localSheetId="28">#REF!</definedName>
    <definedName name="BAL" localSheetId="29">#REF!</definedName>
    <definedName name="BAL" localSheetId="31">#REF!</definedName>
    <definedName name="BAL">#REF!</definedName>
    <definedName name="BalDatData" localSheetId="28">#REF!</definedName>
    <definedName name="BalDatData" localSheetId="29">#REF!</definedName>
    <definedName name="BalDatData" localSheetId="31">#REF!</definedName>
    <definedName name="BalDatData">#REF!</definedName>
    <definedName name="BB" localSheetId="28" hidden="1">#REF!</definedName>
    <definedName name="BB" localSheetId="29" hidden="1">#REF!</definedName>
    <definedName name="BB" hidden="1">#REF!</definedName>
    <definedName name="bb_mdm" localSheetId="28" hidden="1">#REF!</definedName>
    <definedName name="bb_mdm" localSheetId="29" hidden="1">#REF!</definedName>
    <definedName name="bb_mdm" hidden="1">#REF!</definedName>
    <definedName name="bb_MDMyNTU0NDRBODY1NDVEQz" localSheetId="28" hidden="1">#REF!</definedName>
    <definedName name="bb_MDMyNTU0NDRBODY1NDVEQz" localSheetId="29" hidden="1">#REF!</definedName>
    <definedName name="bb_MDMyNTU0NDRBODY1NDVEQz" hidden="1">#REF!</definedName>
    <definedName name="bbbb" localSheetId="28" hidden="1">#REF!</definedName>
    <definedName name="bbbb" localSheetId="29" hidden="1">#REF!</definedName>
    <definedName name="bbbb" hidden="1">#REF!</definedName>
    <definedName name="BegMonth" localSheetId="28">#REF!</definedName>
    <definedName name="BegMonth" localSheetId="29">#REF!</definedName>
    <definedName name="BegMonth" localSheetId="31">#REF!</definedName>
    <definedName name="BegMonth">#REF!</definedName>
    <definedName name="BENEFITS_EXP" localSheetId="28">#REF!</definedName>
    <definedName name="BENEFITS_EXP" localSheetId="29">#REF!</definedName>
    <definedName name="BENEFITS_EXP" localSheetId="31">#REF!</definedName>
    <definedName name="BENEFITS_EXP">#REF!</definedName>
    <definedName name="BETA" localSheetId="28">#REF!</definedName>
    <definedName name="BETA" localSheetId="29">#REF!</definedName>
    <definedName name="BETA" localSheetId="31">#REF!</definedName>
    <definedName name="BETA" localSheetId="0">#REF!</definedName>
    <definedName name="BETA">#REF!</definedName>
    <definedName name="betaadj" localSheetId="28">#REF!</definedName>
    <definedName name="betaadj" localSheetId="29">#REF!</definedName>
    <definedName name="betaadj" localSheetId="31">#REF!</definedName>
    <definedName name="betaadj" localSheetId="0">#REF!</definedName>
    <definedName name="betaadj">#REF!</definedName>
    <definedName name="bl" localSheetId="28" hidden="1">#REF!</definedName>
    <definedName name="bl" localSheetId="29" hidden="1">#REF!</definedName>
    <definedName name="bl" hidden="1">#REF!</definedName>
    <definedName name="bnca" localSheetId="28" hidden="1">#REF!</definedName>
    <definedName name="bnca" localSheetId="29" hidden="1">#REF!</definedName>
    <definedName name="bnca" hidden="1">#REF!</definedName>
    <definedName name="bned" localSheetId="28" hidden="1">#REF!</definedName>
    <definedName name="bned" localSheetId="29" hidden="1">#REF!</definedName>
    <definedName name="bned" hidden="1">#REF!</definedName>
    <definedName name="BORDER1" localSheetId="23">#REF!</definedName>
    <definedName name="BORDER1" localSheetId="24">#REF!</definedName>
    <definedName name="BORDER1" localSheetId="28">#REF!</definedName>
    <definedName name="BORDER1" localSheetId="29">#REF!</definedName>
    <definedName name="BORDER1" localSheetId="31">#REF!</definedName>
    <definedName name="BORDER1">#REF!</definedName>
    <definedName name="BORDER2" localSheetId="23">#REF!</definedName>
    <definedName name="BORDER2" localSheetId="24">#REF!</definedName>
    <definedName name="BORDER2" localSheetId="28">#REF!</definedName>
    <definedName name="BORDER2" localSheetId="29">#REF!</definedName>
    <definedName name="BORDER2" localSheetId="31">#REF!</definedName>
    <definedName name="BORDER2">#REF!</definedName>
    <definedName name="borst" localSheetId="28" hidden="1">#REF!</definedName>
    <definedName name="borst" localSheetId="29" hidden="1">#REF!</definedName>
    <definedName name="borst" hidden="1">#REF!</definedName>
    <definedName name="BOTH" localSheetId="23">#REF!</definedName>
    <definedName name="BOTH" localSheetId="24">#REF!</definedName>
    <definedName name="BOTH" localSheetId="28">#REF!</definedName>
    <definedName name="BOTH" localSheetId="29">#REF!</definedName>
    <definedName name="BOTH" localSheetId="31">#REF!</definedName>
    <definedName name="BOTH">#REF!</definedName>
    <definedName name="bruce" localSheetId="19">#REF!</definedName>
    <definedName name="bruce" localSheetId="23">#REF!</definedName>
    <definedName name="bruce" localSheetId="24">#REF!</definedName>
    <definedName name="bruce" localSheetId="28">#REF!</definedName>
    <definedName name="bruce" localSheetId="29">#REF!</definedName>
    <definedName name="bruce" localSheetId="31">#REF!</definedName>
    <definedName name="bruce" localSheetId="0">#REF!</definedName>
    <definedName name="bruce" localSheetId="1">#REF!</definedName>
    <definedName name="bruce" localSheetId="2">#REF!</definedName>
    <definedName name="bruce" localSheetId="11">#REF!</definedName>
    <definedName name="bruce" localSheetId="12">#REF!</definedName>
    <definedName name="bruce" localSheetId="13">#REF!</definedName>
    <definedName name="bruce" localSheetId="14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>#REF!</definedName>
    <definedName name="BS_Forecast" localSheetId="28">#REF!</definedName>
    <definedName name="BS_Forecast" localSheetId="29">#REF!</definedName>
    <definedName name="BS_Forecast" localSheetId="31">#REF!</definedName>
    <definedName name="BS_Forecast">#REF!</definedName>
    <definedName name="BS_Plan" localSheetId="28">#REF!</definedName>
    <definedName name="BS_Plan" localSheetId="29">#REF!</definedName>
    <definedName name="BS_Plan" localSheetId="31">#REF!</definedName>
    <definedName name="BS_Plan">#REF!</definedName>
    <definedName name="BS_Plan2" localSheetId="28">#REF!</definedName>
    <definedName name="BS_Plan2" localSheetId="29">#REF!</definedName>
    <definedName name="BS_Plan2" localSheetId="31">#REF!</definedName>
    <definedName name="BS_Plan2">#REF!</definedName>
    <definedName name="BTLTAX" localSheetId="28">#REF!</definedName>
    <definedName name="BTLTAX" localSheetId="29">#REF!</definedName>
    <definedName name="BTLTAX" localSheetId="31">#REF!</definedName>
    <definedName name="BTLTAX">#REF!</definedName>
    <definedName name="BTLTAXES" localSheetId="28">#REF!</definedName>
    <definedName name="BTLTAXES" localSheetId="29">#REF!</definedName>
    <definedName name="BTLTAXES" localSheetId="31">#REF!</definedName>
    <definedName name="BTLTAXES">#REF!</definedName>
    <definedName name="BTLTXBUD" localSheetId="28">#REF!</definedName>
    <definedName name="BTLTXBUD" localSheetId="29">#REF!</definedName>
    <definedName name="BTLTXBUD" localSheetId="31">#REF!</definedName>
    <definedName name="BTLTXBUD">#REF!</definedName>
    <definedName name="BUDGET3" localSheetId="19">#REF!</definedName>
    <definedName name="BUDGET3" localSheetId="23">#REF!</definedName>
    <definedName name="BUDGET3" localSheetId="24">#REF!</definedName>
    <definedName name="BUDGET3" localSheetId="28">#REF!</definedName>
    <definedName name="BUDGET3" localSheetId="29">#REF!</definedName>
    <definedName name="BUDGET3" localSheetId="31">#REF!</definedName>
    <definedName name="BUDGET3" localSheetId="0">#REF!</definedName>
    <definedName name="BUDGET3" localSheetId="1">#REF!</definedName>
    <definedName name="BUDGET3" localSheetId="2">#REF!</definedName>
    <definedName name="BUDGET3" localSheetId="11">#REF!</definedName>
    <definedName name="BUDGET3" localSheetId="12">#REF!</definedName>
    <definedName name="BUDGET3" localSheetId="13">#REF!</definedName>
    <definedName name="BUDGET3" localSheetId="14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>#REF!</definedName>
    <definedName name="C_" localSheetId="19">#REF!</definedName>
    <definedName name="C_" localSheetId="23">#REF!</definedName>
    <definedName name="C_" localSheetId="24">#REF!</definedName>
    <definedName name="C_" localSheetId="28">#REF!</definedName>
    <definedName name="C_" localSheetId="29">#REF!</definedName>
    <definedName name="C_" localSheetId="31">#REF!</definedName>
    <definedName name="C_" localSheetId="0">#REF!</definedName>
    <definedName name="C_" localSheetId="1">#REF!</definedName>
    <definedName name="C_" localSheetId="2">#REF!</definedName>
    <definedName name="C_" localSheetId="11">#REF!</definedName>
    <definedName name="C_" localSheetId="12">#REF!</definedName>
    <definedName name="C_" localSheetId="13">#REF!</definedName>
    <definedName name="C_" localSheetId="14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>#REF!</definedName>
    <definedName name="ca" localSheetId="28" hidden="1">#REF!</definedName>
    <definedName name="ca" localSheetId="29" hidden="1">#REF!</definedName>
    <definedName name="ca" hidden="1">#REF!</definedName>
    <definedName name="capitalization" localSheetId="28">'[16]CS Data'!$B$10:$G$52</definedName>
    <definedName name="capitalization" localSheetId="29">'[16]CS Data'!$B$10:$G$52</definedName>
    <definedName name="capitalization">'[17]CS Data'!$B$11:$I$64</definedName>
    <definedName name="CASHFLS" localSheetId="24">'[18]CASH FLOWS BKUP'!#REF!</definedName>
    <definedName name="CASHFLS" localSheetId="28">'[18]CASH FLOWS BKUP'!#REF!</definedName>
    <definedName name="CASHFLS" localSheetId="29">'[18]CASH FLOWS BKUP'!#REF!</definedName>
    <definedName name="CASHFLS" localSheetId="31">'[18]CASH FLOWS BKUP'!#REF!</definedName>
    <definedName name="CASHFLS" localSheetId="1">'[18]CASH FLOWS BKUP'!#REF!</definedName>
    <definedName name="CASHFLS" localSheetId="2">'[18]CASH FLOWS BKUP'!#REF!</definedName>
    <definedName name="CASHFLS" localSheetId="8">'[18]CASH FLOWS BKUP'!#REF!</definedName>
    <definedName name="CASHFLS" localSheetId="9">'[18]CASH FLOWS BKUP'!#REF!</definedName>
    <definedName name="CASHFLS">'[18]CASH FLOWS BKUP'!#REF!</definedName>
    <definedName name="cbwe" localSheetId="28" hidden="1">#REF!</definedName>
    <definedName name="cbwe" localSheetId="29" hidden="1">#REF!</definedName>
    <definedName name="cbwe" hidden="1">#REF!</definedName>
    <definedName name="CF_Forecast" localSheetId="28">#REF!</definedName>
    <definedName name="CF_Forecast" localSheetId="29">#REF!</definedName>
    <definedName name="CF_Forecast" localSheetId="31">#REF!</definedName>
    <definedName name="CF_Forecast">#REF!</definedName>
    <definedName name="CF_Plan2" localSheetId="28">#REF!</definedName>
    <definedName name="CF_Plan2" localSheetId="29">#REF!</definedName>
    <definedName name="CF_Plan2" localSheetId="31">#REF!</definedName>
    <definedName name="CF_Plan2">#REF!</definedName>
    <definedName name="chj" localSheetId="28" hidden="1">#REF!</definedName>
    <definedName name="chj" localSheetId="29" hidden="1">#REF!</definedName>
    <definedName name="chj" hidden="1">#REF!</definedName>
    <definedName name="CMACT" localSheetId="24">'[8]Page 1'!#REF!</definedName>
    <definedName name="CMACT" localSheetId="28">'[8]Page 1'!#REF!</definedName>
    <definedName name="CMACT" localSheetId="29">'[8]Page 1'!#REF!</definedName>
    <definedName name="CMACT" localSheetId="31">'[8]Page 1'!#REF!</definedName>
    <definedName name="CMACT" localSheetId="1">'[8]Page 1'!#REF!</definedName>
    <definedName name="CMACT" localSheetId="2">'[8]Page 1'!#REF!</definedName>
    <definedName name="CMACT" localSheetId="8">'[8]Page 1'!#REF!</definedName>
    <definedName name="CMACT" localSheetId="9">'[8]Page 1'!#REF!</definedName>
    <definedName name="CMACT">'[8]Page 1'!#REF!</definedName>
    <definedName name="CMBUD" localSheetId="24">'[8]Page 1'!#REF!</definedName>
    <definedName name="CMBUD" localSheetId="28">'[8]Page 1'!#REF!</definedName>
    <definedName name="CMBUD" localSheetId="29">'[8]Page 1'!#REF!</definedName>
    <definedName name="CMBUD" localSheetId="31">'[8]Page 1'!#REF!</definedName>
    <definedName name="CMBUD" localSheetId="1">'[8]Page 1'!#REF!</definedName>
    <definedName name="CMBUD" localSheetId="2">'[8]Page 1'!#REF!</definedName>
    <definedName name="CMBUD" localSheetId="8">'[8]Page 1'!#REF!</definedName>
    <definedName name="CMBUD" localSheetId="9">'[8]Page 1'!#REF!</definedName>
    <definedName name="CMBUD">'[8]Page 1'!#REF!</definedName>
    <definedName name="COAST1" localSheetId="28">#REF!</definedName>
    <definedName name="COAST1" localSheetId="29">#REF!</definedName>
    <definedName name="COAST1" localSheetId="31">#REF!</definedName>
    <definedName name="COAST1">#REF!</definedName>
    <definedName name="COM_COASTX" localSheetId="28">#REF!</definedName>
    <definedName name="COM_COASTX" localSheetId="29">#REF!</definedName>
    <definedName name="COM_COASTX" localSheetId="31">#REF!</definedName>
    <definedName name="COM_COASTX">#REF!</definedName>
    <definedName name="COM_EBE" localSheetId="28">#REF!</definedName>
    <definedName name="COM_EBE" localSheetId="29">#REF!</definedName>
    <definedName name="COM_EBE" localSheetId="31">#REF!</definedName>
    <definedName name="COM_EBE">#REF!</definedName>
    <definedName name="COM_EBX" localSheetId="28">#REF!</definedName>
    <definedName name="COM_EBX" localSheetId="29">#REF!</definedName>
    <definedName name="COM_EBX" localSheetId="31">#REF!</definedName>
    <definedName name="COM_EBX">#REF!</definedName>
    <definedName name="COM_OAP" localSheetId="28">#REF!</definedName>
    <definedName name="COM_OAP" localSheetId="29">#REF!</definedName>
    <definedName name="COM_OAP" localSheetId="31">#REF!</definedName>
    <definedName name="COM_OAP">#REF!</definedName>
    <definedName name="COM_ONAQ" localSheetId="28">#REF!</definedName>
    <definedName name="COM_ONAQ" localSheetId="29">#REF!</definedName>
    <definedName name="COM_ONAQ" localSheetId="31">#REF!</definedName>
    <definedName name="COM_ONAQ">#REF!</definedName>
    <definedName name="COM_SBAE" localSheetId="28">#REF!</definedName>
    <definedName name="COM_SBAE" localSheetId="29">#REF!</definedName>
    <definedName name="COM_SBAE" localSheetId="31">#REF!</definedName>
    <definedName name="COM_SBAE">#REF!</definedName>
    <definedName name="COM_TOTAL" localSheetId="28">#REF!</definedName>
    <definedName name="COM_TOTAL" localSheetId="29">#REF!</definedName>
    <definedName name="COM_TOTAL" localSheetId="31">#REF!</definedName>
    <definedName name="COM_TOTAL">#REF!</definedName>
    <definedName name="COM_WATER" localSheetId="28">#REF!</definedName>
    <definedName name="COM_WATER" localSheetId="29">#REF!</definedName>
    <definedName name="COM_WATER" localSheetId="31">#REF!</definedName>
    <definedName name="COM_WATER">#REF!</definedName>
    <definedName name="Common" localSheetId="28" hidden="1">{#N/A,#N/A,FALSE,"SCA";#N/A,#N/A,FALSE,"NCA";#N/A,#N/A,FALSE,"SAZ";#N/A,#N/A,FALSE,"CAZ";#N/A,#N/A,FALSE,"SNV";#N/A,#N/A,FALSE,"NNV";#N/A,#N/A,FALSE,"PP";#N/A,#N/A,FALSE,"SA"}</definedName>
    <definedName name="Common" localSheetId="29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osite" localSheetId="28">#REF!</definedName>
    <definedName name="Composite" localSheetId="29">#REF!</definedName>
    <definedName name="Composite" localSheetId="31">#REF!</definedName>
    <definedName name="Composite">#REF!</definedName>
    <definedName name="CONSCF4A" localSheetId="28">#REF!</definedName>
    <definedName name="CONSCF4A" localSheetId="29">#REF!</definedName>
    <definedName name="CONSCF4A" localSheetId="31">#REF!</definedName>
    <definedName name="CONSCF4A">#REF!</definedName>
    <definedName name="CONSCF4B" localSheetId="24">#REF!</definedName>
    <definedName name="CONSCF4B" localSheetId="28">#REF!</definedName>
    <definedName name="CONSCF4B" localSheetId="29">#REF!</definedName>
    <definedName name="CONSCF4B" localSheetId="31">#REF!</definedName>
    <definedName name="CONSCF4B" localSheetId="1">#REF!</definedName>
    <definedName name="CONSCF4B" localSheetId="2">#REF!</definedName>
    <definedName name="CONSCF4B" localSheetId="8">#REF!</definedName>
    <definedName name="CONSCF4B" localSheetId="9">#REF!</definedName>
    <definedName name="CONSCF4B">#REF!</definedName>
    <definedName name="CONSOLP1" localSheetId="28">#REF!</definedName>
    <definedName name="CONSOLP1" localSheetId="29">#REF!</definedName>
    <definedName name="CONSOLP1" localSheetId="31">#REF!</definedName>
    <definedName name="CONSOLP1">#REF!</definedName>
    <definedName name="CONSOLP2" localSheetId="28">#REF!</definedName>
    <definedName name="CONSOLP2" localSheetId="29">#REF!</definedName>
    <definedName name="CONSOLP2" localSheetId="31">#REF!</definedName>
    <definedName name="CONSOLP2">#REF!</definedName>
    <definedName name="CONSOLP3" localSheetId="28">#REF!</definedName>
    <definedName name="CONSOLP3" localSheetId="29">#REF!</definedName>
    <definedName name="CONSOLP3" localSheetId="31">#REF!</definedName>
    <definedName name="CONSOLP3">#REF!</definedName>
    <definedName name="CONSOLP4" localSheetId="28">#REF!</definedName>
    <definedName name="CONSOLP4" localSheetId="29">#REF!</definedName>
    <definedName name="CONSOLP4" localSheetId="31">#REF!</definedName>
    <definedName name="CONSOLP4">#REF!</definedName>
    <definedName name="cover" localSheetId="28" hidden="1">#REF!</definedName>
    <definedName name="cover" localSheetId="29" hidden="1">#REF!</definedName>
    <definedName name="cover" hidden="1">#REF!</definedName>
    <definedName name="cvdsza" localSheetId="28" hidden="1">#REF!</definedName>
    <definedName name="cvdsza" localSheetId="29" hidden="1">#REF!</definedName>
    <definedName name="cvdsza" hidden="1">#REF!</definedName>
    <definedName name="D" localSheetId="19">'[4]C-3.10'!#REF!</definedName>
    <definedName name="D" localSheetId="23">'[4]C-3.10'!#REF!</definedName>
    <definedName name="D" localSheetId="24">'[4]C-3.10'!#REF!</definedName>
    <definedName name="d" localSheetId="28" hidden="1">#REF!</definedName>
    <definedName name="d" localSheetId="29" hidden="1">#REF!</definedName>
    <definedName name="D" localSheetId="31">'[5]C-3.10'!#REF!</definedName>
    <definedName name="D" localSheetId="0">'[4]C-3.10'!#REF!</definedName>
    <definedName name="D" localSheetId="1">'[4]C-3.10'!#REF!</definedName>
    <definedName name="D" localSheetId="2">'[4]C-3.10'!#REF!</definedName>
    <definedName name="D" localSheetId="7">'[6]C-3.10'!#REF!</definedName>
    <definedName name="D" localSheetId="8">'[6]C-3.10'!#REF!</definedName>
    <definedName name="D" localSheetId="9">'[6]C-3.10'!#REF!</definedName>
    <definedName name="D" localSheetId="11">'[4]C-3.10'!#REF!</definedName>
    <definedName name="D" localSheetId="12">'[4]C-3.10'!#REF!</definedName>
    <definedName name="D" localSheetId="13">'[4]C-3.10'!#REF!</definedName>
    <definedName name="D" localSheetId="14">'[4]C-3.10'!#REF!</definedName>
    <definedName name="D" localSheetId="15">'[4]C-3.10'!#REF!</definedName>
    <definedName name="D" localSheetId="16">'[4]C-3.10'!#REF!</definedName>
    <definedName name="D" localSheetId="17">'[4]C-3.10'!#REF!</definedName>
    <definedName name="D" localSheetId="18">'[4]C-3.10'!#REF!</definedName>
    <definedName name="D">'[6]C-3.10'!#REF!</definedName>
    <definedName name="da3a" localSheetId="28" hidden="1">#REF!</definedName>
    <definedName name="da3a" localSheetId="29" hidden="1">#REF!</definedName>
    <definedName name="da3a" hidden="1">#REF!</definedName>
    <definedName name="DAT">'[19]DAT ACCOUNTS'!$A$1:$D$65536</definedName>
    <definedName name="DATA">#N/A</definedName>
    <definedName name="Date">'[20]Debt Info'!$B$3</definedName>
    <definedName name="db" localSheetId="28" hidden="1">#REF!</definedName>
    <definedName name="db" localSheetId="29" hidden="1">#REF!</definedName>
    <definedName name="db" hidden="1">#REF!</definedName>
    <definedName name="DCpropor" localSheetId="28">#REF!</definedName>
    <definedName name="DCpropor" localSheetId="29">#REF!</definedName>
    <definedName name="DCpropor" localSheetId="31">#REF!</definedName>
    <definedName name="DCpropor">#REF!</definedName>
    <definedName name="DEC" localSheetId="28">#REF!</definedName>
    <definedName name="DEC" localSheetId="29">#REF!</definedName>
    <definedName name="DEC" localSheetId="31">#REF!</definedName>
    <definedName name="DEC">#REF!</definedName>
    <definedName name="DEC_Proj" localSheetId="28">#REF!</definedName>
    <definedName name="DEC_Proj" localSheetId="29">#REF!</definedName>
    <definedName name="DEC_Proj" localSheetId="31">#REF!</definedName>
    <definedName name="DEC_Proj">#REF!</definedName>
    <definedName name="DETAIL146234" localSheetId="24">#REF!</definedName>
    <definedName name="DETAIL146234" localSheetId="28">#REF!</definedName>
    <definedName name="DETAIL146234" localSheetId="29">#REF!</definedName>
    <definedName name="DETAIL146234" localSheetId="31">#REF!</definedName>
    <definedName name="DETAIL146234" localSheetId="1">#REF!</definedName>
    <definedName name="DETAIL146234" localSheetId="2">#REF!</definedName>
    <definedName name="DETAIL146234" localSheetId="8">#REF!</definedName>
    <definedName name="DETAIL146234" localSheetId="9">#REF!</definedName>
    <definedName name="DETAIL146234">#REF!</definedName>
    <definedName name="dfghj" localSheetId="28" hidden="1">#REF!</definedName>
    <definedName name="dfghj" localSheetId="29" hidden="1">#REF!</definedName>
    <definedName name="dfghj" hidden="1">#REF!</definedName>
    <definedName name="dfl" localSheetId="28" hidden="1">#REF!</definedName>
    <definedName name="dfl" localSheetId="29" hidden="1">#REF!</definedName>
    <definedName name="dfl" hidden="1">#REF!</definedName>
    <definedName name="dle" localSheetId="28" hidden="1">#REF!</definedName>
    <definedName name="dle" localSheetId="29" hidden="1">#REF!</definedName>
    <definedName name="dle" hidden="1">#REF!</definedName>
    <definedName name="DocketNum">'[21]ANNUALIZE CTs'!$B$5</definedName>
    <definedName name="DOWNLOAD">[22]Download!$A$1:$D$2443</definedName>
    <definedName name="DOWNLOAD_1099" localSheetId="28">#REF!</definedName>
    <definedName name="DOWNLOAD_1099" localSheetId="29">#REF!</definedName>
    <definedName name="DOWNLOAD_1099" localSheetId="31">#REF!</definedName>
    <definedName name="DOWNLOAD_1099">#REF!</definedName>
    <definedName name="dp" localSheetId="28" hidden="1">#REF!</definedName>
    <definedName name="dp" localSheetId="29" hidden="1">#REF!</definedName>
    <definedName name="dp" hidden="1">#REF!</definedName>
    <definedName name="dsac" localSheetId="28" hidden="1">#REF!</definedName>
    <definedName name="dsac" localSheetId="29" hidden="1">#REF!</definedName>
    <definedName name="dsac" hidden="1">#REF!</definedName>
    <definedName name="dslakfjk" localSheetId="28" hidden="1">#REF!</definedName>
    <definedName name="dslakfjk" localSheetId="29" hidden="1">#REF!</definedName>
    <definedName name="dslakfjk" hidden="1">#REF!</definedName>
    <definedName name="dsld" localSheetId="28" hidden="1">#REF!</definedName>
    <definedName name="dsld" localSheetId="29" hidden="1">#REF!</definedName>
    <definedName name="dsld" hidden="1">#REF!</definedName>
    <definedName name="E" localSheetId="19">'[4]C-3.10'!#REF!</definedName>
    <definedName name="E" localSheetId="23">'[4]C-3.10'!#REF!</definedName>
    <definedName name="E" localSheetId="24">'[4]C-3.10'!#REF!</definedName>
    <definedName name="E" localSheetId="28">'[6]C-3.10'!#REF!</definedName>
    <definedName name="E" localSheetId="29">'[6]C-3.10'!#REF!</definedName>
    <definedName name="E" localSheetId="31">'[5]C-3.10'!#REF!</definedName>
    <definedName name="E" localSheetId="0">'[4]C-3.10'!#REF!</definedName>
    <definedName name="E" localSheetId="1">'[4]C-3.10'!#REF!</definedName>
    <definedName name="E" localSheetId="2">'[4]C-3.10'!#REF!</definedName>
    <definedName name="E" localSheetId="7">'[6]C-3.10'!#REF!</definedName>
    <definedName name="E" localSheetId="8">'[6]C-3.10'!#REF!</definedName>
    <definedName name="E" localSheetId="9">'[6]C-3.10'!#REF!</definedName>
    <definedName name="E" localSheetId="11">'[4]C-3.10'!#REF!</definedName>
    <definedName name="E" localSheetId="12">'[4]C-3.10'!#REF!</definedName>
    <definedName name="E" localSheetId="13">'[4]C-3.10'!#REF!</definedName>
    <definedName name="E" localSheetId="14">'[4]C-3.10'!#REF!</definedName>
    <definedName name="E" localSheetId="15">'[4]C-3.10'!#REF!</definedName>
    <definedName name="E" localSheetId="16">'[4]C-3.10'!#REF!</definedName>
    <definedName name="E" localSheetId="17">'[4]C-3.10'!#REF!</definedName>
    <definedName name="E" localSheetId="18">'[4]C-3.10'!#REF!</definedName>
    <definedName name="E">'[6]C-3.10'!#REF!</definedName>
    <definedName name="ecao" localSheetId="28" hidden="1">#REF!</definedName>
    <definedName name="ecao" localSheetId="29" hidden="1">#REF!</definedName>
    <definedName name="ecao" hidden="1">#REF!</definedName>
    <definedName name="ecsaop" localSheetId="28" hidden="1">#REF!</definedName>
    <definedName name="ecsaop" localSheetId="29" hidden="1">#REF!</definedName>
    <definedName name="ecsaop" hidden="1">#REF!</definedName>
    <definedName name="EGY12MIS" localSheetId="28">#REF!</definedName>
    <definedName name="EGY12MIS" localSheetId="29">#REF!</definedName>
    <definedName name="EGY12MIS" localSheetId="31">#REF!</definedName>
    <definedName name="EGY12MIS">#REF!</definedName>
    <definedName name="EGYASSTS" localSheetId="28">#REF!</definedName>
    <definedName name="EGYASSTS" localSheetId="29">#REF!</definedName>
    <definedName name="EGYASSTS" localSheetId="31">#REF!</definedName>
    <definedName name="EGYASSTS">#REF!</definedName>
    <definedName name="EGYCFSCH" localSheetId="28">#REF!</definedName>
    <definedName name="EGYCFSCH" localSheetId="29">#REF!</definedName>
    <definedName name="EGYCFSCH" localSheetId="31">#REF!</definedName>
    <definedName name="EGYCFSCH">#REF!</definedName>
    <definedName name="EGYCMIS" localSheetId="28">#REF!</definedName>
    <definedName name="EGYCMIS" localSheetId="29">#REF!</definedName>
    <definedName name="EGYCMIS" localSheetId="31">#REF!</definedName>
    <definedName name="EGYCMIS">#REF!</definedName>
    <definedName name="EGYLIABS" localSheetId="28">#REF!</definedName>
    <definedName name="EGYLIABS" localSheetId="29">#REF!</definedName>
    <definedName name="EGYLIABS" localSheetId="31">#REF!</definedName>
    <definedName name="EGYLIABS">#REF!</definedName>
    <definedName name="EGYPCFSH" localSheetId="28">#REF!</definedName>
    <definedName name="EGYPCFSH" localSheetId="29">#REF!</definedName>
    <definedName name="EGYPCFSH" localSheetId="31">#REF!</definedName>
    <definedName name="EGYPCFSH">#REF!</definedName>
    <definedName name="EGYPCFSHPORT" localSheetId="28">#REF!</definedName>
    <definedName name="EGYPCFSHPORT" localSheetId="29">#REF!</definedName>
    <definedName name="EGYPCFSHPORT" localSheetId="31">#REF!</definedName>
    <definedName name="EGYPCFSHPORT">#REF!</definedName>
    <definedName name="EGYPRIS" localSheetId="28">#REF!</definedName>
    <definedName name="EGYPRIS" localSheetId="29">#REF!</definedName>
    <definedName name="EGYPRIS" localSheetId="31">#REF!</definedName>
    <definedName name="EGYPRIS">#REF!</definedName>
    <definedName name="EGYRESCH" localSheetId="28">#REF!</definedName>
    <definedName name="EGYRESCH" localSheetId="29">#REF!</definedName>
    <definedName name="EGYRESCH" localSheetId="31">#REF!</definedName>
    <definedName name="EGYRESCH">#REF!</definedName>
    <definedName name="ert" localSheetId="28" hidden="1">#REF!</definedName>
    <definedName name="ert" localSheetId="29" hidden="1">#REF!</definedName>
    <definedName name="ert" hidden="1">#REF!</definedName>
    <definedName name="ertyu" localSheetId="28" hidden="1">#REF!</definedName>
    <definedName name="ertyu" localSheetId="29" hidden="1">#REF!</definedName>
    <definedName name="ertyu" hidden="1">#REF!</definedName>
    <definedName name="ESOP_GOAL" localSheetId="28">#REF!</definedName>
    <definedName name="ESOP_GOAL" localSheetId="29">#REF!</definedName>
    <definedName name="ESOP_GOAL" localSheetId="31">#REF!</definedName>
    <definedName name="ESOP_GOAL">#REF!</definedName>
    <definedName name="ESOPWP" localSheetId="28">#REF!</definedName>
    <definedName name="ESOPWP" localSheetId="29">#REF!</definedName>
    <definedName name="ESOPWP" localSheetId="31">#REF!</definedName>
    <definedName name="ESOPWP">#REF!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f" localSheetId="28" hidden="1">#REF!</definedName>
    <definedName name="f" localSheetId="29" hidden="1">#REF!</definedName>
    <definedName name="f" hidden="1">#REF!</definedName>
    <definedName name="F_1" localSheetId="23">#REF!</definedName>
    <definedName name="F_1" localSheetId="24">#REF!</definedName>
    <definedName name="F_1" localSheetId="28">#REF!</definedName>
    <definedName name="F_1" localSheetId="29">#REF!</definedName>
    <definedName name="F_1" localSheetId="31">#REF!</definedName>
    <definedName name="F_1">#REF!</definedName>
    <definedName name="F_2" localSheetId="23">#REF!</definedName>
    <definedName name="F_2" localSheetId="24">#REF!</definedName>
    <definedName name="F_2" localSheetId="28">#REF!</definedName>
    <definedName name="F_2" localSheetId="29">#REF!</definedName>
    <definedName name="F_2" localSheetId="31">#REF!</definedName>
    <definedName name="F_2">#REF!</definedName>
    <definedName name="F_2_2" localSheetId="23">#REF!</definedName>
    <definedName name="F_2_2" localSheetId="24">#REF!</definedName>
    <definedName name="F_2_2" localSheetId="28">#REF!</definedName>
    <definedName name="F_2_2" localSheetId="29">#REF!</definedName>
    <definedName name="F_2_2" localSheetId="31">#REF!</definedName>
    <definedName name="F_2_2">#REF!</definedName>
    <definedName name="F_4" localSheetId="23">#REF!</definedName>
    <definedName name="F_4" localSheetId="24">#REF!</definedName>
    <definedName name="F_4" localSheetId="28">#REF!</definedName>
    <definedName name="F_4" localSheetId="29">#REF!</definedName>
    <definedName name="F_4" localSheetId="31">#REF!</definedName>
    <definedName name="F_4">#REF!</definedName>
    <definedName name="F_6" localSheetId="23">#REF!</definedName>
    <definedName name="F_6" localSheetId="24">#REF!</definedName>
    <definedName name="F_6" localSheetId="28">#REF!</definedName>
    <definedName name="F_6" localSheetId="29">#REF!</definedName>
    <definedName name="F_6" localSheetId="31">#REF!</definedName>
    <definedName name="F_6">#REF!</definedName>
    <definedName name="F_7" localSheetId="23">#REF!</definedName>
    <definedName name="F_7" localSheetId="24">#REF!</definedName>
    <definedName name="F_7" localSheetId="28">#REF!</definedName>
    <definedName name="F_7" localSheetId="29">#REF!</definedName>
    <definedName name="F_7" localSheetId="31">#REF!</definedName>
    <definedName name="F_7">#REF!</definedName>
    <definedName name="F_8" localSheetId="23">#REF!</definedName>
    <definedName name="F_8" localSheetId="24">#REF!</definedName>
    <definedName name="F_8" localSheetId="28">#REF!</definedName>
    <definedName name="F_8" localSheetId="29">#REF!</definedName>
    <definedName name="F_8" localSheetId="31">#REF!</definedName>
    <definedName name="F_8">#REF!</definedName>
    <definedName name="fdv" localSheetId="28" hidden="1">#REF!</definedName>
    <definedName name="fdv" localSheetId="29" hidden="1">#REF!</definedName>
    <definedName name="fdv" hidden="1">#REF!</definedName>
    <definedName name="fff" localSheetId="28" hidden="1">#REF!</definedName>
    <definedName name="fff" localSheetId="29" hidden="1">#REF!</definedName>
    <definedName name="fff" hidden="1">#REF!</definedName>
    <definedName name="ffffff" localSheetId="28" hidden="1">#REF!</definedName>
    <definedName name="ffffff" localSheetId="29" hidden="1">#REF!</definedName>
    <definedName name="ffffff" hidden="1">#REF!</definedName>
    <definedName name="ffkf" localSheetId="28" hidden="1">#REF!</definedName>
    <definedName name="ffkf" localSheetId="29" hidden="1">#REF!</definedName>
    <definedName name="ffkf" hidden="1">#REF!</definedName>
    <definedName name="FILE" localSheetId="28">#REF!</definedName>
    <definedName name="FILE" localSheetId="29">#REF!</definedName>
    <definedName name="FILE" localSheetId="31">#REF!</definedName>
    <definedName name="FILE">#REF!</definedName>
    <definedName name="FINANCIALREQ" localSheetId="28">#REF!</definedName>
    <definedName name="FINANCIALREQ" localSheetId="29">#REF!</definedName>
    <definedName name="FINANCIALREQ" localSheetId="31">#REF!</definedName>
    <definedName name="FINANCIALREQ">#REF!</definedName>
    <definedName name="FIVEYR" localSheetId="19">#REF!</definedName>
    <definedName name="FIVEYR" localSheetId="23">#REF!</definedName>
    <definedName name="FIVEYR" localSheetId="24">#REF!</definedName>
    <definedName name="FIVEYR" localSheetId="28">#REF!</definedName>
    <definedName name="FIVEYR" localSheetId="29">#REF!</definedName>
    <definedName name="FIVEYR" localSheetId="31">#REF!</definedName>
    <definedName name="FIVEYR" localSheetId="0">#REF!</definedName>
    <definedName name="FIVEYR" localSheetId="1">#REF!</definedName>
    <definedName name="FIVEYR" localSheetId="2">#REF!</definedName>
    <definedName name="FIVEYR" localSheetId="11">#REF!</definedName>
    <definedName name="FIVEYR" localSheetId="12">#REF!</definedName>
    <definedName name="FIVEYR" localSheetId="13">#REF!</definedName>
    <definedName name="FIVEYR" localSheetId="14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>#REF!</definedName>
    <definedName name="fkfkf" localSheetId="28" hidden="1">#REF!</definedName>
    <definedName name="fkfkf" localSheetId="29" hidden="1">#REF!</definedName>
    <definedName name="fkfkf" hidden="1">#REF!</definedName>
    <definedName name="FOR_DENISE_O." localSheetId="24">#REF!</definedName>
    <definedName name="FOR_DENISE_O." localSheetId="28">#REF!</definedName>
    <definedName name="FOR_DENISE_O." localSheetId="29">#REF!</definedName>
    <definedName name="FOR_DENISE_O." localSheetId="31">#REF!</definedName>
    <definedName name="FOR_DENISE_O." localSheetId="1">#REF!</definedName>
    <definedName name="FOR_DENISE_O." localSheetId="2">#REF!</definedName>
    <definedName name="FOR_DENISE_O." localSheetId="8">#REF!</definedName>
    <definedName name="FOR_DENISE_O." localSheetId="9">#REF!</definedName>
    <definedName name="FOR_DENISE_O.">#REF!</definedName>
    <definedName name="fpfl" localSheetId="28" hidden="1">#REF!</definedName>
    <definedName name="fpfl" localSheetId="29" hidden="1">#REF!</definedName>
    <definedName name="fpfl" hidden="1">#REF!</definedName>
    <definedName name="fvgbn" localSheetId="28" hidden="1">#REF!</definedName>
    <definedName name="fvgbn" localSheetId="29" hidden="1">#REF!</definedName>
    <definedName name="fvgbn" hidden="1">#REF!</definedName>
    <definedName name="FY4_LACTUAL">"a"</definedName>
    <definedName name="gfhj" localSheetId="28" hidden="1">#REF!</definedName>
    <definedName name="gfhj" localSheetId="29" hidden="1">#REF!</definedName>
    <definedName name="gfhj" hidden="1">#REF!</definedName>
    <definedName name="gggggg" localSheetId="28" hidden="1">#REF!</definedName>
    <definedName name="gggggg" localSheetId="29" hidden="1">#REF!</definedName>
    <definedName name="gggggg" hidden="1">#REF!</definedName>
    <definedName name="ghjk" localSheetId="28" hidden="1">#REF!</definedName>
    <definedName name="ghjk" localSheetId="29" hidden="1">#REF!</definedName>
    <definedName name="ghjk" hidden="1">#REF!</definedName>
    <definedName name="GLDOWNLOAD" localSheetId="28">#REF!</definedName>
    <definedName name="GLDOWNLOAD" localSheetId="29">#REF!</definedName>
    <definedName name="GLDOWNLOAD" localSheetId="31">#REF!</definedName>
    <definedName name="GLDOWNLOAD">#REF!</definedName>
    <definedName name="got" localSheetId="28" hidden="1">#REF!</definedName>
    <definedName name="got" localSheetId="29" hidden="1">#REF!</definedName>
    <definedName name="got" hidden="1">#REF!</definedName>
    <definedName name="GRANDTOT" localSheetId="28">#REF!</definedName>
    <definedName name="GRANDTOT" localSheetId="29">#REF!</definedName>
    <definedName name="GRANDTOT" localSheetId="31">#REF!</definedName>
    <definedName name="GRANDTOT">#REF!</definedName>
    <definedName name="GROWTH" localSheetId="28">#REF!</definedName>
    <definedName name="GROWTH" localSheetId="29">#REF!</definedName>
    <definedName name="GROWTH" localSheetId="31">#REF!</definedName>
    <definedName name="GROWTH" localSheetId="0">#REF!</definedName>
    <definedName name="GROWTH">#REF!</definedName>
    <definedName name="hhhhh" localSheetId="28" hidden="1">#REF!</definedName>
    <definedName name="hhhhh" localSheetId="29" hidden="1">#REF!</definedName>
    <definedName name="hhhhh" hidden="1">#REF!</definedName>
    <definedName name="HistYear">[23]Sheet1!$B$17</definedName>
    <definedName name="hldgpd" localSheetId="28">#REF!</definedName>
    <definedName name="hldgpd" localSheetId="29">#REF!</definedName>
    <definedName name="hldgpd" localSheetId="31">#REF!</definedName>
    <definedName name="hldgpd" localSheetId="0">#REF!</definedName>
    <definedName name="hldgpd">#REF!</definedName>
    <definedName name="HTML_CodePage" hidden="1">1252</definedName>
    <definedName name="HTML_Control" localSheetId="19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localSheetId="24" hidden="1">{"'Sheet1'!$A$1:$O$40"}</definedName>
    <definedName name="HTML_Control" localSheetId="28" hidden="1">{"'Sheet1'!$A$1:$O$40"}</definedName>
    <definedName name="HTML_Control" localSheetId="29" hidden="1">{"'Sheet1'!$A$1:$O$40"}</definedName>
    <definedName name="HTML_Control" localSheetId="31" hidden="1">{"'Sheet1'!$A$1:$O$40"}</definedName>
    <definedName name="HTML_Control" localSheetId="0" hidden="1">{"'Sheet1'!$A$1:$O$40"}</definedName>
    <definedName name="HTML_Control" localSheetId="1" hidden="1">{"'Sheet1'!$A$1:$O$40"}</definedName>
    <definedName name="HTML_Control" localSheetId="2" hidden="1">{"'Sheet1'!$A$1:$O$40"}</definedName>
    <definedName name="HTML_Control" localSheetId="7" hidden="1">{"'Sheet1'!$A$1:$O$40"}</definedName>
    <definedName name="HTML_Control" localSheetId="8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4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fch" localSheetId="28" hidden="1">#REF!</definedName>
    <definedName name="ifch" localSheetId="29" hidden="1">#REF!</definedName>
    <definedName name="ifch" hidden="1">#REF!</definedName>
    <definedName name="INPUT" localSheetId="28">#REF!</definedName>
    <definedName name="INPUT" localSheetId="29">#REF!</definedName>
    <definedName name="INPUT" localSheetId="31">#REF!</definedName>
    <definedName name="INPUT" localSheetId="0">#REF!</definedName>
    <definedName name="INPUT">#REF!</definedName>
    <definedName name="INTEXP" localSheetId="28">#REF!</definedName>
    <definedName name="INTEXP" localSheetId="29">#REF!</definedName>
    <definedName name="INTEXP" localSheetId="31">#REF!</definedName>
    <definedName name="INTEXP">#REF!</definedName>
    <definedName name="ipowAC" localSheetId="28" hidden="1">#REF!</definedName>
    <definedName name="ipowAC" localSheetId="29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localSheetId="28" hidden="1">40164.5046875</definedName>
    <definedName name="IQ_NAMES_REVISION_DATE_" localSheetId="29" hidden="1">40164.5046875</definedName>
    <definedName name="IQ_NAMES_REVISION_DATE_" hidden="1">40231.5582175926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Forecast" localSheetId="28">#REF!</definedName>
    <definedName name="IS_Forecast" localSheetId="29">#REF!</definedName>
    <definedName name="IS_Forecast" localSheetId="31">#REF!</definedName>
    <definedName name="IS_Forecast">#REF!</definedName>
    <definedName name="IS_Monthly" localSheetId="28">#REF!</definedName>
    <definedName name="IS_Monthly" localSheetId="29">#REF!</definedName>
    <definedName name="IS_Monthly" localSheetId="31">#REF!</definedName>
    <definedName name="IS_Monthly">#REF!</definedName>
    <definedName name="IS_Plan" localSheetId="28">#REF!</definedName>
    <definedName name="IS_Plan" localSheetId="29">#REF!</definedName>
    <definedName name="IS_Plan" localSheetId="31">#REF!</definedName>
    <definedName name="IS_Plan">#REF!</definedName>
    <definedName name="IS_Plan2" localSheetId="28">#REF!</definedName>
    <definedName name="IS_Plan2" localSheetId="29">#REF!</definedName>
    <definedName name="IS_Plan2" localSheetId="31">#REF!</definedName>
    <definedName name="IS_Plan2">#REF!</definedName>
    <definedName name="iuy" localSheetId="28" hidden="1">#REF!</definedName>
    <definedName name="iuy" localSheetId="29" hidden="1">#REF!</definedName>
    <definedName name="iuy" hidden="1">#REF!</definedName>
    <definedName name="iuyt" localSheetId="28" hidden="1">#REF!</definedName>
    <definedName name="iuyt" localSheetId="29" hidden="1">#REF!</definedName>
    <definedName name="iuyt" hidden="1">#REF!</definedName>
    <definedName name="j" localSheetId="28" hidden="1">#REF!</definedName>
    <definedName name="j" localSheetId="29" hidden="1">#REF!</definedName>
    <definedName name="j" hidden="1">#REF!</definedName>
    <definedName name="jdn" localSheetId="28" hidden="1">#REF!</definedName>
    <definedName name="jdn" localSheetId="29" hidden="1">#REF!</definedName>
    <definedName name="jdn" hidden="1">#REF!</definedName>
    <definedName name="je" localSheetId="28" hidden="1">{#N/A,#N/A,FALSE,"SCA";#N/A,#N/A,FALSE,"NCA";#N/A,#N/A,FALSE,"SAZ";#N/A,#N/A,FALSE,"CAZ";#N/A,#N/A,FALSE,"SNV";#N/A,#N/A,FALSE,"NNV";#N/A,#N/A,FALSE,"PP";#N/A,#N/A,FALSE,"SA"}</definedName>
    <definedName name="je" localSheetId="29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22" hidden="1">{"'Sheet1'!$A$1:$O$40"}</definedName>
    <definedName name="jhlkqFL" localSheetId="23" hidden="1">{"'Sheet1'!$A$1:$O$40"}</definedName>
    <definedName name="jhlkqFL" localSheetId="24" hidden="1">{"'Sheet1'!$A$1:$O$40"}</definedName>
    <definedName name="jhlkqFL" localSheetId="28" hidden="1">{"'Sheet1'!$A$1:$O$40"}</definedName>
    <definedName name="jhlkqFL" localSheetId="29" hidden="1">{"'Sheet1'!$A$1:$O$40"}</definedName>
    <definedName name="jhlkqFL" localSheetId="31" hidden="1">{"'Sheet1'!$A$1:$O$40"}</definedName>
    <definedName name="jhlkqFL" localSheetId="0" hidden="1">{"'Sheet1'!$A$1:$O$40"}</definedName>
    <definedName name="jhlkqFL" localSheetId="2" hidden="1">{"'Sheet1'!$A$1:$O$40"}</definedName>
    <definedName name="jhlkqFL" localSheetId="7" hidden="1">{"'Sheet1'!$A$1:$O$40"}</definedName>
    <definedName name="jhlkqFL" localSheetId="12" hidden="1">{"'Sheet1'!$A$1:$O$40"}</definedName>
    <definedName name="jhlkqFL" hidden="1">{"'Sheet1'!$A$1:$O$40"}</definedName>
    <definedName name="JIM" localSheetId="19">#REF!</definedName>
    <definedName name="JIM" localSheetId="23">#REF!</definedName>
    <definedName name="JIM" localSheetId="24">#REF!</definedName>
    <definedName name="JIM" localSheetId="28">#REF!</definedName>
    <definedName name="JIM" localSheetId="29">#REF!</definedName>
    <definedName name="JIM" localSheetId="31">#REF!</definedName>
    <definedName name="JIM" localSheetId="0">#REF!</definedName>
    <definedName name="JIM" localSheetId="1">#REF!</definedName>
    <definedName name="JIM" localSheetId="2">#REF!</definedName>
    <definedName name="JIM" localSheetId="11">#REF!</definedName>
    <definedName name="JIM" localSheetId="12">#REF!</definedName>
    <definedName name="JIM" localSheetId="13">#REF!</definedName>
    <definedName name="JIM" localSheetId="14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>#REF!</definedName>
    <definedName name="jkdf" localSheetId="28" hidden="1">#REF!</definedName>
    <definedName name="jkdf" localSheetId="29" hidden="1">#REF!</definedName>
    <definedName name="jkdf" hidden="1">#REF!</definedName>
    <definedName name="jkdsac" localSheetId="28" hidden="1">#REF!</definedName>
    <definedName name="jkdsac" localSheetId="29" hidden="1">#REF!</definedName>
    <definedName name="jkdsac" hidden="1">#REF!</definedName>
    <definedName name="jkfoo" localSheetId="28" hidden="1">#REF!</definedName>
    <definedName name="jkfoo" localSheetId="29" hidden="1">#REF!</definedName>
    <definedName name="jkfoo" hidden="1">#REF!</definedName>
    <definedName name="jseqf" localSheetId="28" hidden="1">#REF!</definedName>
    <definedName name="jseqf" localSheetId="29" hidden="1">#REF!</definedName>
    <definedName name="jseqf" hidden="1">#REF!</definedName>
    <definedName name="jz" localSheetId="28" hidden="1">#REF!</definedName>
    <definedName name="jz" localSheetId="29" hidden="1">#REF!</definedName>
    <definedName name="jz" hidden="1">#REF!</definedName>
    <definedName name="jzs" localSheetId="28" hidden="1">#REF!</definedName>
    <definedName name="jzs" localSheetId="29" hidden="1">#REF!</definedName>
    <definedName name="jzs" hidden="1">#REF!</definedName>
    <definedName name="K2_WBEVMODE" hidden="1">0</definedName>
    <definedName name="kal" localSheetId="28" hidden="1">#REF!</definedName>
    <definedName name="kal" localSheetId="29" hidden="1">#REF!</definedName>
    <definedName name="kal" hidden="1">#REF!</definedName>
    <definedName name="kaw" localSheetId="28" hidden="1">#REF!</definedName>
    <definedName name="kaw" localSheetId="29" hidden="1">#REF!</definedName>
    <definedName name="kaw" hidden="1">#REF!</definedName>
    <definedName name="kdkd" localSheetId="28" hidden="1">#REF!</definedName>
    <definedName name="kdkd" localSheetId="29" hidden="1">#REF!</definedName>
    <definedName name="kdkd" hidden="1">#REF!</definedName>
    <definedName name="kdkjrt" localSheetId="28" hidden="1">#REF!</definedName>
    <definedName name="kdkjrt" localSheetId="29" hidden="1">#REF!</definedName>
    <definedName name="kdkjrt" hidden="1">#REF!</definedName>
    <definedName name="kdsfj" localSheetId="28" hidden="1">#REF!</definedName>
    <definedName name="kdsfj" localSheetId="29" hidden="1">#REF!</definedName>
    <definedName name="kdsfj" hidden="1">#REF!</definedName>
    <definedName name="kfdlsg" localSheetId="28" hidden="1">#REF!</definedName>
    <definedName name="kfdlsg" localSheetId="29" hidden="1">#REF!</definedName>
    <definedName name="kfdlsg" hidden="1">#REF!</definedName>
    <definedName name="kfkf" localSheetId="28" hidden="1">#REF!</definedName>
    <definedName name="kfkf" localSheetId="29" hidden="1">#REF!</definedName>
    <definedName name="kfkf" hidden="1">#REF!</definedName>
    <definedName name="kfkfkf" localSheetId="28" hidden="1">#REF!</definedName>
    <definedName name="kfkfkf" localSheetId="29" hidden="1">#REF!</definedName>
    <definedName name="kfkfkf" hidden="1">#REF!</definedName>
    <definedName name="kfkfkfkf" localSheetId="28" hidden="1">#REF!</definedName>
    <definedName name="kfkfkfkf" localSheetId="29" hidden="1">#REF!</definedName>
    <definedName name="kfkfkfkf" hidden="1">#REF!</definedName>
    <definedName name="kfkfkfl" localSheetId="28" hidden="1">#REF!</definedName>
    <definedName name="kfkfkfl" localSheetId="29" hidden="1">#REF!</definedName>
    <definedName name="kfkfkfl" hidden="1">#REF!</definedName>
    <definedName name="kfkfksm" localSheetId="28" hidden="1">#REF!</definedName>
    <definedName name="kfkfksm" localSheetId="29" hidden="1">#REF!</definedName>
    <definedName name="kfkfksm" hidden="1">#REF!</definedName>
    <definedName name="kiujh" localSheetId="28" hidden="1">#REF!</definedName>
    <definedName name="kiujh" localSheetId="29" hidden="1">#REF!</definedName>
    <definedName name="kiujh" hidden="1">#REF!</definedName>
    <definedName name="kjfjffnnf" localSheetId="28" hidden="1">#REF!</definedName>
    <definedName name="kjfjffnnf" localSheetId="29" hidden="1">#REF!</definedName>
    <definedName name="kjfjffnnf" hidden="1">#REF!</definedName>
    <definedName name="kjhg" localSheetId="28" hidden="1">#REF!</definedName>
    <definedName name="kjhg" localSheetId="29" hidden="1">#REF!</definedName>
    <definedName name="kjhg" hidden="1">#REF!</definedName>
    <definedName name="kjhgf" localSheetId="28" hidden="1">#REF!</definedName>
    <definedName name="kjhgf" localSheetId="29" hidden="1">#REF!</definedName>
    <definedName name="kjhgf" hidden="1">#REF!</definedName>
    <definedName name="kjzd" localSheetId="28" hidden="1">#REF!</definedName>
    <definedName name="kjzd" localSheetId="29" hidden="1">#REF!</definedName>
    <definedName name="kjzd" hidden="1">#REF!</definedName>
    <definedName name="kkkkk" localSheetId="28" hidden="1">#REF!</definedName>
    <definedName name="kkkkk" localSheetId="29" hidden="1">#REF!</definedName>
    <definedName name="kkkkk" hidden="1">#REF!</definedName>
    <definedName name="kldk" localSheetId="28" hidden="1">#REF!</definedName>
    <definedName name="kldk" localSheetId="29" hidden="1">#REF!</definedName>
    <definedName name="kldk" hidden="1">#REF!</definedName>
    <definedName name="klfeqw" localSheetId="28" hidden="1">#REF!</definedName>
    <definedName name="klfeqw" localSheetId="29" hidden="1">#REF!</definedName>
    <definedName name="klfeqw" hidden="1">#REF!</definedName>
    <definedName name="kqwh" localSheetId="28" hidden="1">#REF!</definedName>
    <definedName name="kqwh" localSheetId="29" hidden="1">#REF!</definedName>
    <definedName name="kqwh" hidden="1">#REF!</definedName>
    <definedName name="ksadfl" localSheetId="28" hidden="1">#REF!</definedName>
    <definedName name="ksadfl" localSheetId="29" hidden="1">#REF!</definedName>
    <definedName name="ksadfl" hidden="1">#REF!</definedName>
    <definedName name="kw" localSheetId="28" hidden="1">#REF!</definedName>
    <definedName name="kw" localSheetId="29" hidden="1">#REF!</definedName>
    <definedName name="kw" hidden="1">#REF!</definedName>
    <definedName name="kz" localSheetId="28" hidden="1">#REF!</definedName>
    <definedName name="kz" localSheetId="29" hidden="1">#REF!</definedName>
    <definedName name="kz" hidden="1">#REF!</definedName>
    <definedName name="l" localSheetId="28" hidden="1">#REF!</definedName>
    <definedName name="l" localSheetId="29" hidden="1">#REF!</definedName>
    <definedName name="l" hidden="1">#REF!</definedName>
    <definedName name="lfkfjnn" localSheetId="28" hidden="1">#REF!</definedName>
    <definedName name="lfkfjnn" localSheetId="29" hidden="1">#REF!</definedName>
    <definedName name="lfkfjnn" hidden="1">#REF!</definedName>
    <definedName name="ListOffset" hidden="1">1</definedName>
    <definedName name="lkajsdfg" localSheetId="28" hidden="1">#REF!</definedName>
    <definedName name="lkajsdfg" localSheetId="29" hidden="1">#REF!</definedName>
    <definedName name="lkajsdfg" hidden="1">#REF!</definedName>
    <definedName name="lkjh" localSheetId="28" hidden="1">#REF!</definedName>
    <definedName name="lkjh" localSheetId="29" hidden="1">#REF!</definedName>
    <definedName name="lkjh" hidden="1">#REF!</definedName>
    <definedName name="lkohsvd" localSheetId="28" hidden="1">#REF!</definedName>
    <definedName name="lkohsvd" localSheetId="29" hidden="1">#REF!</definedName>
    <definedName name="lkohsvd" hidden="1">#REF!</definedName>
    <definedName name="llllllllll" localSheetId="28" hidden="1">#REF!</definedName>
    <definedName name="llllllllll" localSheetId="29" hidden="1">#REF!</definedName>
    <definedName name="llllllllll" hidden="1">#REF!</definedName>
    <definedName name="loke" localSheetId="28" hidden="1">#REF!</definedName>
    <definedName name="loke" localSheetId="29" hidden="1">#REF!</definedName>
    <definedName name="loke" hidden="1">#REF!</definedName>
    <definedName name="LORICLARKDATA" localSheetId="24">#REF!</definedName>
    <definedName name="LORICLARKDATA" localSheetId="28">#REF!</definedName>
    <definedName name="LORICLARKDATA" localSheetId="29">#REF!</definedName>
    <definedName name="LORICLARKDATA" localSheetId="31">#REF!</definedName>
    <definedName name="LORICLARKDATA" localSheetId="1">#REF!</definedName>
    <definedName name="LORICLARKDATA" localSheetId="2">#REF!</definedName>
    <definedName name="LORICLARKDATA" localSheetId="8">#REF!</definedName>
    <definedName name="LORICLARKDATA" localSheetId="9">#REF!</definedName>
    <definedName name="LORICLARKDATA">#REF!</definedName>
    <definedName name="lpoicea" localSheetId="28" hidden="1">#REF!</definedName>
    <definedName name="lpoicea" localSheetId="29" hidden="1">#REF!</definedName>
    <definedName name="lpoicea" hidden="1">#REF!</definedName>
    <definedName name="LYN" localSheetId="28">#REF!</definedName>
    <definedName name="LYN" localSheetId="29">#REF!</definedName>
    <definedName name="LYN" localSheetId="31">#REF!</definedName>
    <definedName name="LYN">#REF!</definedName>
    <definedName name="map" localSheetId="28">#REF!</definedName>
    <definedName name="map" localSheetId="29">#REF!</definedName>
    <definedName name="map" localSheetId="31">#REF!</definedName>
    <definedName name="map">#REF!</definedName>
    <definedName name="MB" localSheetId="31">[14]A!$I$125:$HH$180</definedName>
    <definedName name="MB">[14]A!$I$125:$HH$180</definedName>
    <definedName name="misc" localSheetId="28" hidden="1">#REF!</definedName>
    <definedName name="misc" localSheetId="29" hidden="1">#REF!</definedName>
    <definedName name="misc" hidden="1">#REF!</definedName>
    <definedName name="mlaw" localSheetId="28" hidden="1">#REF!</definedName>
    <definedName name="mlaw" localSheetId="29" hidden="1">#REF!</definedName>
    <definedName name="mlaw" hidden="1">#REF!</definedName>
    <definedName name="mnbv" localSheetId="28" hidden="1">#REF!</definedName>
    <definedName name="mnbv" localSheetId="29" hidden="1">#REF!</definedName>
    <definedName name="mnbv" hidden="1">#REF!</definedName>
    <definedName name="mnkp" localSheetId="28" hidden="1">#REF!</definedName>
    <definedName name="mnkp" localSheetId="29" hidden="1">#REF!</definedName>
    <definedName name="mnkp" hidden="1">#REF!</definedName>
    <definedName name="mo" localSheetId="28" hidden="1">#REF!</definedName>
    <definedName name="mo" localSheetId="29" hidden="1">#REF!</definedName>
    <definedName name="mo" hidden="1">#REF!</definedName>
    <definedName name="mol" localSheetId="28" hidden="1">#REF!</definedName>
    <definedName name="mol" localSheetId="29" hidden="1">#REF!</definedName>
    <definedName name="mol" hidden="1">#REF!</definedName>
    <definedName name="molp" localSheetId="28" hidden="1">#REF!</definedName>
    <definedName name="molp" localSheetId="29" hidden="1">#REF!</definedName>
    <definedName name="molp" hidden="1">#REF!</definedName>
    <definedName name="N" localSheetId="19">#REF!</definedName>
    <definedName name="N" localSheetId="23">#REF!</definedName>
    <definedName name="N" localSheetId="24">#REF!</definedName>
    <definedName name="N" localSheetId="28">#REF!</definedName>
    <definedName name="N" localSheetId="29">#REF!</definedName>
    <definedName name="N" localSheetId="31">#REF!</definedName>
    <definedName name="N" localSheetId="0">#REF!</definedName>
    <definedName name="N" localSheetId="1">#REF!</definedName>
    <definedName name="N" localSheetId="2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>#REF!</definedName>
    <definedName name="NADA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9">#REF!</definedName>
    <definedName name="NAME" localSheetId="23">#REF!</definedName>
    <definedName name="NAME" localSheetId="24">#REF!</definedName>
    <definedName name="NAME" localSheetId="28">#REF!</definedName>
    <definedName name="NAME" localSheetId="29">#REF!</definedName>
    <definedName name="NAME" localSheetId="31">#REF!</definedName>
    <definedName name="NAME" localSheetId="0">#REF!</definedName>
    <definedName name="NAME" localSheetId="1">#REF!</definedName>
    <definedName name="NAME" localSheetId="2">#REF!</definedName>
    <definedName name="NAME" localSheetId="11">#REF!</definedName>
    <definedName name="NAME" localSheetId="12">#REF!</definedName>
    <definedName name="NAME" localSheetId="13">#REF!</definedName>
    <definedName name="NAME" localSheetId="14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>#REF!</definedName>
    <definedName name="namefield" localSheetId="28" hidden="1">#REF!</definedName>
    <definedName name="namefield" localSheetId="29" hidden="1">#REF!</definedName>
    <definedName name="namefield" hidden="1">#REF!</definedName>
    <definedName name="naow" localSheetId="28" hidden="1">#REF!</definedName>
    <definedName name="naow" localSheetId="29" hidden="1">#REF!</definedName>
    <definedName name="naow" hidden="1">#REF!</definedName>
    <definedName name="nbeo" localSheetId="28" hidden="1">#REF!</definedName>
    <definedName name="nbeo" localSheetId="29" hidden="1">#REF!</definedName>
    <definedName name="nbeo" hidden="1">#REF!</definedName>
    <definedName name="NBUDGET3" localSheetId="19">#REF!</definedName>
    <definedName name="NBUDGET3" localSheetId="23">#REF!</definedName>
    <definedName name="NBUDGET3" localSheetId="24">#REF!</definedName>
    <definedName name="NBUDGET3" localSheetId="28">#REF!</definedName>
    <definedName name="NBUDGET3" localSheetId="29">#REF!</definedName>
    <definedName name="NBUDGET3" localSheetId="31">#REF!</definedName>
    <definedName name="NBUDGET3" localSheetId="0">#REF!</definedName>
    <definedName name="NBUDGET3" localSheetId="1">#REF!</definedName>
    <definedName name="NBUDGET3" localSheetId="2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4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>#REF!</definedName>
    <definedName name="nbw" localSheetId="28" hidden="1">#REF!</definedName>
    <definedName name="nbw" localSheetId="29" hidden="1">#REF!</definedName>
    <definedName name="nbw" hidden="1">#REF!</definedName>
    <definedName name="niPO" localSheetId="28" hidden="1">#REF!</definedName>
    <definedName name="niPO" localSheetId="29" hidden="1">#REF!</definedName>
    <definedName name="niPO" hidden="1">#REF!</definedName>
    <definedName name="nipxre" localSheetId="28" hidden="1">#REF!</definedName>
    <definedName name="nipxre" localSheetId="29" hidden="1">#REF!</definedName>
    <definedName name="nipxre" hidden="1">#REF!</definedName>
    <definedName name="nixre" localSheetId="28" hidden="1">#REF!</definedName>
    <definedName name="nixre" localSheetId="29" hidden="1">#REF!</definedName>
    <definedName name="nixre" hidden="1">#REF!</definedName>
    <definedName name="nk" localSheetId="28" hidden="1">#REF!</definedName>
    <definedName name="nk" localSheetId="29" hidden="1">#REF!</definedName>
    <definedName name="nk" hidden="1">#REF!</definedName>
    <definedName name="nki" localSheetId="28" hidden="1">#REF!</definedName>
    <definedName name="nki" localSheetId="29" hidden="1">#REF!</definedName>
    <definedName name="nki" hidden="1">#REF!</definedName>
    <definedName name="nkiw" localSheetId="28" hidden="1">#REF!</definedName>
    <definedName name="nkiw" localSheetId="29" hidden="1">#REF!</definedName>
    <definedName name="nkiw" hidden="1">#REF!</definedName>
    <definedName name="nKLqw" localSheetId="28" hidden="1">#REF!</definedName>
    <definedName name="nKLqw" localSheetId="29" hidden="1">#REF!</definedName>
    <definedName name="nKLqw" hidden="1">#REF!</definedName>
    <definedName name="nkse" localSheetId="28" hidden="1">#REF!</definedName>
    <definedName name="nkse" localSheetId="29" hidden="1">#REF!</definedName>
    <definedName name="nkse" hidden="1">#REF!</definedName>
    <definedName name="nkw" localSheetId="28" hidden="1">#REF!</definedName>
    <definedName name="nkw" localSheetId="29" hidden="1">#REF!</definedName>
    <definedName name="nkw" hidden="1">#REF!</definedName>
    <definedName name="NMN" localSheetId="28" hidden="1">#REF!</definedName>
    <definedName name="NMN" localSheetId="29" hidden="1">#REF!</definedName>
    <definedName name="NMN" hidden="1">#REF!</definedName>
    <definedName name="nmop" localSheetId="28" hidden="1">#REF!</definedName>
    <definedName name="nmop" localSheetId="29" hidden="1">#REF!</definedName>
    <definedName name="nmop" hidden="1">#REF!</definedName>
    <definedName name="nmwqi" localSheetId="28" hidden="1">#REF!</definedName>
    <definedName name="nmwqi" localSheetId="29" hidden="1">#REF!</definedName>
    <definedName name="nmwqi" hidden="1">#REF!</definedName>
    <definedName name="nnnnnnn" localSheetId="28" hidden="1">#REF!</definedName>
    <definedName name="nnnnnnn" localSheetId="29" hidden="1">#REF!</definedName>
    <definedName name="nnnnnnn" hidden="1">#REF!</definedName>
    <definedName name="no" localSheetId="28" hidden="1">#REF!</definedName>
    <definedName name="no" localSheetId="29" hidden="1">#REF!</definedName>
    <definedName name="no" hidden="1">#REF!</definedName>
    <definedName name="NOI" localSheetId="28">#REF!</definedName>
    <definedName name="NOI" localSheetId="29">#REF!</definedName>
    <definedName name="NOI" localSheetId="31">#REF!</definedName>
    <definedName name="NOI">#REF!</definedName>
    <definedName name="noip" localSheetId="28" hidden="1">#REF!</definedName>
    <definedName name="noip" localSheetId="29" hidden="1">#REF!</definedName>
    <definedName name="noip" hidden="1">#REF!</definedName>
    <definedName name="noipx" localSheetId="28" hidden="1">#REF!</definedName>
    <definedName name="noipx" localSheetId="29" hidden="1">#REF!</definedName>
    <definedName name="noipx" hidden="1">#REF!</definedName>
    <definedName name="NONE" localSheetId="28" hidden="1">{#N/A,#N/A,FALSE,"SCA";#N/A,#N/A,FALSE,"NCA";#N/A,#N/A,FALSE,"SAZ";#N/A,#N/A,FALSE,"CAZ";#N/A,#N/A,FALSE,"SNV";#N/A,#N/A,FALSE,"NNV";#N/A,#N/A,FALSE,"PP";#N/A,#N/A,FALSE,"SA"}</definedName>
    <definedName name="NONE" localSheetId="29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8" hidden="1">#REF!</definedName>
    <definedName name="nop" localSheetId="29" hidden="1">#REF!</definedName>
    <definedName name="nop" hidden="1">#REF!</definedName>
    <definedName name="nope" localSheetId="28" hidden="1">#REF!</definedName>
    <definedName name="nope" localSheetId="29" hidden="1">#REF!</definedName>
    <definedName name="nope" hidden="1">#REF!</definedName>
    <definedName name="noper" localSheetId="28" hidden="1">#REF!</definedName>
    <definedName name="noper" localSheetId="29" hidden="1">#REF!</definedName>
    <definedName name="noper" hidden="1">#REF!</definedName>
    <definedName name="nsz" localSheetId="28" hidden="1">#REF!</definedName>
    <definedName name="nsz" localSheetId="29" hidden="1">#REF!</definedName>
    <definedName name="nsz" hidden="1">#REF!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o" localSheetId="28" hidden="1">#REF!</definedName>
    <definedName name="o" localSheetId="29" hidden="1">#REF!</definedName>
    <definedName name="o" hidden="1">#REF!</definedName>
    <definedName name="ocq" localSheetId="28" hidden="1">#REF!</definedName>
    <definedName name="ocq" localSheetId="29" hidden="1">#REF!</definedName>
    <definedName name="ocq" hidden="1">#REF!</definedName>
    <definedName name="odezscv" localSheetId="28" hidden="1">#REF!</definedName>
    <definedName name="odezscv" localSheetId="29" hidden="1">#REF!</definedName>
    <definedName name="odezscv" hidden="1">#REF!</definedName>
    <definedName name="OFFAQ1" localSheetId="28">#REF!</definedName>
    <definedName name="OFFAQ1" localSheetId="29">#REF!</definedName>
    <definedName name="OFFAQ1" localSheetId="31">#REF!</definedName>
    <definedName name="OFFAQ1">#REF!</definedName>
    <definedName name="OFFAQ2" localSheetId="28">#REF!</definedName>
    <definedName name="OFFAQ2" localSheetId="29">#REF!</definedName>
    <definedName name="OFFAQ2" localSheetId="31">#REF!</definedName>
    <definedName name="OFFAQ2">#REF!</definedName>
    <definedName name="OFFAQ3" localSheetId="28">#REF!</definedName>
    <definedName name="OFFAQ3" localSheetId="29">#REF!</definedName>
    <definedName name="OFFAQ3" localSheetId="31">#REF!</definedName>
    <definedName name="OFFAQ3">#REF!</definedName>
    <definedName name="OFFAQ4" localSheetId="28">#REF!</definedName>
    <definedName name="OFFAQ4" localSheetId="29">#REF!</definedName>
    <definedName name="OFFAQ4" localSheetId="31">#REF!</definedName>
    <definedName name="OFFAQ4">#REF!</definedName>
    <definedName name="OFFAQ5" localSheetId="28">#REF!</definedName>
    <definedName name="OFFAQ5" localSheetId="29">#REF!</definedName>
    <definedName name="OFFAQ5" localSheetId="31">#REF!</definedName>
    <definedName name="OFFAQ5">#REF!</definedName>
    <definedName name="OFFAQ6" localSheetId="28">#REF!</definedName>
    <definedName name="OFFAQ6" localSheetId="29">#REF!</definedName>
    <definedName name="OFFAQ6" localSheetId="31">#REF!</definedName>
    <definedName name="OFFAQ6">#REF!</definedName>
    <definedName name="OFFAQ7" localSheetId="28">#REF!</definedName>
    <definedName name="OFFAQ7" localSheetId="29">#REF!</definedName>
    <definedName name="OFFAQ7" localSheetId="31">#REF!</definedName>
    <definedName name="OFFAQ7">#REF!</definedName>
    <definedName name="ofooooo" localSheetId="28" hidden="1">#REF!</definedName>
    <definedName name="ofooooo" localSheetId="29" hidden="1">#REF!</definedName>
    <definedName name="ofooooo" hidden="1">#REF!</definedName>
    <definedName name="oia" localSheetId="28" hidden="1">#REF!</definedName>
    <definedName name="oia" localSheetId="29" hidden="1">#REF!</definedName>
    <definedName name="oia" hidden="1">#REF!</definedName>
    <definedName name="oiacew" localSheetId="28" hidden="1">#REF!</definedName>
    <definedName name="oiacew" localSheetId="29" hidden="1">#REF!</definedName>
    <definedName name="oiacew" hidden="1">#REF!</definedName>
    <definedName name="oicw" localSheetId="28" hidden="1">#REF!</definedName>
    <definedName name="oicw" localSheetId="29" hidden="1">#REF!</definedName>
    <definedName name="oicw" hidden="1">#REF!</definedName>
    <definedName name="oieac" localSheetId="28" hidden="1">#REF!</definedName>
    <definedName name="oieac" localSheetId="29" hidden="1">#REF!</definedName>
    <definedName name="oieac" hidden="1">#REF!</definedName>
    <definedName name="oiewq" localSheetId="28" hidden="1">#REF!</definedName>
    <definedName name="oiewq" localSheetId="29" hidden="1">#REF!</definedName>
    <definedName name="oiewq" hidden="1">#REF!</definedName>
    <definedName name="oihyecv" localSheetId="28" hidden="1">#REF!</definedName>
    <definedName name="oihyecv" localSheetId="29" hidden="1">#REF!</definedName>
    <definedName name="oihyecv" hidden="1">#REF!</definedName>
    <definedName name="oips" localSheetId="28" hidden="1">#REF!</definedName>
    <definedName name="oips" localSheetId="29" hidden="1">#REF!</definedName>
    <definedName name="oips" hidden="1">#REF!</definedName>
    <definedName name="ok" localSheetId="28" hidden="1">#REF!</definedName>
    <definedName name="ok" localSheetId="29" hidden="1">#REF!</definedName>
    <definedName name="ok" hidden="1">#REF!</definedName>
    <definedName name="okey" localSheetId="28" hidden="1">#REF!</definedName>
    <definedName name="okey" localSheetId="29" hidden="1">#REF!</definedName>
    <definedName name="okey" hidden="1">#REF!</definedName>
    <definedName name="okeydokey" localSheetId="28" hidden="1">#REF!</definedName>
    <definedName name="okeydokey" localSheetId="29" hidden="1">#REF!</definedName>
    <definedName name="okeydokey" hidden="1">#REF!</definedName>
    <definedName name="oklpwa" localSheetId="28" hidden="1">#REF!</definedName>
    <definedName name="oklpwa" localSheetId="29" hidden="1">#REF!</definedName>
    <definedName name="oklpwa" hidden="1">#REF!</definedName>
    <definedName name="olpuwce" localSheetId="28" hidden="1">#REF!</definedName>
    <definedName name="olpuwce" localSheetId="29" hidden="1">#REF!</definedName>
    <definedName name="olpuwce" hidden="1">#REF!</definedName>
    <definedName name="oluw" localSheetId="28" hidden="1">#REF!</definedName>
    <definedName name="oluw" localSheetId="29" hidden="1">#REF!</definedName>
    <definedName name="oluw" hidden="1">#REF!</definedName>
    <definedName name="one" localSheetId="19">#REF!</definedName>
    <definedName name="one" localSheetId="23">#REF!</definedName>
    <definedName name="one" localSheetId="24">#REF!</definedName>
    <definedName name="one" localSheetId="28">#REF!</definedName>
    <definedName name="one" localSheetId="29">#REF!</definedName>
    <definedName name="one" localSheetId="31">#REF!</definedName>
    <definedName name="one" localSheetId="0">#REF!</definedName>
    <definedName name="one" localSheetId="1">#REF!</definedName>
    <definedName name="one" localSheetId="2">#REF!</definedName>
    <definedName name="one" localSheetId="11">#REF!</definedName>
    <definedName name="one" localSheetId="12">#REF!</definedName>
    <definedName name="one" localSheetId="13">#REF!</definedName>
    <definedName name="one" localSheetId="14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>#REF!</definedName>
    <definedName name="oooofp" localSheetId="28" hidden="1">#REF!</definedName>
    <definedName name="oooofp" localSheetId="29" hidden="1">#REF!</definedName>
    <definedName name="oooofp" hidden="1">#REF!</definedName>
    <definedName name="opec" localSheetId="28" hidden="1">#REF!</definedName>
    <definedName name="opec" localSheetId="29" hidden="1">#REF!</definedName>
    <definedName name="opec" hidden="1">#REF!</definedName>
    <definedName name="opewqr" localSheetId="28" hidden="1">#REF!</definedName>
    <definedName name="opewqr" localSheetId="29" hidden="1">#REF!</definedName>
    <definedName name="opewqr" hidden="1">#REF!</definedName>
    <definedName name="opicaew" localSheetId="28" hidden="1">#REF!</definedName>
    <definedName name="opicaew" localSheetId="29" hidden="1">#REF!</definedName>
    <definedName name="opicaew" hidden="1">#REF!</definedName>
    <definedName name="opiecv" localSheetId="28" hidden="1">#REF!</definedName>
    <definedName name="opiecv" localSheetId="29" hidden="1">#REF!</definedName>
    <definedName name="opiecv" hidden="1">#REF!</definedName>
    <definedName name="opiyu" localSheetId="28" hidden="1">#REF!</definedName>
    <definedName name="opiyu" localSheetId="29" hidden="1">#REF!</definedName>
    <definedName name="opiyu" hidden="1">#REF!</definedName>
    <definedName name="oplpp" localSheetId="28" hidden="1">#REF!</definedName>
    <definedName name="oplpp" localSheetId="29" hidden="1">#REF!</definedName>
    <definedName name="oplpp" hidden="1">#REF!</definedName>
    <definedName name="opp" localSheetId="28" hidden="1">#REF!</definedName>
    <definedName name="opp" localSheetId="29" hidden="1">#REF!</definedName>
    <definedName name="opp" hidden="1">#REF!</definedName>
    <definedName name="opuafw" localSheetId="28" hidden="1">#REF!</definedName>
    <definedName name="opuafw" localSheetId="29" hidden="1">#REF!</definedName>
    <definedName name="opuafw" hidden="1">#REF!</definedName>
    <definedName name="opuc3e" localSheetId="28" hidden="1">#REF!</definedName>
    <definedName name="opuc3e" localSheetId="29" hidden="1">#REF!</definedName>
    <definedName name="opuc3e" hidden="1">#REF!</definedName>
    <definedName name="opueac" localSheetId="28" hidden="1">#REF!</definedName>
    <definedName name="opueac" localSheetId="29" hidden="1">#REF!</definedName>
    <definedName name="opueac" hidden="1">#REF!</definedName>
    <definedName name="opufw" localSheetId="28" hidden="1">#REF!</definedName>
    <definedName name="opufw" localSheetId="29" hidden="1">#REF!</definedName>
    <definedName name="opufw" hidden="1">#REF!</definedName>
    <definedName name="opuwa" localSheetId="28" hidden="1">#REF!</definedName>
    <definedName name="opuwa" localSheetId="29" hidden="1">#REF!</definedName>
    <definedName name="opuwa" hidden="1">#REF!</definedName>
    <definedName name="opvs" localSheetId="28" hidden="1">#REF!</definedName>
    <definedName name="opvs" localSheetId="29" hidden="1">#REF!</definedName>
    <definedName name="opvs" hidden="1">#REF!</definedName>
    <definedName name="os" localSheetId="28" hidden="1">#REF!</definedName>
    <definedName name="os" localSheetId="29" hidden="1">#REF!</definedName>
    <definedName name="os" hidden="1">#REF!</definedName>
    <definedName name="OTHER_CF" localSheetId="28">#REF!</definedName>
    <definedName name="OTHER_CF" localSheetId="29">#REF!</definedName>
    <definedName name="OTHER_CF" localSheetId="31">#REF!</definedName>
    <definedName name="OTHER_CF">#REF!</definedName>
    <definedName name="OTHER_CR" localSheetId="28">#REF!</definedName>
    <definedName name="OTHER_CR" localSheetId="29">#REF!</definedName>
    <definedName name="OTHER_CR" localSheetId="31">#REF!</definedName>
    <definedName name="OTHER_CR">#REF!</definedName>
    <definedName name="oupc" localSheetId="28" hidden="1">#REF!</definedName>
    <definedName name="oupc" localSheetId="29" hidden="1">#REF!</definedName>
    <definedName name="oupc" hidden="1">#REF!</definedName>
    <definedName name="OUTPUT" localSheetId="31">[24]A!$C$11:$Z$98</definedName>
    <definedName name="OUTPUT">[24]A!$C$11:$Z$98</definedName>
    <definedName name="ovwe" localSheetId="28" hidden="1">#REF!</definedName>
    <definedName name="ovwe" localSheetId="29" hidden="1">#REF!</definedName>
    <definedName name="ovwe" hidden="1">#REF!</definedName>
    <definedName name="Page_8" localSheetId="24">'[25]LTD Principal'!#REF!</definedName>
    <definedName name="Page_8" localSheetId="28">'[25]LTD Principal'!#REF!</definedName>
    <definedName name="Page_8" localSheetId="29">'[25]LTD Principal'!#REF!</definedName>
    <definedName name="Page_8" localSheetId="31">'[25]LTD Principal'!#REF!</definedName>
    <definedName name="Page_8" localSheetId="1">'[25]LTD Principal'!#REF!</definedName>
    <definedName name="Page_8" localSheetId="2">'[25]LTD Principal'!#REF!</definedName>
    <definedName name="Page_8" localSheetId="8">'[25]LTD Principal'!#REF!</definedName>
    <definedName name="Page_8" localSheetId="9">'[25]LTD Principal'!#REF!</definedName>
    <definedName name="Page_8">'[25]LTD Principal'!#REF!</definedName>
    <definedName name="PAGE1" localSheetId="19">#REF!</definedName>
    <definedName name="PAGE1" localSheetId="23">#REF!</definedName>
    <definedName name="PAGE1" localSheetId="24">#REF!</definedName>
    <definedName name="PAGE1" localSheetId="28">#REF!</definedName>
    <definedName name="PAGE1" localSheetId="29">#REF!</definedName>
    <definedName name="PAGE1" localSheetId="31">#REF!</definedName>
    <definedName name="PAGE1" localSheetId="0">#REF!</definedName>
    <definedName name="PAGE1" localSheetId="1">#REF!</definedName>
    <definedName name="PAGE1" localSheetId="2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>#REF!</definedName>
    <definedName name="PAGE10" localSheetId="28">#REF!</definedName>
    <definedName name="PAGE10" localSheetId="29">#REF!</definedName>
    <definedName name="PAGE10" localSheetId="31">#REF!</definedName>
    <definedName name="PAGE10">#REF!</definedName>
    <definedName name="PAGE1A" localSheetId="24">'[26]Page 1 last month YTD'!#REF!</definedName>
    <definedName name="PAGE1A" localSheetId="28">'[26]Page 1 last month YTD'!#REF!</definedName>
    <definedName name="PAGE1A" localSheetId="29">'[26]Page 1 last month YTD'!#REF!</definedName>
    <definedName name="PAGE1A" localSheetId="31">'[26]Page 1 last month YTD'!#REF!</definedName>
    <definedName name="PAGE1A" localSheetId="1">'[26]Page 1 last month YTD'!#REF!</definedName>
    <definedName name="PAGE1A" localSheetId="2">'[26]Page 1 last month YTD'!#REF!</definedName>
    <definedName name="PAGE1A" localSheetId="8">'[26]Page 1 last month YTD'!#REF!</definedName>
    <definedName name="PAGE1A" localSheetId="9">'[26]Page 1 last month YTD'!#REF!</definedName>
    <definedName name="PAGE1A">'[26]Page 1 last month YTD'!#REF!</definedName>
    <definedName name="PAGE1C" localSheetId="24">'[26]Page 1 last month YTD'!#REF!</definedName>
    <definedName name="PAGE1C" localSheetId="28">'[26]Page 1 last month YTD'!#REF!</definedName>
    <definedName name="PAGE1C" localSheetId="29">'[26]Page 1 last month YTD'!#REF!</definedName>
    <definedName name="PAGE1C" localSheetId="31">'[26]Page 1 last month YTD'!#REF!</definedName>
    <definedName name="PAGE1C" localSheetId="1">'[26]Page 1 last month YTD'!#REF!</definedName>
    <definedName name="PAGE1C" localSheetId="2">'[26]Page 1 last month YTD'!#REF!</definedName>
    <definedName name="PAGE1C" localSheetId="8">'[26]Page 1 last month YTD'!#REF!</definedName>
    <definedName name="PAGE1C" localSheetId="9">'[26]Page 1 last month YTD'!#REF!</definedName>
    <definedName name="PAGE1C">'[26]Page 1 last month YTD'!#REF!</definedName>
    <definedName name="PAGE1D" localSheetId="24">'[26]Page 1 last month YTD'!#REF!</definedName>
    <definedName name="PAGE1D" localSheetId="28">'[26]Page 1 last month YTD'!#REF!</definedName>
    <definedName name="PAGE1D" localSheetId="29">'[26]Page 1 last month YTD'!#REF!</definedName>
    <definedName name="PAGE1D" localSheetId="31">'[26]Page 1 last month YTD'!#REF!</definedName>
    <definedName name="PAGE1D" localSheetId="1">'[26]Page 1 last month YTD'!#REF!</definedName>
    <definedName name="PAGE1D" localSheetId="2">'[26]Page 1 last month YTD'!#REF!</definedName>
    <definedName name="PAGE1D" localSheetId="8">'[26]Page 1 last month YTD'!#REF!</definedName>
    <definedName name="PAGE1D" localSheetId="9">'[26]Page 1 last month YTD'!#REF!</definedName>
    <definedName name="PAGE1D">'[26]Page 1 last month YTD'!#REF!</definedName>
    <definedName name="PAGE1D2" localSheetId="24">'[26]Page 1 last month YTD'!#REF!</definedName>
    <definedName name="PAGE1D2" localSheetId="28">'[26]Page 1 last month YTD'!#REF!</definedName>
    <definedName name="PAGE1D2" localSheetId="29">'[26]Page 1 last month YTD'!#REF!</definedName>
    <definedName name="PAGE1D2" localSheetId="31">'[26]Page 1 last month YTD'!#REF!</definedName>
    <definedName name="PAGE1D2" localSheetId="1">'[26]Page 1 last month YTD'!#REF!</definedName>
    <definedName name="PAGE1D2" localSheetId="2">'[26]Page 1 last month YTD'!#REF!</definedName>
    <definedName name="PAGE1D2" localSheetId="8">'[26]Page 1 last month YTD'!#REF!</definedName>
    <definedName name="PAGE1D2" localSheetId="9">'[26]Page 1 last month YTD'!#REF!</definedName>
    <definedName name="PAGE1D2">'[26]Page 1 last month YTD'!#REF!</definedName>
    <definedName name="PAGE2" localSheetId="19">#REF!</definedName>
    <definedName name="PAGE2" localSheetId="23">#REF!</definedName>
    <definedName name="PAGE2" localSheetId="24">#REF!</definedName>
    <definedName name="PAGE2" localSheetId="28">#REF!</definedName>
    <definedName name="PAGE2" localSheetId="29">#REF!</definedName>
    <definedName name="PAGE2" localSheetId="31">#REF!</definedName>
    <definedName name="PAGE2" localSheetId="0">#REF!</definedName>
    <definedName name="PAGE2" localSheetId="1">#REF!</definedName>
    <definedName name="PAGE2" localSheetId="2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>#REF!</definedName>
    <definedName name="PAGE2A" localSheetId="28">#REF!</definedName>
    <definedName name="PAGE2A" localSheetId="29">#REF!</definedName>
    <definedName name="PAGE2A" localSheetId="31">#REF!</definedName>
    <definedName name="PAGE2A">#REF!</definedName>
    <definedName name="PAGE2B" localSheetId="28">#REF!</definedName>
    <definedName name="PAGE2B" localSheetId="29">#REF!</definedName>
    <definedName name="PAGE2B" localSheetId="31">#REF!</definedName>
    <definedName name="PAGE2B">#REF!</definedName>
    <definedName name="PAGE3" localSheetId="19">#REF!</definedName>
    <definedName name="PAGE3" localSheetId="23">#REF!</definedName>
    <definedName name="PAGE3" localSheetId="24">#REF!</definedName>
    <definedName name="PAGE3" localSheetId="28">#REF!</definedName>
    <definedName name="PAGE3" localSheetId="29">#REF!</definedName>
    <definedName name="PAGE3" localSheetId="31">#REF!</definedName>
    <definedName name="PAGE3" localSheetId="0">#REF!</definedName>
    <definedName name="PAGE3" localSheetId="1">#REF!</definedName>
    <definedName name="PAGE3" localSheetId="2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>#REF!</definedName>
    <definedName name="PAGE4" localSheetId="19">#REF!</definedName>
    <definedName name="PAGE4" localSheetId="23">#REF!</definedName>
    <definedName name="PAGE4" localSheetId="24">#REF!</definedName>
    <definedName name="PAGE4" localSheetId="28">#REF!</definedName>
    <definedName name="PAGE4" localSheetId="29">#REF!</definedName>
    <definedName name="PAGE4" localSheetId="31">#REF!</definedName>
    <definedName name="PAGE4" localSheetId="0">#REF!</definedName>
    <definedName name="PAGE4" localSheetId="1">#REF!</definedName>
    <definedName name="PAGE4" localSheetId="2">#REF!</definedName>
    <definedName name="PAGE4" localSheetId="11">#REF!</definedName>
    <definedName name="PAGE4" localSheetId="12">#REF!</definedName>
    <definedName name="PAGE4" localSheetId="13">#REF!</definedName>
    <definedName name="PAGE4" localSheetId="14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>#REF!</definedName>
    <definedName name="PAGE5" localSheetId="19">#REF!</definedName>
    <definedName name="PAGE5" localSheetId="23">#REF!</definedName>
    <definedName name="PAGE5" localSheetId="24">#REF!</definedName>
    <definedName name="PAGE5" localSheetId="28">#REF!</definedName>
    <definedName name="PAGE5" localSheetId="29">#REF!</definedName>
    <definedName name="PAGE5" localSheetId="31">#REF!</definedName>
    <definedName name="PAGE5" localSheetId="0">#REF!</definedName>
    <definedName name="PAGE5" localSheetId="1">#REF!</definedName>
    <definedName name="PAGE5" localSheetId="2">#REF!</definedName>
    <definedName name="PAGE5" localSheetId="11">#REF!</definedName>
    <definedName name="PAGE5" localSheetId="12">#REF!</definedName>
    <definedName name="PAGE5" localSheetId="13">#REF!</definedName>
    <definedName name="PAGE5" localSheetId="14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>#REF!</definedName>
    <definedName name="PAGE6" localSheetId="19">#REF!</definedName>
    <definedName name="PAGE6" localSheetId="23">#REF!</definedName>
    <definedName name="PAGE6" localSheetId="24">#REF!</definedName>
    <definedName name="PAGE6" localSheetId="28">#REF!</definedName>
    <definedName name="PAGE6" localSheetId="29">#REF!</definedName>
    <definedName name="PAGE6" localSheetId="31">#REF!</definedName>
    <definedName name="PAGE6" localSheetId="0">#REF!</definedName>
    <definedName name="PAGE6" localSheetId="1">#REF!</definedName>
    <definedName name="PAGE6" localSheetId="2">#REF!</definedName>
    <definedName name="PAGE6" localSheetId="11">#REF!</definedName>
    <definedName name="PAGE6" localSheetId="12">#REF!</definedName>
    <definedName name="PAGE6" localSheetId="13">#REF!</definedName>
    <definedName name="PAGE6" localSheetId="14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>#REF!</definedName>
    <definedName name="PAGE7" localSheetId="28">#REF!</definedName>
    <definedName name="PAGE7" localSheetId="29">#REF!</definedName>
    <definedName name="PAGE7" localSheetId="31">#REF!</definedName>
    <definedName name="PAGE7">#REF!</definedName>
    <definedName name="PAGE8" localSheetId="28">#REF!</definedName>
    <definedName name="PAGE8" localSheetId="29">#REF!</definedName>
    <definedName name="PAGE8" localSheetId="31">#REF!</definedName>
    <definedName name="PAGE8">#REF!</definedName>
    <definedName name="PAGE9" localSheetId="28">#REF!</definedName>
    <definedName name="PAGE9" localSheetId="29">#REF!</definedName>
    <definedName name="PAGE9" localSheetId="31">#REF!</definedName>
    <definedName name="PAGE9">#REF!</definedName>
    <definedName name="PE_CPYIS" localSheetId="24">'[8]PEC Income Stmt'!#REF!</definedName>
    <definedName name="PE_CPYIS" localSheetId="28">'[8]PEC Income Stmt'!#REF!</definedName>
    <definedName name="PE_CPYIS" localSheetId="29">'[8]PEC Income Stmt'!#REF!</definedName>
    <definedName name="PE_CPYIS" localSheetId="31">'[8]PEC Income Stmt'!#REF!</definedName>
    <definedName name="PE_CPYIS" localSheetId="1">'[8]PEC Income Stmt'!#REF!</definedName>
    <definedName name="PE_CPYIS" localSheetId="2">'[8]PEC Income Stmt'!#REF!</definedName>
    <definedName name="PE_CPYIS" localSheetId="8">'[8]PEC Income Stmt'!#REF!</definedName>
    <definedName name="PE_CPYIS" localSheetId="9">'[8]PEC Income Stmt'!#REF!</definedName>
    <definedName name="PE_CPYIS">'[8]PEC Income Stmt'!#REF!</definedName>
    <definedName name="PED" localSheetId="24">'[27]04 '!#REF!</definedName>
    <definedName name="PED" localSheetId="28">'[27]04 '!#REF!</definedName>
    <definedName name="PED" localSheetId="29">'[27]04 '!#REF!</definedName>
    <definedName name="PED" localSheetId="31">'[27]04 '!#REF!</definedName>
    <definedName name="PED" localSheetId="1">'[27]04 '!#REF!</definedName>
    <definedName name="PED" localSheetId="2">'[27]04 '!#REF!</definedName>
    <definedName name="PED" localSheetId="8">'[27]04 '!#REF!</definedName>
    <definedName name="PED" localSheetId="9">'[27]04 '!#REF!</definedName>
    <definedName name="PED" localSheetId="18">'[27]04 '!#REF!</definedName>
    <definedName name="PED">'[27]04 '!#REF!</definedName>
    <definedName name="peqafd" localSheetId="28" hidden="1">#REF!</definedName>
    <definedName name="peqafd" localSheetId="29" hidden="1">#REF!</definedName>
    <definedName name="peqafd" hidden="1">#REF!</definedName>
    <definedName name="PERO" localSheetId="28" hidden="1">{#N/A,#N/A,FALSE,"SCA";#N/A,#N/A,FALSE,"NCA";#N/A,#N/A,FALSE,"SAZ";#N/A,#N/A,FALSE,"CAZ";#N/A,#N/A,FALSE,"SNV";#N/A,#N/A,FALSE,"NNV";#N/A,#N/A,FALSE,"PP";#N/A,#N/A,FALSE,"SA"}</definedName>
    <definedName name="PERO" localSheetId="29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8" hidden="1">#REF!</definedName>
    <definedName name="pert" localSheetId="29" hidden="1">#REF!</definedName>
    <definedName name="pert" hidden="1">#REF!</definedName>
    <definedName name="PLine1">'[21]ANNUALIZE CTs'!$B$8</definedName>
    <definedName name="PLine2">'[21]ANNUALIZE CTs'!$B$9</definedName>
    <definedName name="PLine3">'[21]ANNUALIZE CTs'!$B$10</definedName>
    <definedName name="PLine4">[23]Sheet1!$B$11</definedName>
    <definedName name="plk" localSheetId="28" hidden="1">#REF!</definedName>
    <definedName name="plk" localSheetId="29" hidden="1">#REF!</definedName>
    <definedName name="plk" hidden="1">#REF!</definedName>
    <definedName name="plo" localSheetId="28" hidden="1">#REF!</definedName>
    <definedName name="plo" localSheetId="29" hidden="1">#REF!</definedName>
    <definedName name="plo" hidden="1">#REF!</definedName>
    <definedName name="plvsanj" localSheetId="28" hidden="1">#REF!</definedName>
    <definedName name="plvsanj" localSheetId="29" hidden="1">#REF!</definedName>
    <definedName name="plvsanj" hidden="1">#REF!</definedName>
    <definedName name="pocq" localSheetId="28" hidden="1">#REF!</definedName>
    <definedName name="pocq" localSheetId="29" hidden="1">#REF!</definedName>
    <definedName name="pocq" hidden="1">#REF!</definedName>
    <definedName name="poe" localSheetId="28" hidden="1">#REF!</definedName>
    <definedName name="poe" localSheetId="29" hidden="1">#REF!</definedName>
    <definedName name="poe" hidden="1">#REF!</definedName>
    <definedName name="poeac" localSheetId="28" hidden="1">#REF!</definedName>
    <definedName name="poeac" localSheetId="29" hidden="1">#REF!</definedName>
    <definedName name="poeac" hidden="1">#REF!</definedName>
    <definedName name="poec" localSheetId="28" hidden="1">#REF!</definedName>
    <definedName name="poec" localSheetId="29" hidden="1">#REF!</definedName>
    <definedName name="poec" hidden="1">#REF!</definedName>
    <definedName name="poeca" localSheetId="28" hidden="1">#REF!</definedName>
    <definedName name="poeca" localSheetId="29" hidden="1">#REF!</definedName>
    <definedName name="poeca" hidden="1">#REF!</definedName>
    <definedName name="poert" localSheetId="28" hidden="1">#REF!</definedName>
    <definedName name="poert" localSheetId="29" hidden="1">#REF!</definedName>
    <definedName name="poert" hidden="1">#REF!</definedName>
    <definedName name="poi" localSheetId="28" hidden="1">#REF!</definedName>
    <definedName name="poi" localSheetId="29" hidden="1">#REF!</definedName>
    <definedName name="poi" hidden="1">#REF!</definedName>
    <definedName name="poica" localSheetId="28" hidden="1">#REF!</definedName>
    <definedName name="poica" localSheetId="29" hidden="1">#REF!</definedName>
    <definedName name="poica" hidden="1">#REF!</definedName>
    <definedName name="poiea" localSheetId="28" hidden="1">#REF!</definedName>
    <definedName name="poiea" localSheetId="29" hidden="1">#REF!</definedName>
    <definedName name="poiea" hidden="1">#REF!</definedName>
    <definedName name="poiv" localSheetId="28" hidden="1">#REF!</definedName>
    <definedName name="poiv" localSheetId="29" hidden="1">#REF!</definedName>
    <definedName name="poiv" hidden="1">#REF!</definedName>
    <definedName name="poiy" localSheetId="28" hidden="1">#REF!</definedName>
    <definedName name="poiy" localSheetId="29" hidden="1">#REF!</definedName>
    <definedName name="poiy" hidden="1">#REF!</definedName>
    <definedName name="poiyw" localSheetId="28" hidden="1">#REF!</definedName>
    <definedName name="poiyw" localSheetId="29" hidden="1">#REF!</definedName>
    <definedName name="poiyw" hidden="1">#REF!</definedName>
    <definedName name="pouac" localSheetId="28" hidden="1">#REF!</definedName>
    <definedName name="pouac" localSheetId="29" hidden="1">#REF!</definedName>
    <definedName name="pouac" hidden="1">#REF!</definedName>
    <definedName name="pouce" localSheetId="28" hidden="1">#REF!</definedName>
    <definedName name="pouce" localSheetId="29" hidden="1">#REF!</definedName>
    <definedName name="pouce" hidden="1">#REF!</definedName>
    <definedName name="povrs" localSheetId="28" hidden="1">#REF!</definedName>
    <definedName name="povrs" localSheetId="29" hidden="1">#REF!</definedName>
    <definedName name="povrs" hidden="1">#REF!</definedName>
    <definedName name="POWER1" localSheetId="28">#REF!</definedName>
    <definedName name="POWER1" localSheetId="29">#REF!</definedName>
    <definedName name="POWER1" localSheetId="31">#REF!</definedName>
    <definedName name="POWER1">#REF!</definedName>
    <definedName name="POWER2" localSheetId="28">#REF!</definedName>
    <definedName name="POWER2" localSheetId="29">#REF!</definedName>
    <definedName name="POWER2" localSheetId="31">#REF!</definedName>
    <definedName name="POWER2">#REF!</definedName>
    <definedName name="POWER3" localSheetId="28">#REF!</definedName>
    <definedName name="POWER3" localSheetId="29">#REF!</definedName>
    <definedName name="POWER3" localSheetId="31">#REF!</definedName>
    <definedName name="POWER3">#REF!</definedName>
    <definedName name="POWER4" localSheetId="28">#REF!</definedName>
    <definedName name="POWER4" localSheetId="29">#REF!</definedName>
    <definedName name="POWER4" localSheetId="31">#REF!</definedName>
    <definedName name="POWER4">#REF!</definedName>
    <definedName name="pppppppp" localSheetId="28" hidden="1">#REF!</definedName>
    <definedName name="pppppppp" localSheetId="29" hidden="1">#REF!</definedName>
    <definedName name="pppppppp" hidden="1">#REF!</definedName>
    <definedName name="_xlnm.Print_Area" localSheetId="19">'JRW-10.1'!$C$1:$G$37</definedName>
    <definedName name="_xlnm.Print_Area" localSheetId="20">'JRW-10.2'!$A$1:$N$36</definedName>
    <definedName name="_xlnm.Print_Area" localSheetId="21">'JRW-10.3'!$B$1:$D$98</definedName>
    <definedName name="_xlnm.Print_Area" localSheetId="22">'JRW-10.4'!$A$1:$D$24</definedName>
    <definedName name="_xlnm.Print_Area" localSheetId="23">'JRW-10.5 '!$B$1:$L$79</definedName>
    <definedName name="_xlnm.Print_Area" localSheetId="24">'JRW-10.6'!$A$1:$K$46</definedName>
    <definedName name="_xlnm.Print_Area" localSheetId="25">'JRW-10.7'!$A$1:$M$53</definedName>
    <definedName name="_xlnm.Print_Area" localSheetId="26">'JRW-10.8'!$A$1:$M$63</definedName>
    <definedName name="_xlnm.Print_Area" localSheetId="27">'JRW-11.1'!$A$1:$E$18</definedName>
    <definedName name="_xlnm.Print_Area" localSheetId="28">'JRW-11.2'!$A$1:$C$30</definedName>
    <definedName name="_xlnm.Print_Area" localSheetId="29">'JRW-11.3'!$A$1:$D$29</definedName>
    <definedName name="_xlnm.Print_Area" localSheetId="30">'JRW-12.1'!$A$1:$H$70</definedName>
    <definedName name="_xlnm.Print_Area" localSheetId="31">'JRW-12.2 (2)'!$A$1:$H$33</definedName>
    <definedName name="_xlnm.Print_Area" localSheetId="32">'JRW-12.3'!$A$1:$H$32</definedName>
    <definedName name="_xlnm.Print_Area" localSheetId="33">'JRW-12.4'!$A$1:$H$37</definedName>
    <definedName name="_xlnm.Print_Area" localSheetId="34">'JRW-12.5'!$A$1:$G$35</definedName>
    <definedName name="_xlnm.Print_Area" localSheetId="35">'JRW-12.6'!$A$1:$H$34</definedName>
    <definedName name="_xlnm.Print_Area" localSheetId="0">'jrw-3.1'!$B$1:$E$19</definedName>
    <definedName name="_xlnm.Print_Area" localSheetId="1">'JRW-4.1'!$B$1:$N$87</definedName>
    <definedName name="_xlnm.Print_Area" localSheetId="2">'JRW-4.2'!$B$1:$G$83</definedName>
    <definedName name="_xlnm.Print_Area" localSheetId="4">'JRW-5.1'!$A$1:$E$31</definedName>
    <definedName name="_xlnm.Print_Area" localSheetId="5">'JRW-5.2'!$B$1:$P$62</definedName>
    <definedName name="_xlnm.Print_Area" localSheetId="6">'JRW-5.3'!$A$1:$L$66</definedName>
    <definedName name="_xlnm.Print_Area" localSheetId="7">'JRW-6.1'!$A$1:$F$30</definedName>
    <definedName name="_xlnm.Print_Area" localSheetId="8">'JRW-7.1 '!$A$1:$J$32</definedName>
    <definedName name="_xlnm.Print_Area" localSheetId="9">'JRW-7.2'!$A$1:$L$65</definedName>
    <definedName name="_xlnm.Print_Area" localSheetId="10">'JRW-7.3'!$A$1:$J$61</definedName>
    <definedName name="_xlnm.Print_Area" localSheetId="11">'JRW-7.4'!$B$1:$J$47</definedName>
    <definedName name="_xlnm.Print_Area" localSheetId="12">'JRW-8.1 (2)'!$A$1:$I$32</definedName>
    <definedName name="_xlnm.Print_Area" localSheetId="13">'JRW-9.1'!$D$1:$I$44</definedName>
    <definedName name="_xlnm.Print_Area" localSheetId="14">'JRW-9.2'!$C$1:$G$94</definedName>
    <definedName name="_xlnm.Print_Area" localSheetId="15">'JRW-9.3'!$B$1:$H$96</definedName>
    <definedName name="_xlnm.Print_Area" localSheetId="16">'JRW-9.4'!$B$1:$H$104</definedName>
    <definedName name="_xlnm.Print_Area" localSheetId="17">'JRW-9.5'!$B$1:$F$90</definedName>
    <definedName name="_xlnm.Print_Area" localSheetId="18">'JRW-9.6'!$D$1:$G$20</definedName>
    <definedName name="_xlnm.Print_Area">#REF!</definedName>
    <definedName name="Print_Area_MI" localSheetId="19">#REF!</definedName>
    <definedName name="Print_Area_MI" localSheetId="23">#REF!</definedName>
    <definedName name="Print_Area_MI" localSheetId="24">#REF!</definedName>
    <definedName name="Print_Area_MI" localSheetId="28">#REF!</definedName>
    <definedName name="Print_Area_MI" localSheetId="29">#REF!</definedName>
    <definedName name="Print_Area_MI" localSheetId="31">#REF!</definedName>
    <definedName name="Print_Area_MI" localSheetId="0">'jrw-3.1'!$D$5:$D$8</definedName>
    <definedName name="Print_Area_MI" localSheetId="1">#REF!</definedName>
    <definedName name="Print_Area_MI" localSheetId="2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>#REF!</definedName>
    <definedName name="Print_Area_Reset">#N/A</definedName>
    <definedName name="_xlnm.Print_Titles">#N/A</definedName>
    <definedName name="printa1a_d12">#N/A</definedName>
    <definedName name="PRINTALL" localSheetId="23">#REF!</definedName>
    <definedName name="PRINTALL" localSheetId="24">#REF!</definedName>
    <definedName name="PRINTALL" localSheetId="28">#REF!</definedName>
    <definedName name="PRINTALL" localSheetId="29">#REF!</definedName>
    <definedName name="PRINTALL" localSheetId="31">#REF!</definedName>
    <definedName name="PRINTALL">#REF!</definedName>
    <definedName name="PriorYear">[23]Sheet1!$B$16</definedName>
    <definedName name="PRN" localSheetId="31">[14]A!$S$11</definedName>
    <definedName name="PRN">[14]A!$S$11</definedName>
    <definedName name="PRNGROWTH" localSheetId="31">[14]A!$S$11</definedName>
    <definedName name="PRNGROWTH">[14]A!$S$11</definedName>
    <definedName name="PRTALL" localSheetId="28">#REF!</definedName>
    <definedName name="PRTALL" localSheetId="29">#REF!</definedName>
    <definedName name="PRTALL" localSheetId="31">#REF!</definedName>
    <definedName name="PRTALL" localSheetId="2">#REF!</definedName>
    <definedName name="PRTALL" localSheetId="7">#REF!</definedName>
    <definedName name="PRTALL">#REF!</definedName>
    <definedName name="PRTPG1" localSheetId="28">#REF!</definedName>
    <definedName name="PRTPG1" localSheetId="29">#REF!</definedName>
    <definedName name="PRTPG1" localSheetId="31">#REF!</definedName>
    <definedName name="PRTPG1" localSheetId="2">#REF!</definedName>
    <definedName name="PRTPG1" localSheetId="7">#REF!</definedName>
    <definedName name="PRTPG1">#REF!</definedName>
    <definedName name="PRTPG10" localSheetId="28">#REF!</definedName>
    <definedName name="PRTPG10" localSheetId="29">#REF!</definedName>
    <definedName name="PRTPG10" localSheetId="31">#REF!</definedName>
    <definedName name="PRTPG10" localSheetId="2">#REF!</definedName>
    <definedName name="PRTPG10" localSheetId="7">#REF!</definedName>
    <definedName name="PRTPG10">#REF!</definedName>
    <definedName name="PRTPG2" localSheetId="28">#REF!</definedName>
    <definedName name="PRTPG2" localSheetId="29">#REF!</definedName>
    <definedName name="PRTPG2" localSheetId="31">#REF!</definedName>
    <definedName name="PRTPG2" localSheetId="2">#REF!</definedName>
    <definedName name="PRTPG2" localSheetId="7">#REF!</definedName>
    <definedName name="PRTPG2">#REF!</definedName>
    <definedName name="PRTPG3" localSheetId="28">#REF!</definedName>
    <definedName name="PRTPG3" localSheetId="29">#REF!</definedName>
    <definedName name="PRTPG3" localSheetId="31">#REF!</definedName>
    <definedName name="PRTPG3" localSheetId="2">#REF!</definedName>
    <definedName name="PRTPG3" localSheetId="7">#REF!</definedName>
    <definedName name="PRTPG3">#REF!</definedName>
    <definedName name="PRTPG4" localSheetId="28">#REF!</definedName>
    <definedName name="PRTPG4" localSheetId="29">#REF!</definedName>
    <definedName name="PRTPG4" localSheetId="31">#REF!</definedName>
    <definedName name="PRTPG4" localSheetId="2">#REF!</definedName>
    <definedName name="PRTPG4" localSheetId="7">#REF!</definedName>
    <definedName name="PRTPG4">#REF!</definedName>
    <definedName name="PRTPG5" localSheetId="28">#REF!</definedName>
    <definedName name="PRTPG5" localSheetId="29">#REF!</definedName>
    <definedName name="PRTPG5" localSheetId="31">#REF!</definedName>
    <definedName name="PRTPG5" localSheetId="2">#REF!</definedName>
    <definedName name="PRTPG5" localSheetId="7">#REF!</definedName>
    <definedName name="PRTPG5">#REF!</definedName>
    <definedName name="PRTPG6" localSheetId="28">#REF!</definedName>
    <definedName name="PRTPG6" localSheetId="29">#REF!</definedName>
    <definedName name="PRTPG6" localSheetId="31">#REF!</definedName>
    <definedName name="PRTPG6" localSheetId="2">#REF!</definedName>
    <definedName name="PRTPG6" localSheetId="7">#REF!</definedName>
    <definedName name="PRTPG6">#REF!</definedName>
    <definedName name="PRTPG7" localSheetId="28">#REF!</definedName>
    <definedName name="PRTPG7" localSheetId="29">#REF!</definedName>
    <definedName name="PRTPG7" localSheetId="31">#REF!</definedName>
    <definedName name="PRTPG7" localSheetId="2">#REF!</definedName>
    <definedName name="PRTPG7" localSheetId="7">#REF!</definedName>
    <definedName name="PRTPG7">#REF!</definedName>
    <definedName name="PRTPG8" localSheetId="28">#REF!</definedName>
    <definedName name="PRTPG8" localSheetId="29">#REF!</definedName>
    <definedName name="PRTPG8" localSheetId="31">#REF!</definedName>
    <definedName name="PRTPG8" localSheetId="2">#REF!</definedName>
    <definedName name="PRTPG8" localSheetId="7">#REF!</definedName>
    <definedName name="PRTPG8">#REF!</definedName>
    <definedName name="PRTPG9" localSheetId="28">#REF!</definedName>
    <definedName name="PRTPG9" localSheetId="29">#REF!</definedName>
    <definedName name="PRTPG9" localSheetId="31">#REF!</definedName>
    <definedName name="PRTPG9" localSheetId="2">#REF!</definedName>
    <definedName name="PRTPG9" localSheetId="7">#REF!</definedName>
    <definedName name="PRTPG9">#REF!</definedName>
    <definedName name="pslf" localSheetId="28" hidden="1">#REF!</definedName>
    <definedName name="pslf" localSheetId="29" hidden="1">#REF!</definedName>
    <definedName name="pslf" hidden="1">#REF!</definedName>
    <definedName name="psrfdgl" localSheetId="28" hidden="1">#REF!</definedName>
    <definedName name="psrfdgl" localSheetId="29" hidden="1">#REF!</definedName>
    <definedName name="psrfdgl" hidden="1">#REF!</definedName>
    <definedName name="pwe" localSheetId="28" hidden="1">#REF!</definedName>
    <definedName name="pwe" localSheetId="29" hidden="1">#REF!</definedName>
    <definedName name="pwe" hidden="1">#REF!</definedName>
    <definedName name="PYEGYASSTS" localSheetId="28">#REF!</definedName>
    <definedName name="PYEGYASSTS" localSheetId="29">#REF!</definedName>
    <definedName name="PYEGYASSTS" localSheetId="31">#REF!</definedName>
    <definedName name="PYEGYASSTS">#REF!</definedName>
    <definedName name="PYEGYLIABS" localSheetId="28">#REF!</definedName>
    <definedName name="PYEGYLIABS" localSheetId="29">#REF!</definedName>
    <definedName name="PYEGYLIABS" localSheetId="31">#REF!</definedName>
    <definedName name="PYEGYLIABS">#REF!</definedName>
    <definedName name="PYISWP" localSheetId="28">#REF!</definedName>
    <definedName name="PYISWP" localSheetId="29">#REF!</definedName>
    <definedName name="PYISWP" localSheetId="31">#REF!</definedName>
    <definedName name="PYISWP">#REF!</definedName>
    <definedName name="qaw" localSheetId="28" hidden="1">#REF!</definedName>
    <definedName name="qaw" localSheetId="29" hidden="1">#REF!</definedName>
    <definedName name="qaw" hidden="1">#REF!</definedName>
    <definedName name="qwr" localSheetId="28" hidden="1">#REF!</definedName>
    <definedName name="qwr" localSheetId="29" hidden="1">#REF!</definedName>
    <definedName name="qwr" hidden="1">#REF!</definedName>
    <definedName name="Rankings" localSheetId="28">#REF!</definedName>
    <definedName name="Rankings" localSheetId="29">#REF!</definedName>
    <definedName name="Rankings" localSheetId="31">#REF!</definedName>
    <definedName name="Rankings">#REF!</definedName>
    <definedName name="RATE1" localSheetId="19">#REF!</definedName>
    <definedName name="RATE1" localSheetId="23">#REF!</definedName>
    <definedName name="RATE1" localSheetId="24">#REF!</definedName>
    <definedName name="RATE1" localSheetId="28">#REF!</definedName>
    <definedName name="RATE1" localSheetId="29">#REF!</definedName>
    <definedName name="RATE1" localSheetId="31">#REF!</definedName>
    <definedName name="RATE1" localSheetId="0">#REF!</definedName>
    <definedName name="RATE1" localSheetId="1">#REF!</definedName>
    <definedName name="RATE1" localSheetId="2">#REF!</definedName>
    <definedName name="RATE1" localSheetId="11">#REF!</definedName>
    <definedName name="RATE1" localSheetId="12">#REF!</definedName>
    <definedName name="RATE1" localSheetId="13">#REF!</definedName>
    <definedName name="RATE1" localSheetId="14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>#REF!</definedName>
    <definedName name="RECON_ASSETS" localSheetId="28">#REF!</definedName>
    <definedName name="RECON_ASSETS" localSheetId="29">#REF!</definedName>
    <definedName name="RECON_ASSETS" localSheetId="31">#REF!</definedName>
    <definedName name="RECON_ASSETS">#REF!</definedName>
    <definedName name="RECON_LIABILITIES" localSheetId="28">#REF!</definedName>
    <definedName name="RECON_LIABILITIES" localSheetId="29">#REF!</definedName>
    <definedName name="RECON_LIABILITIES" localSheetId="31">#REF!</definedName>
    <definedName name="RECON_LIABILITIES">#REF!</definedName>
    <definedName name="RECON_SUMMARY" localSheetId="28">#REF!</definedName>
    <definedName name="RECON_SUMMARY" localSheetId="29">#REF!</definedName>
    <definedName name="RECON_SUMMARY" localSheetId="31">#REF!</definedName>
    <definedName name="RECON_SUMMARY">#REF!</definedName>
    <definedName name="repeat" localSheetId="28" hidden="1">#REF!</definedName>
    <definedName name="repeat" localSheetId="29" hidden="1">#REF!</definedName>
    <definedName name="repeat" hidden="1">#REF!</definedName>
    <definedName name="RETURN" localSheetId="31">[14]A!$M$129:$M$143</definedName>
    <definedName name="RETURN">[14]A!$M$129:$M$143</definedName>
    <definedName name="RID" localSheetId="28">#REF!</definedName>
    <definedName name="RID" localSheetId="29">#REF!</definedName>
    <definedName name="RID" localSheetId="31">#REF!</definedName>
    <definedName name="RID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28" hidden="1">_xll.RiskCellHasTokens(262144+512+524288)</definedName>
    <definedName name="RiskIsInput" localSheetId="29" hidden="1">_xll.RiskCellHasTokens(262144+512+524288)</definedName>
    <definedName name="RiskIsInput" hidden="1">_xll.RiskCellHasTokens(262144+512+524288)</definedName>
    <definedName name="RiskIsOutput" localSheetId="28" hidden="1">_xll.RiskCellHasTokens(1024)</definedName>
    <definedName name="RiskIsOutput" localSheetId="29" hidden="1">_xll.RiskCellHasTokens(1024)</definedName>
    <definedName name="RiskIsOutput" hidden="1">_xll.RiskCellHasTokens(1024)</definedName>
    <definedName name="RiskIsStatistics" localSheetId="28" hidden="1">_xll.RiskCellHasTokens(4096+32768+65536)</definedName>
    <definedName name="RiskIsStatistics" localSheetId="29" hidden="1">_xll.RiskCellHasTokens(4096+32768+65536)</definedName>
    <definedName name="RiskIsStatistics" hidden="1">_xll.RiskCellHasTokens(4096+32768+65536)</definedName>
    <definedName name="riskmeasures">'[17]Combination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8">#REF!</definedName>
    <definedName name="riskprem" localSheetId="29">#REF!</definedName>
    <definedName name="riskprem" localSheetId="31">#REF!</definedName>
    <definedName name="riskprem" localSheetId="0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8" hidden="1">{#N/A,#N/A,FALSE,"SCA";#N/A,#N/A,FALSE,"NCA";#N/A,#N/A,FALSE,"SAZ";#N/A,#N/A,FALSE,"CAZ";#N/A,#N/A,FALSE,"SNV";#N/A,#N/A,FALSE,"NNV";#N/A,#N/A,FALSE,"PP";#N/A,#N/A,FALSE,"SA"}</definedName>
    <definedName name="rk" localSheetId="29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OE_COMPARISON" localSheetId="28">#REF!</definedName>
    <definedName name="ROE_COMPARISON" localSheetId="29">#REF!</definedName>
    <definedName name="ROE_COMPARISON" localSheetId="31">#REF!</definedName>
    <definedName name="ROE_COMPARISON">#REF!</definedName>
    <definedName name="ROR_Rate" localSheetId="19">'[28]Input '!$C$25</definedName>
    <definedName name="ROR_Rate" localSheetId="23">'[28]Input '!$C$25</definedName>
    <definedName name="ROR_Rate" localSheetId="24">'[28]Input '!$C$25</definedName>
    <definedName name="ROR_Rate" localSheetId="31">'[29]Input '!$C$25</definedName>
    <definedName name="ROR_Rate" localSheetId="1">'[28]Input '!$C$25</definedName>
    <definedName name="ROR_Rate" localSheetId="2">'[28]Input '!$C$25</definedName>
    <definedName name="ROR_Rate" localSheetId="11">'[28]Input '!$C$25</definedName>
    <definedName name="ROR_Rate" localSheetId="12">'[28]Input '!$C$25</definedName>
    <definedName name="ROR_Rate" localSheetId="13">'[28]Input '!$C$25</definedName>
    <definedName name="ROR_Rate" localSheetId="14">'[28]Input '!$C$25</definedName>
    <definedName name="ROR_Rate" localSheetId="15">'[28]Input '!$C$25</definedName>
    <definedName name="ROR_Rate" localSheetId="16">'[28]Input '!$C$25</definedName>
    <definedName name="ROR_Rate" localSheetId="17">'[28]Input '!$C$25</definedName>
    <definedName name="ROR_Rate" localSheetId="18">'[28]Input '!$C$25</definedName>
    <definedName name="ROR_Rate">'[30]Input '!$C$25</definedName>
    <definedName name="RORD" localSheetId="19">[31]ROR!$A$2:$O$201</definedName>
    <definedName name="RORD" localSheetId="23">[31]ROR!$A$2:$O$201</definedName>
    <definedName name="RORD" localSheetId="24">[31]ROR!$A$2:$O$201</definedName>
    <definedName name="RORD" localSheetId="31">[32]ROR!$A$2:$O$201</definedName>
    <definedName name="RORD" localSheetId="0">[31]ROR!$A$2:$O$201</definedName>
    <definedName name="RORD" localSheetId="1">[31]ROR!$A$2:$O$201</definedName>
    <definedName name="RORD" localSheetId="2">[31]ROR!$A$2:$O$201</definedName>
    <definedName name="RORD" localSheetId="11">[31]ROR!$A$2:$O$201</definedName>
    <definedName name="RORD" localSheetId="12">[31]ROR!$A$2:$O$201</definedName>
    <definedName name="RORD" localSheetId="13">[31]ROR!$A$2:$O$201</definedName>
    <definedName name="RORD" localSheetId="14">[31]ROR!$A$2:$O$201</definedName>
    <definedName name="RORD" localSheetId="15">[31]ROR!$A$2:$O$201</definedName>
    <definedName name="RORD" localSheetId="16">[31]ROR!$A$2:$O$201</definedName>
    <definedName name="RORD" localSheetId="17">[31]ROR!$A$2:$O$201</definedName>
    <definedName name="RORD" localSheetId="18">[31]ROR!$A$2:$O$201</definedName>
    <definedName name="RORD">[33]ROR!$A$2:$O$201</definedName>
    <definedName name="rtyui" localSheetId="28" hidden="1">#REF!</definedName>
    <definedName name="rtyui" localSheetId="29" hidden="1">#REF!</definedName>
    <definedName name="rtyui" hidden="1">#REF!</definedName>
    <definedName name="rtyuiop" localSheetId="28" hidden="1">#REF!</definedName>
    <definedName name="rtyuiop" localSheetId="29" hidden="1">#REF!</definedName>
    <definedName name="rtyuiop" hidden="1">#REF!</definedName>
    <definedName name="S" localSheetId="28" hidden="1">#REF!</definedName>
    <definedName name="S" localSheetId="29" hidden="1">#REF!</definedName>
    <definedName name="s">[34]Sheet1!$B$10</definedName>
    <definedName name="sac" localSheetId="28" hidden="1">#REF!</definedName>
    <definedName name="sac" localSheetId="29" hidden="1">#REF!</definedName>
    <definedName name="sac" hidden="1">#REF!</definedName>
    <definedName name="sadf" localSheetId="28" hidden="1">#REF!</definedName>
    <definedName name="sadf" localSheetId="29" hidden="1">#REF!</definedName>
    <definedName name="sadf" hidden="1">#REF!</definedName>
    <definedName name="sadfkj" localSheetId="28" hidden="1">#REF!</definedName>
    <definedName name="sadfkj" localSheetId="29" hidden="1">#REF!</definedName>
    <definedName name="sadfkj" hidden="1">#REF!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8">#REF!</definedName>
    <definedName name="SBA" localSheetId="29">#REF!</definedName>
    <definedName name="SBA" localSheetId="31">#REF!</definedName>
    <definedName name="SBA">#REF!</definedName>
    <definedName name="Schedule_3" localSheetId="28">#REF!</definedName>
    <definedName name="Schedule_3" localSheetId="29">#REF!</definedName>
    <definedName name="Schedule_3" localSheetId="31">#REF!</definedName>
    <definedName name="Schedule_3">#REF!</definedName>
    <definedName name="Schedule_4" localSheetId="28">'[35]JRW-2.4'!#REF!</definedName>
    <definedName name="Schedule_4" localSheetId="29">'[35]JRW-2.4'!#REF!</definedName>
    <definedName name="Schedule_4" localSheetId="31">'[35]JRW-2.4'!#REF!</definedName>
    <definedName name="Schedule_4" localSheetId="0">'[35]JRW-2.4'!#REF!</definedName>
    <definedName name="Schedule_4">'[35]JRW-2.4'!#REF!</definedName>
    <definedName name="Schedule_5" localSheetId="28">'[35]JRW-2.4'!#REF!</definedName>
    <definedName name="Schedule_5" localSheetId="29">'[35]JRW-2.4'!#REF!</definedName>
    <definedName name="Schedule_5" localSheetId="31">'[35]JRW-2.4'!#REF!</definedName>
    <definedName name="Schedule_5" localSheetId="0">'[35]JRW-2.4'!#REF!</definedName>
    <definedName name="Schedule_5">'[35]JRW-2.4'!#REF!</definedName>
    <definedName name="Schedule_5_1" localSheetId="28">#REF!</definedName>
    <definedName name="Schedule_5_1" localSheetId="29">#REF!</definedName>
    <definedName name="Schedule_5_1" localSheetId="31">#REF!</definedName>
    <definedName name="Schedule_5_1">#REF!</definedName>
    <definedName name="Schedule_6" localSheetId="28">#REF!</definedName>
    <definedName name="Schedule_6" localSheetId="29">#REF!</definedName>
    <definedName name="Schedule_6" localSheetId="31">#REF!</definedName>
    <definedName name="Schedule_6">#REF!</definedName>
    <definedName name="Schedule_7" localSheetId="28">#REF!</definedName>
    <definedName name="Schedule_7" localSheetId="29">#REF!</definedName>
    <definedName name="Schedule_7" localSheetId="31">#REF!</definedName>
    <definedName name="Schedule_7">#REF!</definedName>
    <definedName name="Schedule_8" localSheetId="28">#REF!</definedName>
    <definedName name="Schedule_8" localSheetId="29">#REF!</definedName>
    <definedName name="Schedule_8" localSheetId="31">#REF!</definedName>
    <definedName name="Schedule_8">#REF!</definedName>
    <definedName name="sd" localSheetId="28" hidden="1">#REF!</definedName>
    <definedName name="sd" localSheetId="29" hidden="1">#REF!</definedName>
    <definedName name="sd" hidden="1">#REF!</definedName>
    <definedName name="sdf" localSheetId="28" hidden="1">#REF!</definedName>
    <definedName name="sdf" localSheetId="29" hidden="1">#REF!</definedName>
    <definedName name="sdf" hidden="1">#REF!</definedName>
    <definedName name="sdfp" localSheetId="28" hidden="1">#REF!</definedName>
    <definedName name="sdfp" localSheetId="29" hidden="1">#REF!</definedName>
    <definedName name="sdfp" hidden="1">#REF!</definedName>
    <definedName name="sdklofj" localSheetId="28" hidden="1">#REF!</definedName>
    <definedName name="sdklofj" localSheetId="29" hidden="1">#REF!</definedName>
    <definedName name="sdklofj" hidden="1">#REF!</definedName>
    <definedName name="sdld" localSheetId="28" hidden="1">#REF!</definedName>
    <definedName name="sdld" localSheetId="29" hidden="1">#REF!</definedName>
    <definedName name="sdld" hidden="1">#REF!</definedName>
    <definedName name="sdljgfj" localSheetId="28" hidden="1">#REF!</definedName>
    <definedName name="sdljgfj" localSheetId="29" hidden="1">#REF!</definedName>
    <definedName name="sdljgfj" hidden="1">#REF!</definedName>
    <definedName name="sdop" localSheetId="28" hidden="1">#REF!</definedName>
    <definedName name="sdop" localSheetId="29" hidden="1">#REF!</definedName>
    <definedName name="sdop" hidden="1">#REF!</definedName>
    <definedName name="sdsdl" localSheetId="28" hidden="1">#REF!</definedName>
    <definedName name="sdsdl" localSheetId="29" hidden="1">#REF!</definedName>
    <definedName name="sdsdl" hidden="1">#REF!</definedName>
    <definedName name="sdv" localSheetId="28" hidden="1">#REF!</definedName>
    <definedName name="sdv" localSheetId="29" hidden="1">#REF!</definedName>
    <definedName name="sdv" hidden="1">#REF!</definedName>
    <definedName name="sedf" localSheetId="28" hidden="1">#REF!</definedName>
    <definedName name="sedf" localSheetId="29" hidden="1">#REF!</definedName>
    <definedName name="sedf" hidden="1">#REF!</definedName>
    <definedName name="SERIES1" localSheetId="28">#REF!</definedName>
    <definedName name="SERIES1" localSheetId="29">#REF!</definedName>
    <definedName name="SERIES1" localSheetId="31">#REF!</definedName>
    <definedName name="SERIES1">#REF!</definedName>
    <definedName name="SERIES2" localSheetId="28">#REF!</definedName>
    <definedName name="SERIES2" localSheetId="29">#REF!</definedName>
    <definedName name="SERIES2" localSheetId="31">#REF!</definedName>
    <definedName name="SERIES2">#REF!</definedName>
    <definedName name="SERIES3" localSheetId="28">#REF!</definedName>
    <definedName name="SERIES3" localSheetId="29">#REF!</definedName>
    <definedName name="SERIES3" localSheetId="31">#REF!</definedName>
    <definedName name="SERIES3">#REF!</definedName>
    <definedName name="SERIES4" localSheetId="28">#REF!</definedName>
    <definedName name="SERIES4" localSheetId="29">#REF!</definedName>
    <definedName name="SERIES4" localSheetId="31">#REF!</definedName>
    <definedName name="SERIES4">#REF!</definedName>
    <definedName name="SERIES5" localSheetId="28">#REF!</definedName>
    <definedName name="SERIES5" localSheetId="29">#REF!</definedName>
    <definedName name="SERIES5" localSheetId="31">#REF!</definedName>
    <definedName name="SERIES5">#REF!</definedName>
    <definedName name="SERIES6" localSheetId="28">#REF!</definedName>
    <definedName name="SERIES6" localSheetId="29">#REF!</definedName>
    <definedName name="SERIES6" localSheetId="31">#REF!</definedName>
    <definedName name="SERIES6">#REF!</definedName>
    <definedName name="sevw" localSheetId="28" hidden="1">#REF!</definedName>
    <definedName name="sevw" localSheetId="29" hidden="1">#REF!</definedName>
    <definedName name="sevw" hidden="1">#REF!</definedName>
    <definedName name="sfdv" localSheetId="28" hidden="1">#REF!</definedName>
    <definedName name="sfdv" localSheetId="29" hidden="1">#REF!</definedName>
    <definedName name="sfdv" hidden="1">#REF!</definedName>
    <definedName name="SI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8" hidden="1">#REF!</definedName>
    <definedName name="slkd" localSheetId="29" hidden="1">#REF!</definedName>
    <definedName name="slkd" hidden="1">#REF!</definedName>
    <definedName name="SPWS_WBID">"5C3BEB3C-3631-11D4-B07C-00104BC5D17F"</definedName>
    <definedName name="ssdo" localSheetId="28" hidden="1">#REF!</definedName>
    <definedName name="ssdo" localSheetId="29" hidden="1">#REF!</definedName>
    <definedName name="ssdo" hidden="1">#REF!</definedName>
    <definedName name="sssset" localSheetId="28" hidden="1">#REF!</definedName>
    <definedName name="sssset" localSheetId="29" hidden="1">#REF!</definedName>
    <definedName name="sssset" hidden="1">#REF!</definedName>
    <definedName name="START" localSheetId="19">#REF!</definedName>
    <definedName name="START" localSheetId="23">#REF!</definedName>
    <definedName name="START" localSheetId="24">#REF!</definedName>
    <definedName name="START" localSheetId="28">#REF!</definedName>
    <definedName name="START" localSheetId="29">#REF!</definedName>
    <definedName name="START" localSheetId="31">#REF!</definedName>
    <definedName name="START" localSheetId="0">#REF!</definedName>
    <definedName name="START" localSheetId="1">#REF!</definedName>
    <definedName name="START" localSheetId="2">#REF!</definedName>
    <definedName name="START" localSheetId="11">#REF!</definedName>
    <definedName name="START" localSheetId="12">#REF!</definedName>
    <definedName name="START" localSheetId="13">#REF!</definedName>
    <definedName name="START" localSheetId="14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>#REF!</definedName>
    <definedName name="stockprice" localSheetId="28">'[16]Stock Price (Utility)'!$C$2:$U$34</definedName>
    <definedName name="stockprice" localSheetId="29">'[16]Stock Price (Utility)'!$C$2:$U$34</definedName>
    <definedName name="Stockprice" localSheetId="31">'[36]Stock Price (Electric)'!$C$1:$AY$33</definedName>
    <definedName name="Stockprice" localSheetId="2">'[36]Stock Price (Electric)'!$C$1:$AY$33</definedName>
    <definedName name="Stockprice" localSheetId="7">'[36]Stock Price (Electric)'!$C$1:$AY$33</definedName>
    <definedName name="Stockprice">'[37]Stock Price (Electric)'!$C$1:$AY$33</definedName>
    <definedName name="SUMMARY" localSheetId="28">#REF!</definedName>
    <definedName name="SUMMARY" localSheetId="29">#REF!</definedName>
    <definedName name="SUMMARY" localSheetId="31">#REF!</definedName>
    <definedName name="SUMMARY">#REF!</definedName>
    <definedName name="SURV">'[38]SURV ACCOUNTS'!$A$1:$C$453</definedName>
    <definedName name="sv" localSheetId="28" hidden="1">#REF!</definedName>
    <definedName name="sv" localSheetId="29" hidden="1">#REF!</definedName>
    <definedName name="sv" hidden="1">#REF!</definedName>
    <definedName name="svfdv" localSheetId="28" hidden="1">#REF!</definedName>
    <definedName name="svfdv" localSheetId="29" hidden="1">#REF!</definedName>
    <definedName name="svfdv" hidden="1">#REF!</definedName>
    <definedName name="swae" localSheetId="28" hidden="1">#REF!</definedName>
    <definedName name="swae" localSheetId="29" hidden="1">#REF!</definedName>
    <definedName name="swae" hidden="1">#REF!</definedName>
    <definedName name="TEAB" localSheetId="28">#REF!</definedName>
    <definedName name="TEAB" localSheetId="29">#REF!</definedName>
    <definedName name="TEAB" localSheetId="31">#REF!</definedName>
    <definedName name="TEAB">#REF!</definedName>
    <definedName name="TEFIS99" localSheetId="28">#REF!</definedName>
    <definedName name="TEFIS99" localSheetId="29">#REF!</definedName>
    <definedName name="TEFIS99" localSheetId="31">#REF!</definedName>
    <definedName name="TEFIS99">#REF!</definedName>
    <definedName name="TEMP" localSheetId="19">'[10]Bond Returns'!$O$8</definedName>
    <definedName name="TEMP" localSheetId="23">'[9]Bond Returns'!$O$8</definedName>
    <definedName name="TEMP" localSheetId="24">'[9]Bond Returns'!$O$8</definedName>
    <definedName name="TEMP" localSheetId="31">'[9]Bond Returns'!$O$8</definedName>
    <definedName name="TEMP" localSheetId="0">'[10]Bond Returns'!$O$8</definedName>
    <definedName name="TEMP" localSheetId="1">'[10]Bond Returns'!$O$8</definedName>
    <definedName name="TEMP" localSheetId="2">'[10]Bond Returns'!$O$8</definedName>
    <definedName name="TEMP" localSheetId="11">'[9]Bond Returns'!$O$8</definedName>
    <definedName name="TEMP" localSheetId="12">'[9]Bond Returns'!$O$8</definedName>
    <definedName name="TEMP" localSheetId="13">'[10]Bond Returns'!$O$8</definedName>
    <definedName name="TEMP" localSheetId="14">'[10]Bond Returns'!$O$8</definedName>
    <definedName name="TEMP" localSheetId="15">'[9]Bond Returns'!$O$8</definedName>
    <definedName name="TEMP" localSheetId="16">'[11]Bond Returns'!$O$8</definedName>
    <definedName name="TEMP" localSheetId="17">'[11]Bond Returns'!$O$8</definedName>
    <definedName name="TEMP" localSheetId="18">'[10]Bond Returns'!$O$8</definedName>
    <definedName name="TEMP">'[12]Bond Returns'!$O$8</definedName>
    <definedName name="TEST0" localSheetId="23">#REF!</definedName>
    <definedName name="TEST0" localSheetId="24">#REF!</definedName>
    <definedName name="TEST0" localSheetId="28">#REF!</definedName>
    <definedName name="TEST0" localSheetId="29">#REF!</definedName>
    <definedName name="TEST0" localSheetId="31">#REF!</definedName>
    <definedName name="TEST0">#REF!</definedName>
    <definedName name="TESTHKEY" localSheetId="23">#REF!</definedName>
    <definedName name="TESTHKEY" localSheetId="24">#REF!</definedName>
    <definedName name="TESTHKEY" localSheetId="28">#REF!</definedName>
    <definedName name="TESTHKEY" localSheetId="29">#REF!</definedName>
    <definedName name="TESTHKEY" localSheetId="31">#REF!</definedName>
    <definedName name="TESTHKEY">#REF!</definedName>
    <definedName name="TESTKEYS" localSheetId="23">#REF!</definedName>
    <definedName name="TESTKEYS" localSheetId="24">#REF!</definedName>
    <definedName name="TESTKEYS" localSheetId="28">#REF!</definedName>
    <definedName name="TESTKEYS" localSheetId="29">#REF!</definedName>
    <definedName name="TESTKEYS" localSheetId="31">#REF!</definedName>
    <definedName name="TESTKEYS">#REF!</definedName>
    <definedName name="TESTVKEY" localSheetId="23">#REF!</definedName>
    <definedName name="TESTVKEY" localSheetId="24">#REF!</definedName>
    <definedName name="TESTVKEY" localSheetId="28">#REF!</definedName>
    <definedName name="TESTVKEY" localSheetId="29">#REF!</definedName>
    <definedName name="TESTVKEY" localSheetId="31">#REF!</definedName>
    <definedName name="TESTVKEY">#REF!</definedName>
    <definedName name="TestYear">[23]Sheet1!$B$15</definedName>
    <definedName name="three" localSheetId="19">#REF!</definedName>
    <definedName name="three" localSheetId="23">#REF!</definedName>
    <definedName name="three" localSheetId="24">#REF!</definedName>
    <definedName name="three" localSheetId="28">#REF!</definedName>
    <definedName name="three" localSheetId="29">#REF!</definedName>
    <definedName name="three" localSheetId="31">#REF!</definedName>
    <definedName name="three" localSheetId="0">#REF!</definedName>
    <definedName name="three" localSheetId="1">#REF!</definedName>
    <definedName name="three" localSheetId="2">#REF!</definedName>
    <definedName name="three" localSheetId="11">#REF!</definedName>
    <definedName name="three" localSheetId="12">#REF!</definedName>
    <definedName name="three" localSheetId="13">#REF!</definedName>
    <definedName name="three" localSheetId="14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>#REF!</definedName>
    <definedName name="Ticker">""</definedName>
    <definedName name="tttt" localSheetId="28" hidden="1">#REF!</definedName>
    <definedName name="tttt" localSheetId="29" hidden="1">#REF!</definedName>
    <definedName name="tttt" hidden="1">#REF!</definedName>
    <definedName name="tw" localSheetId="28" hidden="1">#REF!</definedName>
    <definedName name="tw" localSheetId="29" hidden="1">#REF!</definedName>
    <definedName name="tw" hidden="1">#REF!</definedName>
    <definedName name="two" localSheetId="19">#REF!</definedName>
    <definedName name="two" localSheetId="23">#REF!</definedName>
    <definedName name="two" localSheetId="24">#REF!</definedName>
    <definedName name="two" localSheetId="28">#REF!</definedName>
    <definedName name="two" localSheetId="29">#REF!</definedName>
    <definedName name="two" localSheetId="31">#REF!</definedName>
    <definedName name="two" localSheetId="0">#REF!</definedName>
    <definedName name="two" localSheetId="1">#REF!</definedName>
    <definedName name="two" localSheetId="2">#REF!</definedName>
    <definedName name="two" localSheetId="11">#REF!</definedName>
    <definedName name="two" localSheetId="12">#REF!</definedName>
    <definedName name="two" localSheetId="13">#REF!</definedName>
    <definedName name="two" localSheetId="14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>#REF!</definedName>
    <definedName name="Uncoll" localSheetId="28">#REF!</definedName>
    <definedName name="Uncoll" localSheetId="29">#REF!</definedName>
    <definedName name="Uncoll">#REF!</definedName>
    <definedName name="vlapp">'[15]CAPM VL Appr Pot. (Sc 12 - WP)'!$A$1:$J$51</definedName>
    <definedName name="vldatabase" localSheetId="28">'[16]Utility Data'!$B$8:$AI$53</definedName>
    <definedName name="vldatabase" localSheetId="29">'[16]Utility Data'!$B$8:$AI$53</definedName>
    <definedName name="vldatabase">'[17]Value Line Data'!$B$8:$AE$60</definedName>
    <definedName name="WATER1" localSheetId="28">#REF!</definedName>
    <definedName name="WATER1" localSheetId="29">#REF!</definedName>
    <definedName name="WATER1" localSheetId="31">#REF!</definedName>
    <definedName name="WATER1">#REF!</definedName>
    <definedName name="WATER2" localSheetId="28">#REF!</definedName>
    <definedName name="WATER2" localSheetId="29">#REF!</definedName>
    <definedName name="WATER2" localSheetId="31">#REF!</definedName>
    <definedName name="WATER2">#REF!</definedName>
    <definedName name="WATER3" localSheetId="28">#REF!</definedName>
    <definedName name="WATER3" localSheetId="29">#REF!</definedName>
    <definedName name="WATER3" localSheetId="31">#REF!</definedName>
    <definedName name="WATER3">#REF!</definedName>
    <definedName name="WATER4" localSheetId="28">#REF!</definedName>
    <definedName name="WATER4" localSheetId="29">#REF!</definedName>
    <definedName name="WATER4" localSheetId="31">#REF!</definedName>
    <definedName name="WATER4">#REF!</definedName>
    <definedName name="WATER5" localSheetId="28">#REF!</definedName>
    <definedName name="WATER5" localSheetId="29">#REF!</definedName>
    <definedName name="WATER5" localSheetId="31">#REF!</definedName>
    <definedName name="WATER5">#REF!</definedName>
    <definedName name="WATER6" localSheetId="28">#REF!</definedName>
    <definedName name="WATER6" localSheetId="29">#REF!</definedName>
    <definedName name="WATER6" localSheetId="31">#REF!</definedName>
    <definedName name="WATER6">#REF!</definedName>
    <definedName name="WC_AVG" localSheetId="28">#REF!</definedName>
    <definedName name="WC_AVG" localSheetId="29">#REF!</definedName>
    <definedName name="WC_AVG" localSheetId="31">#REF!</definedName>
    <definedName name="WC_AVG">#REF!</definedName>
    <definedName name="WC_CHECK" localSheetId="28">#REF!</definedName>
    <definedName name="WC_CHECK" localSheetId="29">#REF!</definedName>
    <definedName name="WC_CHECK" localSheetId="31">#REF!</definedName>
    <definedName name="WC_CHECK">#REF!</definedName>
    <definedName name="WC_FUEL_CONSRV_ECRC" localSheetId="28">#REF!</definedName>
    <definedName name="WC_FUEL_CONSRV_ECRC" localSheetId="29">#REF!</definedName>
    <definedName name="WC_FUEL_CONSRV_ECRC" localSheetId="31">#REF!</definedName>
    <definedName name="WC_FUEL_CONSRV_ECRC">#REF!</definedName>
    <definedName name="WC_INVESTOR_Funds" localSheetId="28">#REF!</definedName>
    <definedName name="WC_INVESTOR_Funds" localSheetId="29">#REF!</definedName>
    <definedName name="WC_INVESTOR_Funds" localSheetId="31">#REF!</definedName>
    <definedName name="WC_INVESTOR_Funds">#REF!</definedName>
    <definedName name="WC_NONUTILITY_Assets" localSheetId="28">#REF!</definedName>
    <definedName name="WC_NONUTILITY_Assets" localSheetId="29">#REF!</definedName>
    <definedName name="WC_NONUTILITY_Assets" localSheetId="31">#REF!</definedName>
    <definedName name="WC_NONUTILITY_Assets">#REF!</definedName>
    <definedName name="WC_NONUTILITY_Liabilities" localSheetId="28">#REF!</definedName>
    <definedName name="WC_NONUTILITY_Liabilities" localSheetId="29">#REF!</definedName>
    <definedName name="WC_NONUTILITY_Liabilities" localSheetId="31">#REF!</definedName>
    <definedName name="WC_NONUTILITY_Liabilities">#REF!</definedName>
    <definedName name="WC_OTHER_Adjustments" localSheetId="28">#REF!</definedName>
    <definedName name="WC_OTHER_Adjustments" localSheetId="29">#REF!</definedName>
    <definedName name="WC_OTHER_Adjustments" localSheetId="31">#REF!</definedName>
    <definedName name="WC_OTHER_Adjustments">#REF!</definedName>
    <definedName name="WC_OTHERRETURN_Assets" localSheetId="28">#REF!</definedName>
    <definedName name="WC_OTHERRETURN_Assets" localSheetId="29">#REF!</definedName>
    <definedName name="WC_OTHERRETURN_Assets" localSheetId="31">#REF!</definedName>
    <definedName name="WC_OTHERRETURN_Assets">#REF!</definedName>
    <definedName name="WC_OTHERRETURN_Liabilities" localSheetId="28">#REF!</definedName>
    <definedName name="WC_OTHERRETURN_Liabilities" localSheetId="29">#REF!</definedName>
    <definedName name="WC_OTHERRETURN_Liabilities" localSheetId="31">#REF!</definedName>
    <definedName name="WC_OTHERRETURN_Liabilities">#REF!</definedName>
    <definedName name="WC_SCH_Assets" localSheetId="28">#REF!</definedName>
    <definedName name="WC_SCH_Assets" localSheetId="29">#REF!</definedName>
    <definedName name="WC_SCH_Assets" localSheetId="31">#REF!</definedName>
    <definedName name="WC_SCH_Assets">#REF!</definedName>
    <definedName name="WC_SCH_Liabilities" localSheetId="28">#REF!</definedName>
    <definedName name="WC_SCH_Liabilities" localSheetId="29">#REF!</definedName>
    <definedName name="WC_SCH_Liabilities" localSheetId="31">#REF!</definedName>
    <definedName name="WC_SCH_Liabilities">#REF!</definedName>
    <definedName name="WC_SUMMARY" localSheetId="28">#REF!</definedName>
    <definedName name="WC_SUMMARY" localSheetId="29">#REF!</definedName>
    <definedName name="WC_SUMMARY" localSheetId="31">#REF!</definedName>
    <definedName name="WC_SUMMARY">#REF!</definedName>
    <definedName name="wepfo" localSheetId="28" hidden="1">#REF!</definedName>
    <definedName name="wepfo" localSheetId="29" hidden="1">#REF!</definedName>
    <definedName name="wepfo" hidden="1">#REF!</definedName>
    <definedName name="willdo" localSheetId="28" hidden="1">#REF!</definedName>
    <definedName name="willdo" localSheetId="29" hidden="1">#REF!</definedName>
    <definedName name="willdo" hidden="1">#REF!</definedName>
    <definedName name="wrn.agexpense." localSheetId="28" hidden="1">{"pb",#N/A,FALSE,"Sheet3";"pd",#N/A,FALSE,"Sheet3";"pe",#N/A,FALSE,"Sheet3"}</definedName>
    <definedName name="wrn.agexpense." localSheetId="29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Rjs." localSheetId="28" hidden="1">{#N/A,#N/A,FALSE,"SCA";#N/A,#N/A,FALSE,"NCA";#N/A,#N/A,FALSE,"SAZ";#N/A,#N/A,FALSE,"CAZ";#N/A,#N/A,FALSE,"SNV";#N/A,#N/A,FALSE,"NNV";#N/A,#N/A,FALSE,"PP";#N/A,#N/A,FALSE,"SA"}</definedName>
    <definedName name="wrn.AllRjs." localSheetId="29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8" hidden="1">{#N/A,#N/A,FALSE,"SCA";#N/A,#N/A,FALSE,"NCA";#N/A,#N/A,FALSE,"SAZ";#N/A,#N/A,FALSE,"CAZ";#N/A,#N/A,FALSE,"SNV";#N/A,#N/A,FALSE,"NNV";#N/A,#N/A,FALSE,"PP";#N/A,#N/A,FALSE,"SA"}</definedName>
    <definedName name="wrn.alrjs." localSheetId="29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onfig._.and._.Calcs." hidden="1">{#N/A,#N/A,FALSE,"Configuration";#N/A,#N/A,FALSE,"Summary of Transaction";#N/A,#N/A,FALSE,"Calculations"}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InterSystem." hidden="1">{"Purchases",#N/A,TRUE,"Sheet1";"Sales",#N/A,TRUE,"Sheet1"}</definedName>
    <definedName name="wrn.MFR." localSheetId="2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MEXPENSE." localSheetId="28" hidden="1">{"PF",#N/A,FALSE,"Sheet4";"PG",#N/A,FALSE,"Sheet4";"PH",#N/A,FALSE,"Sheet4";"PI",#N/A,FALSE,"Sheet4";"PJ",#N/A,FALSE,"Sheet4"}</definedName>
    <definedName name="wrn.OMEXPENSE." localSheetId="29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8" hidden="1">{"print1",#N/A,FALSE,"D21CUSTS"}</definedName>
    <definedName name="wrn.printtable1." localSheetId="29" hidden="1">{"print1",#N/A,FALSE,"D21CUSTS"}</definedName>
    <definedName name="wrn.printtable1." hidden="1">{"print1",#N/A,FALSE,"D21CUSTS"}</definedName>
    <definedName name="wrn.printtable2." localSheetId="28" hidden="1">{"print2",#N/A,FALSE,"D21CUSTS"}</definedName>
    <definedName name="wrn.printtable2." localSheetId="29" hidden="1">{"print2",#N/A,FALSE,"D21CUSTS"}</definedName>
    <definedName name="wrn.printtable2." hidden="1">{"print2",#N/A,FALSE,"D21CUSTS"}</definedName>
    <definedName name="wrn.printtable3." localSheetId="28" hidden="1">{"print3",#N/A,FALSE,"D21CUSTS"}</definedName>
    <definedName name="wrn.printtable3." localSheetId="29" hidden="1">{"print3",#N/A,FALSE,"D21CUSTS"}</definedName>
    <definedName name="wrn.printtable3." hidden="1">{"print3",#N/A,FALSE,"D21CUSTS"}</definedName>
    <definedName name="wrn.printtable4." localSheetId="28" hidden="1">{"print4",#N/A,FALSE,"D21CUSTS"}</definedName>
    <definedName name="wrn.printtable4." localSheetId="29" hidden="1">{"print4",#N/A,FALSE,"D21CUSTS"}</definedName>
    <definedName name="wrn.printtable4." hidden="1">{"print4",#N/A,FALSE,"D21CUSTS"}</definedName>
    <definedName name="wrn.Projected._.Def._.Adjustments.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Schedule._.2c." hidden="1">{"Schedule 2c",#N/A,FALSE,"SCHEDULE2c"}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P." localSheetId="2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les." localSheetId="28" hidden="1">{"print1",#N/A,FALSE,"D21CUSTS";"print2",#N/A,FALSE,"D21CUSTS";"print3",#N/A,FALSE,"D21CUSTS";"print4",#N/A,FALSE,"D21CUSTS"}</definedName>
    <definedName name="wrn.tables." localSheetId="29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ESTS." hidden="1">{"PAGE_1",#N/A,FALSE,"MONTH"}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8">#REF!</definedName>
    <definedName name="WTP" localSheetId="29">#REF!</definedName>
    <definedName name="WTP" localSheetId="31">#REF!</definedName>
    <definedName name="WTP">#REF!</definedName>
    <definedName name="X" localSheetId="19">#REF!</definedName>
    <definedName name="X" localSheetId="23">#REF!</definedName>
    <definedName name="X" localSheetId="24">#REF!</definedName>
    <definedName name="X" localSheetId="28">#REF!</definedName>
    <definedName name="X" localSheetId="29">#REF!</definedName>
    <definedName name="X" localSheetId="31">#REF!</definedName>
    <definedName name="X" localSheetId="0">#REF!</definedName>
    <definedName name="X" localSheetId="1">#REF!</definedName>
    <definedName name="X" localSheetId="2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>#REF!</definedName>
    <definedName name="XRefColumnsCount">3</definedName>
    <definedName name="XRefCopyRangeCount">3</definedName>
    <definedName name="XRefPasteRangeCount">2</definedName>
    <definedName name="xx">'[39]C-3.10'!$A$1:$I$22</definedName>
    <definedName name="xxx" localSheetId="28" hidden="1">{"'Sheet1'!$A$1:$O$40"}</definedName>
    <definedName name="xxx" localSheetId="29" hidden="1">{"'Sheet1'!$A$1:$O$40"}</definedName>
    <definedName name="xxx" localSheetId="31" hidden="1">{"'Sheet1'!$A$1:$O$40"}</definedName>
    <definedName name="xxx" localSheetId="2" hidden="1">{"'Sheet1'!$A$1:$O$40"}</definedName>
    <definedName name="xxx" localSheetId="7" hidden="1">{"'Sheet1'!$A$1:$O$40"}</definedName>
    <definedName name="xxx" hidden="1">{"'Sheet1'!$A$1:$O$40"}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8" hidden="1">#REF!</definedName>
    <definedName name="Y" localSheetId="29" hidden="1">#REF!</definedName>
    <definedName name="Y" hidden="1">#REF!</definedName>
    <definedName name="yes" localSheetId="28" hidden="1">#REF!</definedName>
    <definedName name="yes" localSheetId="29" hidden="1">#REF!</definedName>
    <definedName name="yes" hidden="1">#REF!</definedName>
    <definedName name="yesindeed" localSheetId="28" hidden="1">#REF!</definedName>
    <definedName name="yesindeed" localSheetId="29" hidden="1">#REF!</definedName>
    <definedName name="yesindeed" hidden="1">#REF!</definedName>
    <definedName name="yesir" localSheetId="28" hidden="1">#REF!</definedName>
    <definedName name="yesir" localSheetId="29" hidden="1">#REF!</definedName>
    <definedName name="yesir" hidden="1">#REF!</definedName>
    <definedName name="Yield">'[40]Dividend Yield - Utility'!$B$4:$D$52</definedName>
    <definedName name="YIELDS" localSheetId="28">#REF!</definedName>
    <definedName name="YIELDS" localSheetId="29">#REF!</definedName>
    <definedName name="YIELDS" localSheetId="31">#REF!</definedName>
    <definedName name="YIELDS" localSheetId="0">#REF!</definedName>
    <definedName name="YIELDS">#REF!</definedName>
    <definedName name="YTDACT" localSheetId="24">'[8]Page 1'!#REF!</definedName>
    <definedName name="YTDACT" localSheetId="28">'[8]Page 1'!#REF!</definedName>
    <definedName name="YTDACT" localSheetId="29">'[8]Page 1'!#REF!</definedName>
    <definedName name="YTDACT" localSheetId="31">'[8]Page 1'!#REF!</definedName>
    <definedName name="YTDACT" localSheetId="1">'[8]Page 1'!#REF!</definedName>
    <definedName name="YTDACT" localSheetId="2">'[8]Page 1'!#REF!</definedName>
    <definedName name="YTDACT" localSheetId="8">'[8]Page 1'!#REF!</definedName>
    <definedName name="YTDACT" localSheetId="9">'[8]Page 1'!#REF!</definedName>
    <definedName name="YTDACT">'[8]Page 1'!#REF!</definedName>
    <definedName name="YTDBUD" localSheetId="24">'[8]Page 1'!#REF!</definedName>
    <definedName name="YTDBUD" localSheetId="28">'[8]Page 1'!#REF!</definedName>
    <definedName name="YTDBUD" localSheetId="29">'[8]Page 1'!#REF!</definedName>
    <definedName name="YTDBUD" localSheetId="31">'[8]Page 1'!#REF!</definedName>
    <definedName name="YTDBUD" localSheetId="1">'[8]Page 1'!#REF!</definedName>
    <definedName name="YTDBUD" localSheetId="2">'[8]Page 1'!#REF!</definedName>
    <definedName name="YTDBUD" localSheetId="8">'[8]Page 1'!#REF!</definedName>
    <definedName name="YTDBUD" localSheetId="9">'[8]Page 1'!#REF!</definedName>
    <definedName name="YTDBUD">'[8]Page 1'!#REF!</definedName>
    <definedName name="yyyyyy" localSheetId="28" hidden="1">#REF!</definedName>
    <definedName name="yyyyyy" localSheetId="29" hidden="1">#REF!</definedName>
    <definedName name="yyyyyy" hidden="1">#REF!</definedName>
    <definedName name="Z" localSheetId="19">#REF!</definedName>
    <definedName name="Z" localSheetId="23">#REF!</definedName>
    <definedName name="Z" localSheetId="24">#REF!</definedName>
    <definedName name="Z" localSheetId="28">#REF!</definedName>
    <definedName name="Z" localSheetId="29">#REF!</definedName>
    <definedName name="Z" localSheetId="31">#REF!</definedName>
    <definedName name="Z" localSheetId="0">#REF!</definedName>
    <definedName name="Z" localSheetId="1">#REF!</definedName>
    <definedName name="Z" localSheetId="2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>#REF!</definedName>
    <definedName name="zdcw" localSheetId="28" hidden="1">#REF!</definedName>
    <definedName name="zdcw" localSheetId="29" hidden="1">#REF!</definedName>
    <definedName name="zdcw" hidden="1">#REF!</definedName>
    <definedName name="zj" localSheetId="28" hidden="1">#REF!</definedName>
    <definedName name="zj" localSheetId="29" hidden="1">#REF!</definedName>
    <definedName name="zj" hidden="1">#REF!</definedName>
    <definedName name="znh" localSheetId="28" hidden="1">#REF!</definedName>
    <definedName name="znh" localSheetId="29" hidden="1">#REF!</definedName>
    <definedName name="znh" hidden="1">#REF!</definedName>
    <definedName name="ZPAGE1" localSheetId="28">#REF!</definedName>
    <definedName name="ZPAGE1" localSheetId="29">#REF!</definedName>
    <definedName name="ZPAGE1" localSheetId="31">#REF!</definedName>
    <definedName name="ZPAGE1" localSheetId="2">#REF!</definedName>
    <definedName name="ZPAGE1" localSheetId="7">#REF!</definedName>
    <definedName name="ZPAGE1">#REF!</definedName>
    <definedName name="ZPAGE10" localSheetId="28">#REF!</definedName>
    <definedName name="ZPAGE10" localSheetId="29">#REF!</definedName>
    <definedName name="ZPAGE10" localSheetId="31">#REF!</definedName>
    <definedName name="ZPAGE10" localSheetId="2">#REF!</definedName>
    <definedName name="ZPAGE10" localSheetId="7">#REF!</definedName>
    <definedName name="ZPAGE10">#REF!</definedName>
    <definedName name="ZPAGE2" localSheetId="28">#REF!</definedName>
    <definedName name="ZPAGE2" localSheetId="29">#REF!</definedName>
    <definedName name="ZPAGE2" localSheetId="31">#REF!</definedName>
    <definedName name="ZPAGE2" localSheetId="2">#REF!</definedName>
    <definedName name="ZPAGE2" localSheetId="7">#REF!</definedName>
    <definedName name="ZPAGE2">#REF!</definedName>
    <definedName name="ZPAGE3" localSheetId="28">#REF!</definedName>
    <definedName name="ZPAGE3" localSheetId="29">#REF!</definedName>
    <definedName name="ZPAGE3" localSheetId="31">#REF!</definedName>
    <definedName name="ZPAGE3" localSheetId="2">#REF!</definedName>
    <definedName name="ZPAGE3" localSheetId="7">#REF!</definedName>
    <definedName name="ZPAGE3">#REF!</definedName>
    <definedName name="ZPAGE4" localSheetId="28">#REF!</definedName>
    <definedName name="ZPAGE4" localSheetId="29">#REF!</definedName>
    <definedName name="ZPAGE4" localSheetId="31">#REF!</definedName>
    <definedName name="ZPAGE4" localSheetId="2">#REF!</definedName>
    <definedName name="ZPAGE4" localSheetId="7">#REF!</definedName>
    <definedName name="ZPAGE4">#REF!</definedName>
    <definedName name="ZPAGE5" localSheetId="28">#REF!</definedName>
    <definedName name="ZPAGE5" localSheetId="29">#REF!</definedName>
    <definedName name="ZPAGE5" localSheetId="31">#REF!</definedName>
    <definedName name="ZPAGE5" localSheetId="2">#REF!</definedName>
    <definedName name="ZPAGE5" localSheetId="7">#REF!</definedName>
    <definedName name="ZPAGE5">#REF!</definedName>
    <definedName name="ZPAGE6" localSheetId="28">#REF!</definedName>
    <definedName name="ZPAGE6" localSheetId="29">#REF!</definedName>
    <definedName name="ZPAGE6" localSheetId="31">#REF!</definedName>
    <definedName name="ZPAGE6" localSheetId="2">#REF!</definedName>
    <definedName name="ZPAGE6" localSheetId="7">#REF!</definedName>
    <definedName name="ZPAGE6">#REF!</definedName>
    <definedName name="ZPAGE7" localSheetId="28">#REF!</definedName>
    <definedName name="ZPAGE7" localSheetId="29">#REF!</definedName>
    <definedName name="ZPAGE7" localSheetId="31">#REF!</definedName>
    <definedName name="ZPAGE7" localSheetId="2">#REF!</definedName>
    <definedName name="ZPAGE7" localSheetId="7">#REF!</definedName>
    <definedName name="ZPAGE7">#REF!</definedName>
    <definedName name="ZPAGE8" localSheetId="28">#REF!</definedName>
    <definedName name="ZPAGE8" localSheetId="29">#REF!</definedName>
    <definedName name="ZPAGE8" localSheetId="31">#REF!</definedName>
    <definedName name="ZPAGE8" localSheetId="2">#REF!</definedName>
    <definedName name="ZPAGE8" localSheetId="7">#REF!</definedName>
    <definedName name="ZPAGE8">#REF!</definedName>
    <definedName name="ZPAGE9" localSheetId="28">#REF!</definedName>
    <definedName name="ZPAGE9" localSheetId="29">#REF!</definedName>
    <definedName name="ZPAGE9" localSheetId="31">#REF!</definedName>
    <definedName name="ZPAGE9" localSheetId="2">#REF!</definedName>
    <definedName name="ZPAGE9" localSheetId="7">#REF!</definedName>
    <definedName name="ZPAGE9">#REF!</definedName>
    <definedName name="zxcvb" localSheetId="28" hidden="1">#REF!</definedName>
    <definedName name="zxcvb" localSheetId="29" hidden="1">#REF!</definedName>
    <definedName name="zxcvb" hidden="1">#REF!</definedName>
    <definedName name="zxd" localSheetId="28" hidden="1">#REF!</definedName>
    <definedName name="zxd" localSheetId="29" hidden="1">#REF!</definedName>
    <definedName name="zxd" hidden="1">#REF!</definedName>
    <definedName name="ZZ_EVCOMOPTS" hidden="1">10</definedName>
    <definedName name="zzz" localSheetId="28" hidden="1">{"'Sheet1'!$A$1:$O$40"}</definedName>
    <definedName name="zzz" localSheetId="29" hidden="1">{"'Sheet1'!$A$1:$O$40"}</definedName>
    <definedName name="zzz" localSheetId="31" hidden="1">{"'Sheet1'!$A$1:$O$40"}</definedName>
    <definedName name="zzz" localSheetId="2" hidden="1">{"'Sheet1'!$A$1:$O$40"}</definedName>
    <definedName name="zzz" localSheetId="7" hidden="1">{"'Sheet1'!$A$1:$O$40"}</definedName>
    <definedName name="zzz" hidden="1">{"'Sheet1'!$A$1:$O$40"}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3" i="393" l="1"/>
  <c r="D13" i="393"/>
  <c r="C14" i="393"/>
  <c r="D14" i="393"/>
  <c r="C15" i="393"/>
  <c r="E17" i="281"/>
  <c r="F24" i="159"/>
  <c r="D9" i="472"/>
  <c r="D10" i="472"/>
  <c r="D11" i="472"/>
  <c r="D12" i="472"/>
  <c r="D13" i="472"/>
  <c r="C54" i="304" l="1"/>
  <c r="B17" i="496"/>
  <c r="D25" i="472" l="1"/>
  <c r="D23" i="472"/>
  <c r="E13" i="393" l="1"/>
  <c r="E14" i="393"/>
  <c r="B27" i="496" l="1"/>
  <c r="D25" i="496"/>
  <c r="D24" i="496"/>
  <c r="D15" i="496"/>
  <c r="D14" i="496"/>
  <c r="D13" i="499"/>
  <c r="D12" i="499"/>
  <c r="D15" i="499"/>
  <c r="D14" i="499"/>
  <c r="B15" i="499"/>
  <c r="C16" i="393"/>
  <c r="A14" i="458" l="1"/>
  <c r="A15" i="458" s="1"/>
  <c r="A16" i="458" s="1"/>
  <c r="A17" i="458" s="1"/>
  <c r="A18" i="458" s="1"/>
  <c r="A19" i="458" s="1"/>
  <c r="A20" i="458" s="1"/>
  <c r="A21" i="458" s="1"/>
  <c r="A22" i="458" s="1"/>
  <c r="A23" i="458" s="1"/>
  <c r="A24" i="458" s="1"/>
  <c r="A25" i="458" s="1"/>
  <c r="A26" i="458" s="1"/>
  <c r="A27" i="458" s="1"/>
  <c r="A28" i="458" s="1"/>
  <c r="A29" i="458" s="1"/>
  <c r="A30" i="458" s="1"/>
  <c r="A31" i="458" s="1"/>
  <c r="A32" i="458" s="1"/>
  <c r="A33" i="458" s="1"/>
  <c r="A34" i="458" s="1"/>
  <c r="A35" i="458" s="1"/>
  <c r="A36" i="458" s="1"/>
  <c r="A37" i="458" s="1"/>
  <c r="A38" i="458" s="1"/>
  <c r="A39" i="458" s="1"/>
  <c r="A40" i="458" s="1"/>
  <c r="A41" i="458" s="1"/>
  <c r="C53" i="304"/>
  <c r="E40" i="280"/>
  <c r="E28" i="490" l="1"/>
  <c r="E27" i="490"/>
  <c r="E26" i="490"/>
  <c r="E25" i="490"/>
  <c r="E24" i="490"/>
  <c r="E23" i="490"/>
  <c r="E22" i="490"/>
  <c r="E21" i="490"/>
  <c r="E20" i="490"/>
  <c r="E19" i="490"/>
  <c r="E18" i="490"/>
  <c r="E17" i="490"/>
  <c r="E16" i="490"/>
  <c r="E15" i="490"/>
  <c r="E14" i="490"/>
  <c r="E13" i="490"/>
  <c r="E12" i="490"/>
  <c r="E11" i="490"/>
  <c r="E10" i="490"/>
  <c r="E9" i="490"/>
  <c r="E8" i="490"/>
  <c r="A52" i="280"/>
  <c r="A53" i="280" s="1"/>
  <c r="A54" i="280" s="1"/>
  <c r="A55" i="280" s="1"/>
  <c r="A56" i="280" s="1"/>
  <c r="A57" i="280" s="1"/>
  <c r="A58" i="280" s="1"/>
  <c r="A59" i="280" s="1"/>
  <c r="A60" i="280" s="1"/>
  <c r="A61" i="280" s="1"/>
  <c r="A62" i="280" s="1"/>
  <c r="A63" i="280" s="1"/>
  <c r="A64" i="280" s="1"/>
  <c r="A65" i="280" s="1"/>
  <c r="A66" i="280" s="1"/>
  <c r="A67" i="280" s="1"/>
  <c r="A68" i="280" s="1"/>
  <c r="A69" i="280" s="1"/>
  <c r="A70" i="280" s="1"/>
  <c r="A71" i="280" s="1"/>
  <c r="E62" i="280"/>
  <c r="E60" i="280"/>
  <c r="H70" i="279"/>
  <c r="A56" i="278"/>
  <c r="A57" i="278" s="1"/>
  <c r="A58" i="278" s="1"/>
  <c r="A59" i="278" s="1"/>
  <c r="A60" i="278" s="1"/>
  <c r="A61" i="278" s="1"/>
  <c r="A62" i="278" s="1"/>
  <c r="A63" i="278" s="1"/>
  <c r="A64" i="278" s="1"/>
  <c r="A65" i="278" s="1"/>
  <c r="A66" i="278" s="1"/>
  <c r="A67" i="278" s="1"/>
  <c r="A68" i="278" s="1"/>
  <c r="A69" i="278" s="1"/>
  <c r="A70" i="278" s="1"/>
  <c r="A71" i="278" s="1"/>
  <c r="A72" i="278" s="1"/>
  <c r="A73" i="278" s="1"/>
  <c r="A74" i="278" s="1"/>
  <c r="A75" i="278" s="1"/>
  <c r="B42" i="177"/>
  <c r="B43" i="177" s="1"/>
  <c r="B44" i="177" s="1"/>
  <c r="B45" i="177" s="1"/>
  <c r="B65" i="177"/>
  <c r="B66" i="177" s="1"/>
  <c r="B67" i="177" s="1"/>
  <c r="B68" i="177" s="1"/>
  <c r="B69" i="177" s="1"/>
  <c r="B70" i="177" s="1"/>
  <c r="B71" i="177" s="1"/>
  <c r="B72" i="177" s="1"/>
  <c r="B73" i="177" s="1"/>
  <c r="A52" i="458"/>
  <c r="A53" i="458" s="1"/>
  <c r="A54" i="458" s="1"/>
  <c r="A55" i="458" s="1"/>
  <c r="A56" i="458" s="1"/>
  <c r="A57" i="458" s="1"/>
  <c r="A58" i="458" s="1"/>
  <c r="A59" i="458" s="1"/>
  <c r="A60" i="458" s="1"/>
  <c r="A61" i="458" s="1"/>
  <c r="A62" i="458" s="1"/>
  <c r="A63" i="458" s="1"/>
  <c r="A64" i="458" s="1"/>
  <c r="A65" i="458" s="1"/>
  <c r="A66" i="458" s="1"/>
  <c r="H68" i="279"/>
  <c r="C28" i="490"/>
  <c r="B28" i="490"/>
  <c r="B16" i="500"/>
  <c r="B15" i="500"/>
  <c r="C49" i="279" l="1"/>
  <c r="D48" i="279"/>
  <c r="E49" i="279"/>
  <c r="M86" i="326" l="1"/>
  <c r="L86" i="326"/>
  <c r="H38" i="156"/>
  <c r="H39" i="156" s="1"/>
  <c r="J41" i="156" s="1"/>
  <c r="H27" i="156"/>
  <c r="H28" i="156" s="1"/>
  <c r="J30" i="156" s="1"/>
  <c r="F35" i="159"/>
  <c r="A61" i="304" l="1"/>
  <c r="A62" i="304" s="1"/>
  <c r="A63" i="304" s="1"/>
  <c r="A64" i="304" s="1"/>
  <c r="A65" i="304" s="1"/>
  <c r="A66" i="304" s="1"/>
  <c r="A67" i="304" s="1"/>
  <c r="A68" i="304" s="1"/>
  <c r="A69" i="304" s="1"/>
  <c r="A70" i="304" s="1"/>
  <c r="A71" i="304" s="1"/>
  <c r="A72" i="304" s="1"/>
  <c r="A73" i="304" s="1"/>
  <c r="A74" i="304" s="1"/>
  <c r="A75" i="304" s="1"/>
  <c r="A76" i="304" s="1"/>
  <c r="A77" i="304" s="1"/>
  <c r="A78" i="304" s="1"/>
  <c r="A79" i="304" s="1"/>
  <c r="C97" i="304"/>
  <c r="C81" i="304"/>
  <c r="F26" i="159" s="1"/>
  <c r="C96" i="304"/>
  <c r="C80" i="304"/>
  <c r="D89" i="280" l="1"/>
  <c r="C89" i="280"/>
  <c r="D88" i="280"/>
  <c r="C88" i="280"/>
  <c r="E87" i="280"/>
  <c r="E86" i="280"/>
  <c r="E85" i="280"/>
  <c r="E84" i="280"/>
  <c r="E83" i="280"/>
  <c r="E82" i="280"/>
  <c r="E81" i="280"/>
  <c r="E80" i="280"/>
  <c r="E79" i="280"/>
  <c r="E89" i="280" l="1"/>
  <c r="E88" i="280"/>
  <c r="E58" i="280"/>
  <c r="E57" i="280"/>
  <c r="H62" i="279"/>
  <c r="B55" i="177"/>
  <c r="B56" i="177" s="1"/>
  <c r="B57" i="177" s="1"/>
  <c r="B58" i="177" s="1"/>
  <c r="B59" i="177" s="1"/>
  <c r="B60" i="177" s="1"/>
  <c r="B61" i="177" s="1"/>
  <c r="B62" i="177" s="1"/>
  <c r="B63" i="177" s="1"/>
  <c r="B64" i="177" s="1"/>
  <c r="B74" i="177" s="1"/>
  <c r="A60" i="279"/>
  <c r="A61" i="279" s="1"/>
  <c r="A62" i="279" s="1"/>
  <c r="A63" i="279" s="1"/>
  <c r="A64" i="279" s="1"/>
  <c r="A65" i="279" s="1"/>
  <c r="A66" i="279" s="1"/>
  <c r="A67" i="279" s="1"/>
  <c r="A68" i="279" s="1"/>
  <c r="A69" i="279" s="1"/>
  <c r="A70" i="279" s="1"/>
  <c r="A71" i="279" s="1"/>
  <c r="A72" i="279" s="1"/>
  <c r="A73" i="279" s="1"/>
  <c r="A74" i="279" s="1"/>
  <c r="A75" i="279" s="1"/>
  <c r="A76" i="279" s="1"/>
  <c r="A77" i="279" s="1"/>
  <c r="A78" i="279" s="1"/>
  <c r="A79" i="279" s="1"/>
  <c r="E71" i="280"/>
  <c r="E70" i="280"/>
  <c r="E69" i="280"/>
  <c r="E68" i="280"/>
  <c r="E67" i="280"/>
  <c r="E66" i="280"/>
  <c r="E65" i="280"/>
  <c r="E63" i="280"/>
  <c r="E61" i="280"/>
  <c r="E59" i="280"/>
  <c r="E56" i="280"/>
  <c r="E55" i="280"/>
  <c r="E54" i="280"/>
  <c r="E53" i="280"/>
  <c r="E52" i="280"/>
  <c r="E73" i="280" l="1"/>
  <c r="E72" i="280"/>
  <c r="A15" i="280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E44" i="280"/>
  <c r="E43" i="280"/>
  <c r="E42" i="280"/>
  <c r="E41" i="280"/>
  <c r="E39" i="280"/>
  <c r="E38" i="280"/>
  <c r="E37" i="280"/>
  <c r="E36" i="280"/>
  <c r="E35" i="280"/>
  <c r="E34" i="280"/>
  <c r="E33" i="280"/>
  <c r="E32" i="280"/>
  <c r="E31" i="280"/>
  <c r="E28" i="280"/>
  <c r="E27" i="280"/>
  <c r="E25" i="280"/>
  <c r="E24" i="280"/>
  <c r="E23" i="280"/>
  <c r="E22" i="280"/>
  <c r="E21" i="280"/>
  <c r="E20" i="280"/>
  <c r="E19" i="280"/>
  <c r="E18" i="280"/>
  <c r="E17" i="280"/>
  <c r="E16" i="280"/>
  <c r="E15" i="280"/>
  <c r="E45" i="280" l="1"/>
  <c r="E46" i="280"/>
  <c r="G102" i="279" l="1"/>
  <c r="F102" i="279"/>
  <c r="E102" i="279"/>
  <c r="D102" i="279"/>
  <c r="C102" i="279"/>
  <c r="D103" i="279" s="1"/>
  <c r="G17" i="281" s="1"/>
  <c r="G101" i="279"/>
  <c r="F101" i="279"/>
  <c r="E101" i="279"/>
  <c r="D101" i="279"/>
  <c r="C101" i="279"/>
  <c r="H100" i="279"/>
  <c r="H99" i="279"/>
  <c r="H98" i="279"/>
  <c r="H97" i="279"/>
  <c r="H96" i="279"/>
  <c r="H95" i="279"/>
  <c r="H94" i="279"/>
  <c r="H93" i="279"/>
  <c r="H92" i="279"/>
  <c r="G81" i="279"/>
  <c r="F81" i="279"/>
  <c r="E81" i="279"/>
  <c r="D81" i="279"/>
  <c r="C81" i="279"/>
  <c r="G80" i="279"/>
  <c r="F80" i="279"/>
  <c r="E80" i="279"/>
  <c r="D80" i="279"/>
  <c r="C80" i="279"/>
  <c r="H79" i="279"/>
  <c r="H78" i="279"/>
  <c r="H77" i="279"/>
  <c r="H76" i="279"/>
  <c r="H75" i="279"/>
  <c r="H74" i="279"/>
  <c r="H73" i="279"/>
  <c r="H72" i="279"/>
  <c r="H71" i="279"/>
  <c r="H69" i="279"/>
  <c r="H67" i="279"/>
  <c r="H66" i="279"/>
  <c r="H65" i="279"/>
  <c r="H64" i="279"/>
  <c r="H63" i="279"/>
  <c r="H61" i="279"/>
  <c r="H60" i="279"/>
  <c r="G49" i="279"/>
  <c r="F49" i="279"/>
  <c r="D49" i="279"/>
  <c r="D50" i="279" s="1"/>
  <c r="G48" i="279"/>
  <c r="F48" i="279"/>
  <c r="E48" i="279"/>
  <c r="C48" i="279"/>
  <c r="H47" i="279"/>
  <c r="H46" i="279"/>
  <c r="H45" i="279"/>
  <c r="H44" i="279"/>
  <c r="H43" i="279"/>
  <c r="H42" i="279"/>
  <c r="H41" i="279"/>
  <c r="H40" i="279"/>
  <c r="H39" i="279"/>
  <c r="H38" i="279"/>
  <c r="H37" i="279"/>
  <c r="H36" i="279"/>
  <c r="H35" i="279"/>
  <c r="H34" i="279"/>
  <c r="H33" i="279"/>
  <c r="H32" i="279"/>
  <c r="H31" i="279"/>
  <c r="H30" i="279"/>
  <c r="H29" i="279"/>
  <c r="H28" i="279"/>
  <c r="H27" i="279"/>
  <c r="H26" i="279"/>
  <c r="H25" i="279"/>
  <c r="H24" i="279"/>
  <c r="H23" i="279"/>
  <c r="H22" i="279"/>
  <c r="H21" i="279"/>
  <c r="H20" i="279"/>
  <c r="H19" i="279"/>
  <c r="H18" i="279"/>
  <c r="H101" i="279" l="1"/>
  <c r="H48" i="279"/>
  <c r="H81" i="279"/>
  <c r="H82" i="279" s="1"/>
  <c r="F19" i="281" s="1"/>
  <c r="H80" i="279"/>
  <c r="D82" i="279"/>
  <c r="F17" i="281" s="1"/>
  <c r="H49" i="279"/>
  <c r="H50" i="279" s="1"/>
  <c r="E19" i="281" s="1"/>
  <c r="H102" i="279"/>
  <c r="H103" i="279" s="1"/>
  <c r="G19" i="281" s="1"/>
  <c r="H95" i="278"/>
  <c r="G95" i="278"/>
  <c r="F95" i="278"/>
  <c r="E95" i="278"/>
  <c r="D95" i="278"/>
  <c r="C95" i="278"/>
  <c r="H94" i="278"/>
  <c r="G94" i="278"/>
  <c r="F94" i="278"/>
  <c r="E94" i="278"/>
  <c r="D94" i="278"/>
  <c r="C94" i="278"/>
  <c r="H77" i="278"/>
  <c r="G77" i="278"/>
  <c r="F77" i="278"/>
  <c r="E77" i="278"/>
  <c r="D77" i="278"/>
  <c r="C77" i="278"/>
  <c r="H76" i="278"/>
  <c r="G76" i="278"/>
  <c r="F76" i="278"/>
  <c r="E76" i="278"/>
  <c r="D76" i="278"/>
  <c r="C76" i="278"/>
  <c r="H48" i="278"/>
  <c r="G48" i="278"/>
  <c r="F48" i="278"/>
  <c r="E48" i="278"/>
  <c r="D48" i="278"/>
  <c r="C48" i="278"/>
  <c r="H47" i="278"/>
  <c r="G47" i="278"/>
  <c r="F47" i="278"/>
  <c r="E47" i="278"/>
  <c r="D47" i="278"/>
  <c r="C47" i="278"/>
  <c r="G93" i="177"/>
  <c r="F93" i="177"/>
  <c r="E93" i="177"/>
  <c r="G92" i="177"/>
  <c r="F92" i="177"/>
  <c r="E92" i="177"/>
  <c r="F76" i="177"/>
  <c r="E76" i="177"/>
  <c r="F75" i="177"/>
  <c r="E75" i="177"/>
  <c r="G47" i="177"/>
  <c r="F47" i="177"/>
  <c r="E47" i="177"/>
  <c r="G46" i="177"/>
  <c r="F46" i="177"/>
  <c r="E46" i="177"/>
  <c r="A74" i="458"/>
  <c r="A75" i="458" s="1"/>
  <c r="A76" i="458" s="1"/>
  <c r="A77" i="458" s="1"/>
  <c r="A78" i="458" s="1"/>
  <c r="A79" i="458" s="1"/>
  <c r="A80" i="458" s="1"/>
  <c r="A81" i="458" s="1"/>
  <c r="A48" i="458"/>
  <c r="A49" i="458" s="1"/>
  <c r="A50" i="458" s="1"/>
  <c r="A51" i="458" s="1"/>
  <c r="A13" i="458"/>
  <c r="G82" i="458"/>
  <c r="F82" i="458"/>
  <c r="E82" i="458"/>
  <c r="C82" i="458"/>
  <c r="G67" i="458"/>
  <c r="F67" i="458"/>
  <c r="E67" i="458"/>
  <c r="C67" i="458"/>
  <c r="G42" i="458"/>
  <c r="F42" i="458"/>
  <c r="E42" i="458"/>
  <c r="C42" i="458"/>
  <c r="A77" i="326"/>
  <c r="A78" i="326" s="1"/>
  <c r="A79" i="326" s="1"/>
  <c r="A80" i="326" s="1"/>
  <c r="A81" i="326" s="1"/>
  <c r="A82" i="326" s="1"/>
  <c r="A83" i="326" s="1"/>
  <c r="A84" i="326" s="1"/>
  <c r="A50" i="326"/>
  <c r="A51" i="326" s="1"/>
  <c r="A52" i="326" s="1"/>
  <c r="A53" i="326" s="1"/>
  <c r="A54" i="326" s="1"/>
  <c r="A55" i="326" s="1"/>
  <c r="A56" i="326" s="1"/>
  <c r="A57" i="326" s="1"/>
  <c r="A58" i="326" s="1"/>
  <c r="A59" i="326" s="1"/>
  <c r="A60" i="326" s="1"/>
  <c r="A61" i="326" s="1"/>
  <c r="A62" i="326" s="1"/>
  <c r="A63" i="326" s="1"/>
  <c r="A64" i="326" s="1"/>
  <c r="A65" i="326" s="1"/>
  <c r="A66" i="326" s="1"/>
  <c r="A67" i="326" s="1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N86" i="326"/>
  <c r="J86" i="326"/>
  <c r="G86" i="326"/>
  <c r="F86" i="326"/>
  <c r="E86" i="326"/>
  <c r="D86" i="326"/>
  <c r="C86" i="326"/>
  <c r="N85" i="326"/>
  <c r="M85" i="326"/>
  <c r="L85" i="326"/>
  <c r="J85" i="326"/>
  <c r="G85" i="326"/>
  <c r="F85" i="326"/>
  <c r="E85" i="326"/>
  <c r="D85" i="326"/>
  <c r="C85" i="326"/>
  <c r="N70" i="326"/>
  <c r="M70" i="326"/>
  <c r="L70" i="326"/>
  <c r="J70" i="326"/>
  <c r="G70" i="326"/>
  <c r="F70" i="326"/>
  <c r="C70" i="326"/>
  <c r="N69" i="326"/>
  <c r="M69" i="326"/>
  <c r="L69" i="326"/>
  <c r="J69" i="326"/>
  <c r="G69" i="326"/>
  <c r="F69" i="326"/>
  <c r="D69" i="326"/>
  <c r="C69" i="326"/>
  <c r="E52" i="326"/>
  <c r="E70" i="326" s="1"/>
  <c r="D52" i="326"/>
  <c r="D70" i="326" s="1"/>
  <c r="N43" i="326"/>
  <c r="M43" i="326"/>
  <c r="L43" i="326"/>
  <c r="J43" i="326"/>
  <c r="G43" i="326"/>
  <c r="F43" i="326"/>
  <c r="E43" i="326"/>
  <c r="D43" i="326"/>
  <c r="C43" i="326"/>
  <c r="N42" i="326"/>
  <c r="M42" i="326"/>
  <c r="L42" i="326"/>
  <c r="J42" i="326"/>
  <c r="G42" i="326"/>
  <c r="F42" i="326"/>
  <c r="E42" i="326"/>
  <c r="D42" i="326"/>
  <c r="C42" i="326"/>
  <c r="G75" i="177" l="1"/>
  <c r="E69" i="326"/>
  <c r="F96" i="278"/>
  <c r="G15" i="281" s="1"/>
  <c r="F49" i="278"/>
  <c r="E15" i="281" s="1"/>
  <c r="F78" i="278"/>
  <c r="F15" i="281" s="1"/>
  <c r="G76" i="177"/>
  <c r="A68" i="326" l="1"/>
  <c r="A24" i="304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A45" i="304" s="1"/>
  <c r="A46" i="304" s="1"/>
  <c r="A47" i="304" s="1"/>
  <c r="A48" i="304" s="1"/>
  <c r="A49" i="304" s="1"/>
  <c r="A50" i="304" s="1"/>
  <c r="A51" i="304" s="1"/>
  <c r="A52" i="304" s="1"/>
  <c r="A18" i="279" l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A45" i="279" s="1"/>
  <c r="A46" i="279" s="1"/>
  <c r="A47" i="279" s="1"/>
  <c r="A17" i="278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A44" i="278" s="1"/>
  <c r="A45" i="278" s="1"/>
  <c r="A46" i="278" s="1"/>
  <c r="B16" i="177"/>
  <c r="B17" i="177" s="1"/>
  <c r="B18" i="177" s="1"/>
  <c r="B19" i="177" s="1"/>
  <c r="B20" i="177" s="1"/>
  <c r="B21" i="177" s="1"/>
  <c r="B22" i="177" s="1"/>
  <c r="B23" i="177" s="1"/>
  <c r="B24" i="177" s="1"/>
  <c r="B25" i="177" s="1"/>
  <c r="B26" i="177" s="1"/>
  <c r="B27" i="177" s="1"/>
  <c r="B28" i="177" s="1"/>
  <c r="B29" i="177" s="1"/>
  <c r="B30" i="177" s="1"/>
  <c r="B31" i="177" s="1"/>
  <c r="B32" i="177" s="1"/>
  <c r="B33" i="177" s="1"/>
  <c r="B34" i="177" s="1"/>
  <c r="B35" i="177" s="1"/>
  <c r="B36" i="177" s="1"/>
  <c r="B37" i="177" s="1"/>
  <c r="B38" i="177" s="1"/>
  <c r="B39" i="177" s="1"/>
  <c r="B40" i="177" s="1"/>
  <c r="B41" i="177" s="1"/>
  <c r="E15" i="393" l="1"/>
  <c r="E16" i="393" s="1"/>
  <c r="L39" i="181" l="1"/>
  <c r="C76" i="468" l="1"/>
  <c r="C75" i="468"/>
  <c r="C74" i="468"/>
  <c r="C73" i="468"/>
  <c r="C72" i="468"/>
  <c r="F68" i="468"/>
  <c r="L67" i="468" s="1"/>
  <c r="E68" i="468"/>
  <c r="L66" i="468" s="1"/>
  <c r="D68" i="468"/>
  <c r="L65" i="468" s="1"/>
  <c r="C68" i="468"/>
  <c r="L64" i="468" s="1"/>
  <c r="B64" i="468"/>
  <c r="B65" i="468" s="1"/>
  <c r="B66" i="468" s="1"/>
  <c r="B67" i="468" s="1"/>
  <c r="A62" i="468"/>
  <c r="A63" i="468" s="1"/>
  <c r="A64" i="468" s="1"/>
  <c r="A65" i="468" s="1"/>
  <c r="A66" i="468" s="1"/>
  <c r="A67" i="468" s="1"/>
  <c r="A11" i="468"/>
  <c r="A12" i="468" s="1"/>
  <c r="A13" i="468" s="1"/>
  <c r="A14" i="468" s="1"/>
  <c r="A15" i="468" s="1"/>
  <c r="A16" i="468" s="1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G68" i="468" l="1"/>
  <c r="L68" i="468" s="1"/>
  <c r="L41" i="181" l="1"/>
  <c r="J43" i="181"/>
  <c r="B12" i="181"/>
  <c r="B13" i="181" s="1"/>
  <c r="B14" i="181" s="1"/>
  <c r="B15" i="181" s="1"/>
  <c r="B16" i="181" s="1"/>
  <c r="B17" i="181" s="1"/>
  <c r="B18" i="181" s="1"/>
  <c r="B19" i="181" s="1"/>
  <c r="B20" i="181" s="1"/>
  <c r="B21" i="181" s="1"/>
  <c r="B22" i="181" s="1"/>
  <c r="B23" i="181" s="1"/>
  <c r="B24" i="181" s="1"/>
  <c r="B25" i="181" s="1"/>
  <c r="B26" i="181" s="1"/>
  <c r="B27" i="181" s="1"/>
  <c r="B28" i="181" s="1"/>
  <c r="B29" i="181" s="1"/>
  <c r="B30" i="181" s="1"/>
  <c r="B31" i="181" s="1"/>
  <c r="B32" i="181" s="1"/>
  <c r="B33" i="181" s="1"/>
  <c r="B34" i="181" s="1"/>
  <c r="B35" i="181" s="1"/>
  <c r="B36" i="181" s="1"/>
  <c r="B37" i="181" s="1"/>
  <c r="B38" i="181" s="1"/>
  <c r="B39" i="181" s="1"/>
  <c r="B40" i="181" s="1"/>
  <c r="B41" i="181" s="1"/>
  <c r="B42" i="181" s="1"/>
  <c r="B43" i="181" s="1"/>
  <c r="E11" i="181" s="1"/>
  <c r="E12" i="181" s="1"/>
  <c r="E13" i="181" s="1"/>
  <c r="E14" i="181" s="1"/>
  <c r="E15" i="181" s="1"/>
  <c r="E16" i="181" s="1"/>
  <c r="E17" i="181" s="1"/>
  <c r="E18" i="181" s="1"/>
  <c r="E19" i="181" s="1"/>
  <c r="E20" i="181" s="1"/>
  <c r="E21" i="181" s="1"/>
  <c r="E22" i="181" s="1"/>
  <c r="E23" i="181" s="1"/>
  <c r="E24" i="181" s="1"/>
  <c r="E25" i="181" s="1"/>
  <c r="E26" i="181" s="1"/>
  <c r="E27" i="181" s="1"/>
  <c r="E28" i="181" s="1"/>
  <c r="E29" i="181" s="1"/>
  <c r="E30" i="181" s="1"/>
  <c r="E31" i="181" s="1"/>
  <c r="E32" i="181" s="1"/>
  <c r="E33" i="181" s="1"/>
  <c r="E34" i="181" s="1"/>
  <c r="E35" i="181" s="1"/>
  <c r="E36" i="181" s="1"/>
  <c r="E37" i="181" s="1"/>
  <c r="E38" i="181" s="1"/>
  <c r="E39" i="181" s="1"/>
  <c r="E40" i="181" s="1"/>
  <c r="E41" i="181" s="1"/>
  <c r="E42" i="181" s="1"/>
  <c r="E43" i="181" s="1"/>
  <c r="H11" i="181" s="1"/>
  <c r="H12" i="181" s="1"/>
  <c r="H13" i="181" s="1"/>
  <c r="H14" i="181" s="1"/>
  <c r="H15" i="181" s="1"/>
  <c r="H16" i="181" s="1"/>
  <c r="H17" i="181" s="1"/>
  <c r="H18" i="181" s="1"/>
  <c r="H19" i="181" s="1"/>
  <c r="H20" i="181" s="1"/>
  <c r="H21" i="181" s="1"/>
  <c r="H22" i="181" s="1"/>
  <c r="H23" i="181" s="1"/>
  <c r="H24" i="181" s="1"/>
  <c r="H25" i="181" s="1"/>
  <c r="H26" i="181" s="1"/>
  <c r="H27" i="181" s="1"/>
  <c r="H28" i="181" s="1"/>
  <c r="H29" i="181" s="1"/>
  <c r="H30" i="181" s="1"/>
  <c r="H31" i="181" s="1"/>
  <c r="H32" i="181" s="1"/>
  <c r="H33" i="181" s="1"/>
  <c r="H34" i="181" s="1"/>
  <c r="H35" i="181" s="1"/>
  <c r="H36" i="181" s="1"/>
  <c r="H37" i="181" s="1"/>
  <c r="H38" i="181" s="1"/>
  <c r="H39" i="181" s="1"/>
  <c r="H40" i="181" s="1"/>
  <c r="H41" i="181" s="1"/>
  <c r="J42" i="427" l="1"/>
  <c r="J38" i="427"/>
  <c r="K36" i="427"/>
  <c r="K30" i="427"/>
  <c r="J15" i="427"/>
  <c r="J14" i="427"/>
  <c r="K75" i="426"/>
  <c r="K71" i="426"/>
  <c r="J67" i="426"/>
  <c r="K67" i="426" s="1"/>
  <c r="L69" i="426" s="1"/>
  <c r="J61" i="426"/>
  <c r="J60" i="426"/>
  <c r="J59" i="426"/>
  <c r="J58" i="426"/>
  <c r="K45" i="426"/>
  <c r="J44" i="426"/>
  <c r="J42" i="426"/>
  <c r="J41" i="426"/>
  <c r="J40" i="426"/>
  <c r="K38" i="426"/>
  <c r="K36" i="426"/>
  <c r="J34" i="426"/>
  <c r="K34" i="426" s="1"/>
  <c r="K13" i="426"/>
  <c r="K12" i="426"/>
  <c r="L77" i="426" l="1"/>
  <c r="K20" i="427"/>
  <c r="L28" i="426"/>
  <c r="K44" i="427"/>
  <c r="L62" i="426"/>
  <c r="K45" i="427" l="1"/>
  <c r="K46" i="427"/>
  <c r="L78" i="426"/>
  <c r="F17" i="159" l="1"/>
  <c r="H16" i="156"/>
  <c r="H17" i="156" s="1"/>
  <c r="J19" i="156" s="1"/>
</calcChain>
</file>

<file path=xl/sharedStrings.xml><?xml version="1.0" encoding="utf-8"?>
<sst xmlns="http://schemas.openxmlformats.org/spreadsheetml/2006/main" count="2063" uniqueCount="777">
  <si>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</si>
  <si>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</si>
  <si>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</si>
  <si>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</si>
  <si>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</si>
  <si>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</si>
  <si>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</si>
  <si>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</si>
  <si>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</si>
  <si>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</si>
  <si>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</si>
  <si>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</si>
  <si>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</si>
  <si>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</si>
  <si>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</si>
  <si>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</si>
  <si>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</si>
  <si>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</si>
  <si>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</si>
  <si>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</si>
  <si>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</si>
  <si>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</si>
  <si>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</si>
  <si>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</si>
  <si>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</si>
  <si>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</si>
  <si>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</si>
  <si>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</si>
  <si>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</si>
  <si>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</si>
  <si>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</si>
  <si>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</si>
  <si>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</si>
  <si>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</si>
  <si>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</si>
  <si>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</si>
  <si>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</si>
  <si>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</si>
  <si>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</si>
  <si>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</si>
  <si>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</si>
  <si>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</si>
  <si>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</si>
  <si>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</si>
  <si>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</si>
  <si>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</si>
  <si>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Page 1 of 1</t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</si>
  <si>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</si>
  <si>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</si>
  <si>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</si>
  <si>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</si>
  <si>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</si>
  <si>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</si>
  <si>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</si>
  <si>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</si>
  <si>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</si>
  <si>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</si>
  <si>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</si>
  <si>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</si>
  <si>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</si>
  <si>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</si>
  <si>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</si>
  <si>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</si>
  <si>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</si>
  <si>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</si>
  <si>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</si>
  <si>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</si>
  <si>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</si>
  <si>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</si>
  <si>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</si>
  <si>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</si>
  <si>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</si>
  <si>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</si>
  <si>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</si>
  <si>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</si>
  <si>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</si>
  <si>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</si>
  <si>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</si>
  <si>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</si>
  <si>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</si>
  <si>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</si>
  <si>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</si>
  <si>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</si>
  <si>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</si>
  <si>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</si>
  <si>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</si>
  <si>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</si>
  <si>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</si>
  <si>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</si>
  <si>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</si>
  <si>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</si>
  <si>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</si>
  <si>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Discounted Cash Flow Analysis</t>
  </si>
  <si>
    <t>Beta*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</si>
  <si>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</si>
  <si>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</si>
  <si>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</si>
  <si>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</si>
  <si>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</si>
  <si>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</si>
  <si>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</si>
  <si>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</si>
  <si>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</si>
  <si>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</si>
  <si>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</si>
  <si>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</si>
  <si>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</si>
  <si>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</si>
  <si>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</si>
  <si>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</si>
  <si>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</si>
  <si>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</si>
  <si>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</si>
  <si>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</si>
  <si>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</si>
  <si>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</si>
  <si>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</si>
  <si>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</si>
  <si>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</si>
  <si>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</si>
  <si>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</si>
  <si>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</si>
  <si>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</si>
  <si>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</si>
  <si>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</si>
  <si>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</si>
  <si>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</si>
  <si>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</si>
  <si>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</si>
  <si>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</si>
  <si>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</si>
  <si>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</si>
  <si>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</si>
  <si>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</si>
  <si>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</si>
  <si>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</si>
  <si>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</si>
  <si>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</si>
  <si>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</si>
  <si>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</si>
  <si>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</si>
  <si>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</si>
  <si>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</si>
  <si>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</si>
  <si>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</si>
  <si>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</si>
  <si>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</si>
  <si>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</si>
  <si>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</si>
  <si>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</si>
  <si>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</si>
  <si>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</si>
  <si>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</si>
  <si>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</si>
  <si>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</si>
  <si>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</si>
  <si>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</si>
  <si>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</si>
  <si>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</si>
  <si>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</si>
  <si>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</si>
  <si>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</si>
  <si>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</si>
  <si>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</si>
  <si>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</si>
  <si>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</si>
  <si>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</si>
  <si>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</si>
  <si>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</si>
  <si>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</si>
  <si>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</si>
  <si>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</si>
  <si>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</si>
  <si>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</si>
  <si>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</si>
  <si>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</si>
  <si>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</si>
  <si>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</si>
  <si>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</si>
  <si>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</si>
  <si>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</si>
  <si>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</si>
  <si>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</si>
  <si>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</si>
  <si>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</si>
  <si>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</si>
  <si>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</si>
  <si>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</si>
  <si>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</si>
  <si>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</si>
  <si>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</si>
  <si>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</si>
  <si>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</si>
  <si>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</si>
  <si>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</si>
  <si>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</si>
  <si>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</si>
  <si>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</si>
  <si>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</si>
  <si>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</si>
  <si>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</si>
  <si>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</si>
  <si>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</si>
  <si>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</si>
  <si>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</si>
  <si>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</si>
  <si>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</si>
  <si>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</si>
  <si>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</si>
  <si>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</si>
  <si>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</si>
  <si>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</si>
  <si>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</si>
  <si>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</si>
  <si>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</si>
  <si>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</si>
  <si>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</si>
  <si>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</si>
  <si>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</si>
  <si>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</si>
  <si>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</si>
  <si>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</si>
  <si>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</si>
  <si>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</si>
  <si>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</si>
  <si>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</si>
  <si>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</si>
  <si>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</si>
  <si>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</si>
  <si>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</si>
  <si>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</si>
  <si>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</si>
  <si>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</si>
  <si>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</si>
  <si>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</si>
  <si>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</si>
  <si>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</si>
  <si>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</si>
  <si>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</si>
  <si>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</si>
  <si>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</si>
  <si>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</si>
  <si>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</si>
  <si>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</si>
  <si>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</si>
  <si>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</si>
  <si>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</si>
  <si>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</si>
  <si>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</si>
  <si>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</si>
  <si>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</si>
  <si>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</si>
  <si>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</si>
  <si>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</si>
  <si>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</si>
  <si>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</si>
  <si>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</si>
  <si>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</si>
  <si>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</si>
  <si>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</si>
  <si>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</si>
  <si>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</si>
  <si>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</si>
  <si>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</si>
  <si>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</si>
  <si>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</si>
  <si>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</si>
  <si>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</si>
  <si>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</si>
  <si>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</si>
  <si>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</si>
  <si>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</si>
  <si>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</si>
  <si>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</si>
  <si>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</si>
  <si>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</si>
  <si>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 xml:space="preserve"> The Relationship Between Expected ROE and Market-to-Book Ratios</t>
  </si>
  <si>
    <t>Dividend</t>
  </si>
  <si>
    <t>Annual</t>
  </si>
  <si>
    <t>Yield</t>
  </si>
  <si>
    <t>30 Day</t>
  </si>
  <si>
    <t>90 Day</t>
  </si>
  <si>
    <t>180 Day</t>
  </si>
  <si>
    <t>Projected EPS Growth from Yahoo, Zacks, and Reuters - Mean/Median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</si>
  <si>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</si>
  <si>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</si>
  <si>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</si>
  <si>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</si>
  <si>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</si>
  <si>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</si>
  <si>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</si>
  <si>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</si>
  <si>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</si>
  <si>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</si>
  <si>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</si>
  <si>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</si>
  <si>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</si>
  <si>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</si>
  <si>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</si>
  <si>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</si>
  <si>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</si>
  <si>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</si>
  <si>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</si>
  <si>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</si>
  <si>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</si>
  <si>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</si>
  <si>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</si>
  <si>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</si>
  <si>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</si>
  <si>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</si>
  <si>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</si>
  <si>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</si>
  <si>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Newspaper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</si>
  <si>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</si>
  <si>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</si>
  <si>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</si>
  <si>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</si>
  <si>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</si>
  <si>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</si>
  <si>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</si>
  <si>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</si>
  <si>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</si>
  <si>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</si>
  <si>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Pharmacy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</si>
  <si>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</si>
  <si>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</si>
  <si>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</si>
  <si>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</si>
  <si>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</si>
  <si>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</si>
  <si>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</si>
  <si>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</si>
  <si>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</si>
  <si>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</si>
  <si>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</si>
  <si>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Funeral Services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</si>
  <si>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</si>
  <si>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</si>
  <si>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</si>
  <si>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</si>
  <si>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</si>
  <si>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</si>
  <si>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</si>
  <si>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</si>
  <si>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</si>
  <si>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</si>
  <si>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</si>
  <si>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</si>
  <si>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</si>
  <si>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</si>
  <si>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</si>
  <si>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</si>
  <si>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</si>
  <si>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</si>
  <si>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</si>
  <si>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</si>
  <si>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</si>
  <si>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</si>
  <si>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</si>
  <si>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</si>
  <si>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</si>
  <si>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</si>
  <si>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</si>
  <si>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</si>
  <si>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</si>
  <si>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</si>
  <si>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</si>
  <si>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</si>
  <si>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</si>
  <si>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</si>
  <si>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</si>
  <si>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</si>
  <si>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</si>
  <si>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</si>
  <si>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</si>
  <si>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</si>
  <si>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</si>
  <si>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</si>
  <si>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</si>
  <si>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</si>
  <si>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</si>
  <si>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</si>
  <si>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</si>
  <si>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</si>
  <si>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</si>
  <si>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</si>
  <si>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</si>
  <si>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</si>
  <si>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</si>
  <si>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</si>
  <si>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</si>
  <si>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</si>
  <si>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</si>
  <si>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</si>
  <si>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</si>
  <si>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</si>
  <si>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</si>
  <si>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</si>
  <si>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</si>
  <si>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</si>
  <si>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</si>
  <si>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</si>
  <si>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</si>
  <si>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CT,NH,MA</t>
  </si>
  <si>
    <t>IDACORP, Inc. (NYSE-IDA)</t>
  </si>
  <si>
    <t>ID</t>
  </si>
  <si>
    <t>AA-</t>
  </si>
  <si>
    <t>NorthWestern Corporation (NYSE-NWE)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</si>
  <si>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</si>
  <si>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</si>
  <si>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</si>
  <si>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</si>
  <si>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</si>
  <si>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</si>
  <si>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</si>
  <si>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</si>
  <si>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</si>
  <si>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</si>
  <si>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</si>
  <si>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</si>
  <si>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Otter Tail Corporation (NDQ-OTTR)</t>
  </si>
  <si>
    <t>Electric Utility Average Dividend Yield</t>
  </si>
  <si>
    <t>Electric Utility Average Return on Equity and Market-to-Book Ratios</t>
  </si>
  <si>
    <t>MGE Energy, Inc. (NYSE-MGEE)</t>
  </si>
  <si>
    <t>A+</t>
  </si>
  <si>
    <t>Median =</t>
  </si>
  <si>
    <t>WI</t>
  </si>
  <si>
    <t>WI,IA,IL,MN</t>
  </si>
  <si>
    <t>Value Line Risk Metrics for Proxy Groups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</si>
  <si>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</si>
  <si>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</si>
  <si>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</si>
  <si>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</si>
  <si>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</si>
  <si>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</si>
  <si>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WEC Energy Group (NYSE-WEC)</t>
  </si>
  <si>
    <t>Duke Energy Corporation (NYSE-DUK)</t>
  </si>
  <si>
    <t>Southern Company (NYSE-SO)</t>
  </si>
  <si>
    <t>Market-to-Book</t>
  </si>
  <si>
    <t>Expected Return on Equity</t>
  </si>
  <si>
    <t>PPL Corporation (NYSE-PPL)</t>
  </si>
  <si>
    <t>MT,SD,NE</t>
  </si>
  <si>
    <t>PA,KY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</si>
  <si>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</si>
  <si>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</si>
  <si>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</si>
  <si>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</si>
  <si>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</si>
  <si>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</si>
  <si>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</si>
  <si>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</si>
  <si>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</si>
  <si>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</si>
  <si>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</si>
  <si>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</si>
  <si>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</si>
  <si>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</si>
  <si>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</si>
  <si>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</si>
  <si>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</si>
  <si>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</si>
  <si>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</si>
  <si>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</si>
  <si>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</si>
  <si>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</si>
  <si>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</si>
  <si>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</si>
  <si>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</si>
  <si>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</si>
  <si>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</si>
  <si>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</si>
  <si>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</si>
  <si>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</si>
  <si>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</si>
  <si>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</si>
  <si>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</si>
  <si>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</si>
  <si>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Normalized with 3.5% Long-Term Treasury Yield</t>
  </si>
  <si>
    <t>Annual Nominal GDP Growth Rates</t>
  </si>
  <si>
    <t>Nominal GDP Growth Rates</t>
  </si>
  <si>
    <t>Real GDP Growth Rates</t>
  </si>
  <si>
    <t>Annual Real GDP Growth Rates</t>
  </si>
  <si>
    <t>Inflation Rates</t>
  </si>
  <si>
    <t>Annual Inflation Rates</t>
  </si>
  <si>
    <t>Eversource Energy (NYSE-ES)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</si>
  <si>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</si>
  <si>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</si>
  <si>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NC,OH,FL,SC,KY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</si>
  <si>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</si>
  <si>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</si>
  <si>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</si>
  <si>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JRW-4</t>
  </si>
  <si>
    <t>Exhibit JRW-5</t>
  </si>
  <si>
    <t>Exhibit JRW-6</t>
  </si>
  <si>
    <t>Exhibit JRW-7</t>
  </si>
  <si>
    <t>Exhibit JRW-8</t>
  </si>
  <si>
    <t>NextEra Energy, Inc. (NYSE-NEE)</t>
  </si>
  <si>
    <t>Nextera Energy, Inc. (NYSE-NEE)</t>
  </si>
  <si>
    <t>FL</t>
  </si>
  <si>
    <t>Approximately 200 CFOs</t>
  </si>
  <si>
    <t>2018-2095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</si>
  <si>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2019.</t>
    </r>
  </si>
  <si>
    <t>Exhibit JRW-3</t>
  </si>
  <si>
    <t>Aa2</t>
  </si>
  <si>
    <t>2013-2019</t>
  </si>
  <si>
    <t>Summary of 2010-19 Equity Risk Premium Studies</t>
  </si>
  <si>
    <t>Source: https://www.duffandphelps.com/-/media/assets/pdfs/publications/valuation/coc/us-recommended-erp-and-risk-free-rate-table-as-of-september-5-2017.ashx?la=en</t>
  </si>
  <si>
    <t xml:space="preserve">   Duff &amp; Phelps Risk-Free Interest Rates and Equity Risk Premium Estimates</t>
  </si>
  <si>
    <t>Exhibit JRW-9</t>
  </si>
  <si>
    <t xml:space="preserve"> Data Source: Mergent Bond Record</t>
  </si>
  <si>
    <t>Industry Average Betas*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</si>
  <si>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</si>
  <si>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</si>
  <si>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</si>
  <si>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    Industry averages for 97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1,710 companies.</t>
    </r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</si>
  <si>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</si>
  <si>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</si>
  <si>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</si>
  <si>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Exhibit JRW-10</t>
  </si>
  <si>
    <t>AVANGRID, Inc. (NYSE-AGR)</t>
  </si>
  <si>
    <t>NY,CT,ME</t>
  </si>
  <si>
    <t>NMF</t>
  </si>
  <si>
    <t>Recommended Cost of Capital</t>
  </si>
  <si>
    <t>Annual Growth Rates - 1961-2018</t>
  </si>
  <si>
    <t>1961-2018</t>
  </si>
  <si>
    <t>Percent Reg Elec Revenue</t>
  </si>
  <si>
    <t>KPMG</t>
  </si>
  <si>
    <t>Page 7 of 8</t>
  </si>
  <si>
    <t>Page 1 of 8</t>
  </si>
  <si>
    <t>Page 2 of 8</t>
  </si>
  <si>
    <t>Page 3 of 8</t>
  </si>
  <si>
    <t>Page 4 of 8</t>
  </si>
  <si>
    <t>Page 5 of 8</t>
  </si>
  <si>
    <t>Page 6 of 8</t>
  </si>
  <si>
    <t>http://www.market-risk-premia.com/us.html</t>
  </si>
  <si>
    <t>Source: http://www.market-risk-premia.com/us.html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</si>
  <si>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</si>
  <si>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</si>
  <si>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</si>
  <si>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</si>
  <si>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>1928-2018</t>
  </si>
  <si>
    <t>Source: https://www.duffandphelps.com/-/media/assets/pdfs/publications/valuation/coc/erp-risk-free-rates-jan-2008-present.ashx?la=en</t>
  </si>
  <si>
    <t>Page 8 of 8</t>
  </si>
  <si>
    <t xml:space="preserve">S&amp;P 500 Stock Price </t>
  </si>
  <si>
    <t>Market Cap ($mil)</t>
  </si>
  <si>
    <t>Market Risk Premium</t>
  </si>
  <si>
    <t xml:space="preserve"> Market-Risk-Premia.com Implied Market Risk Premium</t>
  </si>
  <si>
    <t>Risk</t>
  </si>
  <si>
    <t>Risk-Free</t>
  </si>
  <si>
    <t>* 'Est'd. '16-'17 to '22-'24' is the estimated growth rate from the base period 2016 to 2018 until the future period 2022 to 2024.</t>
  </si>
  <si>
    <t xml:space="preserve">               Est'd. '16-'18 to '22-'24</t>
  </si>
  <si>
    <t>Capitalization</t>
  </si>
  <si>
    <t>Cost</t>
  </si>
  <si>
    <t>Weighted</t>
  </si>
  <si>
    <t xml:space="preserve">    Capital Source</t>
  </si>
  <si>
    <t>Long-Term Debt</t>
  </si>
  <si>
    <t>Common Equity</t>
  </si>
  <si>
    <t>Total Capitalization</t>
  </si>
  <si>
    <t>Capital Structure Ratios and Debt Cost Rates</t>
  </si>
  <si>
    <t>Total Capital</t>
  </si>
  <si>
    <t>Page 1 of 4</t>
  </si>
  <si>
    <t>Page 4 of 4</t>
  </si>
  <si>
    <t>Page 3 of 4</t>
  </si>
  <si>
    <t>Page 2 of 4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</si>
  <si>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</si>
  <si>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</si>
  <si>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</si>
  <si>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</si>
  <si>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</si>
  <si>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</si>
  <si>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</si>
  <si>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</si>
  <si>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</si>
  <si>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Avista Corp (NYSE-AVA)</t>
  </si>
  <si>
    <t>WA,OR,AK,ID</t>
  </si>
  <si>
    <t>Source: https://assets.kpmg/content/dam/kpmg/nl/pdf/2019/advisory/equity-market-risk-premium-research-summary-31032019.pdf</t>
  </si>
  <si>
    <t xml:space="preserve"> KPMG Market Risk Premium Recommendation</t>
  </si>
  <si>
    <t>Gas Distribution Company Average Dividend Yield</t>
  </si>
  <si>
    <t>Edison International (NYSE-EIX)</t>
  </si>
  <si>
    <t>CA</t>
  </si>
  <si>
    <t>Evergy (NYSE:EVRG)</t>
  </si>
  <si>
    <t>KS,MO</t>
  </si>
  <si>
    <t>PNM Resources, Inc. (NYSE-PNM)</t>
  </si>
  <si>
    <t>NM,TX</t>
  </si>
  <si>
    <t>Hawaiian Electric Industries (NYSE-HE)</t>
  </si>
  <si>
    <t>B+</t>
  </si>
  <si>
    <t>Evergy (NYSE-EVRG)</t>
  </si>
  <si>
    <t>Ratios</t>
  </si>
  <si>
    <t>Avangrid (NYSE-AVG)</t>
  </si>
  <si>
    <t>Avista Corporation (NYSE-AVA)</t>
  </si>
  <si>
    <t>Evergy, Inc. (NYSE-EVRG)</t>
  </si>
  <si>
    <t>Hawaiian Electric Inductries (NYSE-HE)</t>
  </si>
  <si>
    <t>NextEra Energy Inc. (NYSE-NEE)</t>
  </si>
  <si>
    <t>N/A</t>
  </si>
  <si>
    <t>5.0%/5.3%</t>
  </si>
  <si>
    <t>NA</t>
  </si>
  <si>
    <t>Data Sources: www.zacks.com, http://quote.yahoo.com, November 6, 2019.</t>
  </si>
  <si>
    <t>Unitil Corp. (NYSE-UTL)</t>
  </si>
  <si>
    <t>Summary Financial Statistics for Proxy Group</t>
  </si>
  <si>
    <t>Percent Reg Gas Revenue</t>
  </si>
  <si>
    <t>Dominion Energy Inc. (NYSE-D)</t>
  </si>
  <si>
    <t>VA,NC,SC,OH,WV,UT</t>
  </si>
  <si>
    <t>Entergy Corporation (NYSE-ETR)</t>
  </si>
  <si>
    <t>LA,AR,MS,TX</t>
  </si>
  <si>
    <t>Exelon Corporation (NYSE-EXC)</t>
  </si>
  <si>
    <t>PA,NJ,IL,MD,DCDE</t>
  </si>
  <si>
    <t>FirstEnergy Corporation (NYSE-FE)</t>
  </si>
  <si>
    <t>OH,PA,NY,NJ,WV,MD</t>
  </si>
  <si>
    <t>OGE Energy Corp. (NYSE-OGE)</t>
  </si>
  <si>
    <t>Sempra Energy (NYSE-SRE)</t>
  </si>
  <si>
    <t>CA,TX</t>
  </si>
  <si>
    <r>
      <t xml:space="preserve">Data Source:  Company 2018 SEC 10-K filings;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2019.</t>
    </r>
  </si>
  <si>
    <t>Morin Proxy Group</t>
  </si>
  <si>
    <t>Black Hills Corporation (NYSE-BKH)</t>
  </si>
  <si>
    <t>CO,SD,WY,MT</t>
  </si>
  <si>
    <t>Centerpoint Energy (NYSE-CNP)</t>
  </si>
  <si>
    <t>TX,MN,AR,LA,OK,IN,OH</t>
  </si>
  <si>
    <t>Chesapeake Utilities (NYSE-CPK)</t>
  </si>
  <si>
    <t>DE,MD,FL</t>
  </si>
  <si>
    <t>DTE Energy Company (NYSE-DTE)</t>
  </si>
  <si>
    <t>Fortis Inc. (FTS.TO)</t>
  </si>
  <si>
    <t>AZ,NY,CAN</t>
  </si>
  <si>
    <t>Public Service Enterprise Group Inc. (NYSE-PEG)</t>
  </si>
  <si>
    <t>NJ</t>
  </si>
  <si>
    <t>Panel C</t>
  </si>
  <si>
    <t>Gas Proxy Group</t>
  </si>
  <si>
    <t>Percent Elec Revenue</t>
  </si>
  <si>
    <t>Percent Gas Revenue</t>
  </si>
  <si>
    <t>Atmos Energy Company (NYSE-ATO)</t>
  </si>
  <si>
    <t>6 States*</t>
  </si>
  <si>
    <t>New Jersey Resources Corp. (NYSE-NJR)</t>
  </si>
  <si>
    <t>Nisource Inc (NYSE-NI)</t>
  </si>
  <si>
    <t>7 States**</t>
  </si>
  <si>
    <t>Northwest Natural Holdings (NYSE-NWN)</t>
  </si>
  <si>
    <t>OR,WA</t>
  </si>
  <si>
    <t>ONE Gas, Inc.(NYSE-OGS)</t>
  </si>
  <si>
    <t>OK,KS,TX</t>
  </si>
  <si>
    <t>South Jersey Industries, Inc. (NYSE-SJI)</t>
  </si>
  <si>
    <t>Southwest Gas Corporation (NYSE-SWX)</t>
  </si>
  <si>
    <t>AZ,NV,CA</t>
  </si>
  <si>
    <t>Spire (NYSE-SR)</t>
  </si>
  <si>
    <t xml:space="preserve">   MO</t>
  </si>
  <si>
    <t>Fortis (TSE-FTS.TO)</t>
  </si>
  <si>
    <t>A++</t>
  </si>
  <si>
    <t>Northwest Natural Gas Co. (NYSE-NWN)</t>
  </si>
  <si>
    <t>ONE Gas, Inc. (NYSE-OGS)</t>
  </si>
  <si>
    <t>Docket Nos. UE-190529 &amp; UG-190530</t>
  </si>
  <si>
    <t>Puget Sound Energy</t>
  </si>
  <si>
    <t>Panel A - Puget Sound Energy Proposed Capital Structure and Debt Cost Rate</t>
  </si>
  <si>
    <t>Puget Sound Energy Rate of Return  Recemmendation</t>
  </si>
  <si>
    <t>Puget Sound Energy ROE Results</t>
  </si>
  <si>
    <t>Panel B - PC's Proposed Capital Structure Ratios and Debt Cost Rate</t>
  </si>
  <si>
    <t>Dominion Resources, Inc. (NYSE-D)</t>
  </si>
  <si>
    <t>Exelon Corp. (NYSE-EXC)</t>
  </si>
  <si>
    <t>FirstEnergy Corporation (ASE-FE)</t>
  </si>
  <si>
    <t>SEMPRA Energy (NYSE-SRE)</t>
  </si>
  <si>
    <t>Data Sources:  http://quote.yahoo.com, November, 2019.</t>
  </si>
  <si>
    <t>Chesapeake Utilities Corporation (NYSE-CPK)</t>
  </si>
  <si>
    <t>Fortis Inc. (TO-FTS)</t>
  </si>
  <si>
    <t>Public Service Enterprise Grp. (NYSE-PEG)</t>
  </si>
  <si>
    <t>Atmos Energy Corporation (NYSE-ATO)</t>
  </si>
  <si>
    <t>NiSource Inc. (NYSE-NI)</t>
  </si>
  <si>
    <t>One Gas, Inc. (NYSE-OGS)</t>
  </si>
  <si>
    <t>MorinProxy Group</t>
  </si>
  <si>
    <t>* 'Est'd. '16-'18 to '22-'24' is the estimated growth rate from the base period 2016 to 2018 until the future period 2021 to 2023.</t>
  </si>
  <si>
    <t>Data Sources: www.zacks.com, http://quote.yahoo.com, October, 2019.</t>
  </si>
  <si>
    <t>6.0%/6.5</t>
  </si>
  <si>
    <t>Short-Term Debt</t>
  </si>
  <si>
    <t>Discounted Cash Flow</t>
  </si>
  <si>
    <t xml:space="preserve">   Electric Utilities Value Line Growth</t>
  </si>
  <si>
    <t xml:space="preserve">   Electric Utilities Analysts Growth</t>
  </si>
  <si>
    <t>Traditional CAPM</t>
  </si>
  <si>
    <t>Empirical CAPM</t>
  </si>
  <si>
    <t>Historic Risk Premium Electric</t>
  </si>
  <si>
    <t>Allowed Risk Premium Electric</t>
  </si>
  <si>
    <t>Summary of Dr. Morin's ROE Results</t>
  </si>
  <si>
    <t>Data Sources: Exelon excluded from  DCF EPS analysis due to negative projected EPS growth rates.</t>
  </si>
  <si>
    <t>Data Sources: Exelon, Entergy, and FirstEnergy excluded from  DCF EPS analysis due to negative projected EPS growth rates.</t>
  </si>
  <si>
    <t>Dr. Morin's Zacks and Value Line EPS Growth Rates</t>
  </si>
  <si>
    <t>Alliant Energy</t>
  </si>
  <si>
    <t>Ameren Corp.</t>
  </si>
  <si>
    <t>Avista</t>
  </si>
  <si>
    <t>Black Hills</t>
  </si>
  <si>
    <t>CMS Energy Corp.</t>
  </si>
  <si>
    <t>CenterPoint</t>
  </si>
  <si>
    <t>Chesapeake Util</t>
  </si>
  <si>
    <t>Consol. Edison</t>
  </si>
  <si>
    <t>Dominion Resources</t>
  </si>
  <si>
    <t>DTE Energy</t>
  </si>
  <si>
    <t>Duke Energy</t>
  </si>
  <si>
    <t>Eversource Energy</t>
  </si>
  <si>
    <t>Exelon Corp</t>
  </si>
  <si>
    <t>Fortis</t>
  </si>
  <si>
    <t>MGE Energy</t>
  </si>
  <si>
    <t>NorthWestern Corp.</t>
  </si>
  <si>
    <t>Public Serv. Enterprise</t>
  </si>
  <si>
    <t>Sempra</t>
  </si>
  <si>
    <t>WEC Energy Group</t>
  </si>
  <si>
    <t>Xcel Energy Inc.</t>
  </si>
  <si>
    <t>Short Term Debt Interest and Fees Details</t>
  </si>
  <si>
    <t>Avg of Mo Avg</t>
  </si>
  <si>
    <t>STD Average Balance (in 000's)</t>
  </si>
  <si>
    <t>Borrowings (000's):</t>
  </si>
  <si>
    <t>Commercial Paper (CP)</t>
  </si>
  <si>
    <t>Credit Facilities</t>
  </si>
  <si>
    <t>Total Short-term Debt</t>
  </si>
  <si>
    <t>Interest Rate Components:</t>
  </si>
  <si>
    <t>Projected LIBO Rates (1 mo)</t>
  </si>
  <si>
    <t>Est'd CP Spread</t>
  </si>
  <si>
    <t>Credit Facilities Margin</t>
  </si>
  <si>
    <t>Annual Interest Rates:</t>
  </si>
  <si>
    <t>CP</t>
  </si>
  <si>
    <t>Number of Days in Month</t>
  </si>
  <si>
    <t>Interest Expense (i):</t>
  </si>
  <si>
    <t>Totals</t>
  </si>
  <si>
    <t>CP Interest</t>
  </si>
  <si>
    <t>Credit Facilities Interest</t>
  </si>
  <si>
    <t>Total Interest</t>
  </si>
  <si>
    <t>Avg Monthly Borrowing Rate</t>
  </si>
  <si>
    <t>Loan Commitments (000's):</t>
  </si>
  <si>
    <t>Credit Facility Commitments</t>
  </si>
  <si>
    <t>Loan &amp; LOC Utilization</t>
  </si>
  <si>
    <t>Unutilized Portion</t>
  </si>
  <si>
    <t>Commitment Fees:</t>
  </si>
  <si>
    <t>Commitment Fees (Unutilized portion)</t>
  </si>
  <si>
    <t>Total Commitment Fees</t>
  </si>
  <si>
    <t>Letters of Credit:</t>
  </si>
  <si>
    <t>LC Outstanding under Cr Agrmt (000's)</t>
  </si>
  <si>
    <t>LC Outstanding with Wells (000's)</t>
  </si>
  <si>
    <t>Commitment Fees + Letter of Credit</t>
  </si>
  <si>
    <t>Implied Rate Year Capitalization</t>
  </si>
  <si>
    <t>Weight Cost of Commitment Fees</t>
  </si>
  <si>
    <t>Short Term Debt Issue Cost Amortization:</t>
  </si>
  <si>
    <t>$400mm Operating Capital Facility (18101083/18900403)</t>
  </si>
  <si>
    <t>$400mm Capital Expenditure Facility (18900423)</t>
  </si>
  <si>
    <t>$650mm Liquidity Fac (18100673)</t>
  </si>
  <si>
    <t>$650mm Liquidity Refinance (18900443)</t>
  </si>
  <si>
    <t>$800mm Liquidity Fac (18100683)</t>
  </si>
  <si>
    <t>$650mm Liquidity Refinance (18900473)</t>
  </si>
  <si>
    <t>Total Amortization</t>
  </si>
  <si>
    <t>Weight Cost of Short-Term Debt Issuance Cost Amortization</t>
  </si>
  <si>
    <t>For The 12 Months Ended March 31, 2021</t>
  </si>
  <si>
    <t>Total LC Fees ($ not in 000's)</t>
  </si>
  <si>
    <t>1 Month USD LIBOR Forward Curve</t>
  </si>
  <si>
    <t>11/8/2019</t>
  </si>
  <si>
    <t>LIBOR is a registered trademark of the ICE Benchmark Administration (IBA).</t>
  </si>
  <si>
    <t>Warning: Neither ICE, IntercontinentalExchange Group, Inc. and ICE LIBOR can be held liable for any irregularity.</t>
  </si>
  <si>
    <t>https://rates.chathamfinancial.com/us-market/forward-curve</t>
  </si>
  <si>
    <t>Source - NEW-PSE-Exh-MDM-05-6-20-19. Projected LIBOR Rates - page 3 of Exhibit JRW-3.</t>
  </si>
  <si>
    <t>Source: https://rates.chathamfinancial.com/us-market/forward-curve</t>
  </si>
  <si>
    <t>Cost Rate*</t>
  </si>
  <si>
    <t>* Weighted short-term debt cost rate includes .03% of commttment and amortization fees</t>
  </si>
  <si>
    <t xml:space="preserve">   Weighted long-term debt cost rate includes .03% of amortization fees</t>
  </si>
  <si>
    <t xml:space="preserve">    Weighted long-term debt cost rate includes .03% of amortization fees</t>
  </si>
  <si>
    <t>*  Weighted short-term debt cost rate includes .03% of commttment and amortization fees</t>
  </si>
  <si>
    <t>Ratios**</t>
  </si>
  <si>
    <t>Gas Distribution Company Average  Return on Equity and Market-to-Book Ratios</t>
  </si>
  <si>
    <t>2019-2049</t>
  </si>
  <si>
    <t>2018-2050</t>
  </si>
  <si>
    <r>
      <t xml:space="preserve">Congressional Budget Office,The </t>
    </r>
    <r>
      <rPr>
        <i/>
        <sz val="10"/>
        <rFont val="Times New Roman"/>
        <family val="1"/>
      </rPr>
      <t>2019 Long-Term Budget Outlook</t>
    </r>
    <r>
      <rPr>
        <sz val="10"/>
        <rFont val="Times New Roman"/>
        <family val="1"/>
      </rPr>
      <t xml:space="preserve">, June 15, 2019. </t>
    </r>
  </si>
  <si>
    <t>https://www.cbo.gov/system/files/2019-06/55331-LTBO-2.pdf</t>
  </si>
  <si>
    <r>
      <t xml:space="preserve">U.S. Energy Information Administration, </t>
    </r>
    <r>
      <rPr>
        <i/>
        <sz val="10"/>
        <rFont val="Times New Roman"/>
        <family val="1"/>
      </rPr>
      <t>Annual Energy Outlook 2019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</si>
  <si>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>https://www.eia.gov/outlooks/aeo/pdf/appa.pdf</t>
  </si>
  <si>
    <t xml:space="preserve">Social Security Administration, 2019 Annual Report of the Board of Trustees of the Old-Age, </t>
  </si>
  <si>
    <t xml:space="preserve">Survivors, and Disability Insurance (OASDI) Program, Table VI.G4, p. 211(June 15, 2019),  </t>
  </si>
  <si>
    <t>https://www.ssa.gov/oact/TR/2019/VI_G2_OASDHI_GDP.html#200732</t>
  </si>
  <si>
    <t>in projected GDP from $21,485 trillion in 2019 to $546,331 trillion in 2095.</t>
  </si>
  <si>
    <t>https://www.philadelphiafed.org/-/media/research-and-data/real-time-center/survey-of-professional-forecasters/2019/spfq119.pdf?la=en</t>
  </si>
  <si>
    <t>Ex Ante Market Risk Premium**</t>
  </si>
  <si>
    <t>Exhibit JRW-12</t>
  </si>
  <si>
    <t>Calculated using GDP data on Page 1 of Exhibit JRW-12</t>
  </si>
  <si>
    <t>Exhibit JRW-11</t>
  </si>
  <si>
    <t>* See page 3 of Exhibit JRW-10</t>
  </si>
  <si>
    <t>** See pages 5 and 6 of Exhibit JRW-10</t>
  </si>
  <si>
    <t>*   Page 2 of Exhibit JRW-9</t>
  </si>
  <si>
    <t xml:space="preserve">     6 of Exhibit JRW-9</t>
  </si>
  <si>
    <t>** Capital Structure Ratios are developed in Exhibit JRW-5.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</si>
</sst>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[$$-409]#,##0.0_);[Red]\([$$-409]#,##0.0\)"/>
    <numFmt numFmtId="172" formatCode="&quot;$&quot;#,##0.0"/>
    <numFmt numFmtId="173" formatCode="_(&quot;$&quot;* #,##0_);_(&quot;$&quot;* \(#,##0\);_(&quot;$&quot;* &quot;-&quot;??_);_(@_)"/>
    <numFmt numFmtId="174" formatCode="yyyy\-mm\-dd"/>
    <numFmt numFmtId="175" formatCode="_(&quot;$&quot;* #,##0.0_);_(&quot;$&quot;* \(#,##0.0\);_(&quot;$&quot;* &quot;-&quot;??_);_(@_)"/>
    <numFmt numFmtId="176" formatCode="&quot;$&quot;#,##0.00"/>
    <numFmt numFmtId="177" formatCode="_(* #,##0_);_(* \(#,##0\);_(* &quot;-&quot;??_);_(@_)"/>
    <numFmt numFmtId="178" formatCode="0.000%"/>
    <numFmt numFmtId="179" formatCode="[$-409]d\-mmm\-yy;@"/>
    <numFmt numFmtId="180" formatCode="&quot;$&quot;#,##0.000_);\(&quot;$&quot;#,##0.000\)"/>
    <numFmt numFmtId="181" formatCode="#,##0.0000_);\(#,##0.0000\)"/>
  </numFmts>
  <fonts count="12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b/>
      <sz val="10"/>
      <name val="Geneva"/>
      <family val="2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b/>
      <sz val="11"/>
      <name val="Palatino Linotype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9"/>
      <name val="Arial"/>
      <family val="2"/>
    </font>
    <font>
      <b/>
      <u val="singleAccounting"/>
      <sz val="12"/>
      <name val="Times New Roman"/>
      <family val="1"/>
    </font>
    <font>
      <sz val="11"/>
      <color theme="1"/>
      <name val="Garamond"/>
      <family val="1"/>
    </font>
    <font>
      <b/>
      <sz val="16"/>
      <name val="Calibri"/>
      <family val="2"/>
    </font>
    <font>
      <sz val="11"/>
      <name val="Calibri"/>
      <family val="2"/>
    </font>
    <font>
      <sz val="11"/>
      <color rgb="FFFFFFFF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E3E3E"/>
        <bgColor indexed="64"/>
      </patternFill>
    </fill>
  </fills>
  <borders count="120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727">
    <xf numFmtId="0" fontId="0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7" fillId="0" borderId="0">
      <alignment horizontal="center"/>
    </xf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106" fillId="0" borderId="1" applyNumberFormat="0" applyFont="0" applyProtection="0">
      <alignment wrapText="1"/>
    </xf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3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8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9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52" fillId="0" borderId="0" applyProtection="0"/>
    <xf numFmtId="0" fontId="7" fillId="0" borderId="0" applyProtection="0"/>
    <xf numFmtId="0" fontId="7" fillId="0" borderId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8" fillId="0" borderId="0" applyProtection="0"/>
    <xf numFmtId="0" fontId="8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7" fillId="0" borderId="0" applyProtection="0"/>
    <xf numFmtId="2" fontId="7" fillId="0" borderId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3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3" fillId="0" borderId="0" applyNumberFormat="0" applyFill="0" applyBorder="0" applyProtection="0">
      <alignment horizontal="justify" vertical="top" wrapText="1"/>
    </xf>
    <xf numFmtId="0" fontId="4" fillId="0" borderId="0" applyNumberFormat="0" applyFill="0" applyBorder="0" applyAlignment="0" applyProtection="0">
      <alignment vertical="top"/>
      <protection locked="0"/>
    </xf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18" fillId="23" borderId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/>
    <xf numFmtId="0" fontId="3" fillId="0" borderId="0"/>
    <xf numFmtId="0" fontId="103" fillId="0" borderId="0"/>
    <xf numFmtId="0" fontId="78" fillId="0" borderId="0"/>
    <xf numFmtId="0" fontId="3" fillId="0" borderId="0"/>
    <xf numFmtId="0" fontId="3" fillId="0" borderId="0"/>
    <xf numFmtId="0" fontId="78" fillId="0" borderId="0"/>
    <xf numFmtId="0" fontId="7" fillId="0" borderId="0">
      <alignment vertical="top"/>
    </xf>
    <xf numFmtId="0" fontId="85" fillId="0" borderId="0"/>
    <xf numFmtId="0" fontId="103" fillId="0" borderId="0"/>
    <xf numFmtId="0" fontId="103" fillId="0" borderId="0"/>
    <xf numFmtId="0" fontId="78" fillId="0" borderId="0"/>
    <xf numFmtId="0" fontId="79" fillId="0" borderId="0"/>
    <xf numFmtId="0" fontId="3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8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3" fillId="0" borderId="0"/>
    <xf numFmtId="0" fontId="108" fillId="0" borderId="0"/>
    <xf numFmtId="0" fontId="108" fillId="0" borderId="0"/>
    <xf numFmtId="0" fontId="46" fillId="0" borderId="0"/>
    <xf numFmtId="0" fontId="78" fillId="0" borderId="0"/>
    <xf numFmtId="0" fontId="3" fillId="0" borderId="0"/>
    <xf numFmtId="0" fontId="89" fillId="0" borderId="0"/>
    <xf numFmtId="0" fontId="3" fillId="0" borderId="0"/>
    <xf numFmtId="0" fontId="78" fillId="0" borderId="0"/>
    <xf numFmtId="0" fontId="78" fillId="0" borderId="0"/>
    <xf numFmtId="0" fontId="7" fillId="0" borderId="0"/>
    <xf numFmtId="0" fontId="103" fillId="0" borderId="0"/>
    <xf numFmtId="0" fontId="3" fillId="0" borderId="0"/>
    <xf numFmtId="0" fontId="103" fillId="0" borderId="0"/>
    <xf numFmtId="0" fontId="52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8" fillId="0" borderId="0"/>
    <xf numFmtId="0" fontId="13" fillId="0" borderId="0"/>
    <xf numFmtId="0" fontId="5" fillId="0" borderId="0"/>
    <xf numFmtId="0" fontId="16" fillId="0" borderId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top" indent="1"/>
    </xf>
    <xf numFmtId="0" fontId="3" fillId="29" borderId="12" applyNumberFormat="0" applyProtection="0">
      <alignment horizontal="left" vertical="center" indent="1"/>
    </xf>
    <xf numFmtId="0" fontId="3" fillId="29" borderId="12" applyNumberFormat="0" applyProtection="0">
      <alignment horizontal="left" vertical="top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7" fontId="3" fillId="0" borderId="0">
      <alignment horizontal="left" wrapText="1"/>
    </xf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3" fillId="0" borderId="0" applyNumberFormat="0" applyFont="0" applyFill="0" applyBorder="0" applyProtection="0">
      <alignment horizontal="right"/>
    </xf>
    <xf numFmtId="0" fontId="3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" fillId="22" borderId="0" applyNumberFormat="0" applyFont="0" applyBorder="0" applyAlignment="0" applyProtection="0"/>
    <xf numFmtId="168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3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3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164" fontId="7" fillId="0" borderId="0"/>
  </cellStyleXfs>
  <cellXfs count="975">
    <xf numFmtId="0" fontId="0" fillId="0" borderId="0" xfId="0"/>
    <xf numFmtId="0" fontId="6" fillId="0" borderId="0" xfId="555" applyFont="1" applyAlignment="1">
      <alignment horizontal="right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/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" fillId="0" borderId="0" xfId="0" applyFont="1"/>
    <xf numFmtId="0" fontId="5" fillId="0" borderId="0" xfId="555"/>
    <xf numFmtId="10" fontId="5" fillId="0" borderId="0" xfId="555" applyNumberFormat="1"/>
    <xf numFmtId="0" fontId="10" fillId="0" borderId="0" xfId="555" applyFont="1"/>
    <xf numFmtId="0" fontId="10" fillId="0" borderId="0" xfId="555" applyFont="1" applyAlignment="1">
      <alignment horizontal="centerContinuous"/>
    </xf>
    <xf numFmtId="0" fontId="6" fillId="0" borderId="0" xfId="555" applyFont="1" applyAlignment="1">
      <alignment horizontal="centerContinuous"/>
    </xf>
    <xf numFmtId="0" fontId="6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6" fillId="0" borderId="0" xfId="0" applyFont="1" applyAlignment="1">
      <alignment horizontal="right"/>
    </xf>
    <xf numFmtId="0" fontId="16" fillId="0" borderId="0" xfId="556"/>
    <xf numFmtId="0" fontId="6" fillId="0" borderId="16" xfId="0" applyFont="1" applyBorder="1"/>
    <xf numFmtId="0" fontId="6" fillId="0" borderId="17" xfId="0" applyFont="1" applyBorder="1"/>
    <xf numFmtId="10" fontId="6" fillId="0" borderId="18" xfId="574" applyNumberFormat="1" applyFont="1" applyBorder="1"/>
    <xf numFmtId="0" fontId="6" fillId="0" borderId="19" xfId="0" applyFont="1" applyBorder="1"/>
    <xf numFmtId="0" fontId="15" fillId="0" borderId="19" xfId="0" applyFont="1" applyBorder="1"/>
    <xf numFmtId="0" fontId="6" fillId="0" borderId="20" xfId="0" applyFont="1" applyBorder="1"/>
    <xf numFmtId="0" fontId="6" fillId="0" borderId="11" xfId="0" applyFont="1" applyBorder="1"/>
    <xf numFmtId="2" fontId="6" fillId="0" borderId="21" xfId="574" applyNumberFormat="1" applyFont="1" applyBorder="1"/>
    <xf numFmtId="0" fontId="4" fillId="0" borderId="0" xfId="429" applyAlignment="1" applyProtection="1"/>
    <xf numFmtId="10" fontId="8" fillId="0" borderId="0" xfId="574" applyNumberFormat="1" applyFont="1" applyAlignment="1">
      <alignment horizontal="center"/>
    </xf>
    <xf numFmtId="0" fontId="12" fillId="0" borderId="0" xfId="0" applyFont="1" applyAlignment="1">
      <alignment horizontal="centerContinuous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6" fillId="26" borderId="0" xfId="0" applyFont="1" applyFill="1" applyAlignment="1">
      <alignment horizontal="centerContinuous"/>
    </xf>
    <xf numFmtId="0" fontId="8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6" fillId="0" borderId="22" xfId="0" applyFont="1" applyBorder="1"/>
    <xf numFmtId="0" fontId="6" fillId="0" borderId="23" xfId="0" applyFont="1" applyBorder="1"/>
    <xf numFmtId="0" fontId="6" fillId="26" borderId="19" xfId="0" applyFont="1" applyFill="1" applyBorder="1"/>
    <xf numFmtId="0" fontId="22" fillId="26" borderId="0" xfId="0" applyFont="1" applyFill="1"/>
    <xf numFmtId="0" fontId="31" fillId="26" borderId="0" xfId="555" applyFont="1" applyFill="1" applyAlignment="1">
      <alignment horizontal="right"/>
    </xf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8" fillId="26" borderId="23" xfId="0" applyFont="1" applyFill="1" applyBorder="1" applyAlignment="1">
      <alignment horizontal="centerContinuous"/>
    </xf>
    <xf numFmtId="0" fontId="6" fillId="26" borderId="23" xfId="0" applyFont="1" applyFill="1" applyBorder="1" applyAlignment="1">
      <alignment horizontal="centerContinuous"/>
    </xf>
    <xf numFmtId="0" fontId="6" fillId="26" borderId="24" xfId="0" applyFont="1" applyFill="1" applyBorder="1" applyAlignment="1">
      <alignment horizontal="centerContinuous"/>
    </xf>
    <xf numFmtId="0" fontId="8" fillId="26" borderId="25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centerContinuous"/>
    </xf>
    <xf numFmtId="0" fontId="8" fillId="26" borderId="17" xfId="0" applyFont="1" applyFill="1" applyBorder="1" applyAlignment="1">
      <alignment horizontal="centerContinuous"/>
    </xf>
    <xf numFmtId="0" fontId="6" fillId="26" borderId="19" xfId="0" applyFont="1" applyFill="1" applyBorder="1" applyAlignment="1">
      <alignment horizontal="center" vertical="center"/>
    </xf>
    <xf numFmtId="0" fontId="6" fillId="26" borderId="19" xfId="0" applyFont="1" applyFill="1" applyBorder="1" applyAlignment="1">
      <alignment horizontal="center" vertical="center" wrapText="1"/>
    </xf>
    <xf numFmtId="10" fontId="8" fillId="0" borderId="26" xfId="574" applyNumberFormat="1" applyFont="1" applyBorder="1"/>
    <xf numFmtId="10" fontId="8" fillId="0" borderId="27" xfId="574" applyNumberFormat="1" applyFont="1" applyBorder="1" applyAlignment="1">
      <alignment horizontal="center"/>
    </xf>
    <xf numFmtId="10" fontId="8" fillId="0" borderId="23" xfId="574" applyNumberFormat="1" applyFont="1" applyBorder="1" applyAlignment="1">
      <alignment horizontal="center"/>
    </xf>
    <xf numFmtId="0" fontId="3" fillId="0" borderId="0" xfId="484"/>
    <xf numFmtId="0" fontId="8" fillId="0" borderId="0" xfId="484" applyFont="1" applyAlignment="1">
      <alignment horizontal="center"/>
    </xf>
    <xf numFmtId="0" fontId="9" fillId="0" borderId="0" xfId="484" applyFont="1"/>
    <xf numFmtId="0" fontId="8" fillId="0" borderId="0" xfId="484" applyFont="1"/>
    <xf numFmtId="0" fontId="6" fillId="26" borderId="16" xfId="0" applyFont="1" applyFill="1" applyBorder="1" applyAlignment="1">
      <alignment horizontal="center" vertical="center"/>
    </xf>
    <xf numFmtId="0" fontId="6" fillId="0" borderId="0" xfId="484" applyFont="1" applyAlignment="1">
      <alignment horizontal="centerContinuous"/>
    </xf>
    <xf numFmtId="0" fontId="7" fillId="0" borderId="0" xfId="484" applyFont="1" applyAlignment="1">
      <alignment horizontal="centerContinuous"/>
    </xf>
    <xf numFmtId="0" fontId="3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6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6" fillId="26" borderId="17" xfId="484" applyFont="1" applyFill="1" applyBorder="1" applyAlignment="1">
      <alignment horizontal="centerContinuous"/>
    </xf>
    <xf numFmtId="0" fontId="6" fillId="26" borderId="17" xfId="484" applyFont="1" applyFill="1" applyBorder="1"/>
    <xf numFmtId="0" fontId="6" fillId="26" borderId="28" xfId="484" applyFont="1" applyFill="1" applyBorder="1" applyAlignment="1">
      <alignment horizontal="centerContinuous"/>
    </xf>
    <xf numFmtId="0" fontId="6" fillId="26" borderId="20" xfId="484" applyFont="1" applyFill="1" applyBorder="1"/>
    <xf numFmtId="0" fontId="6" fillId="26" borderId="11" xfId="484" applyFont="1" applyFill="1" applyBorder="1"/>
    <xf numFmtId="0" fontId="6" fillId="26" borderId="11" xfId="484" applyFont="1" applyFill="1" applyBorder="1" applyAlignment="1">
      <alignment horizontal="center"/>
    </xf>
    <xf numFmtId="0" fontId="6" fillId="0" borderId="11" xfId="484" applyFont="1" applyBorder="1" applyAlignment="1">
      <alignment horizontal="center"/>
    </xf>
    <xf numFmtId="0" fontId="9" fillId="0" borderId="29" xfId="484" applyFont="1" applyBorder="1"/>
    <xf numFmtId="0" fontId="6" fillId="0" borderId="19" xfId="484" applyFont="1" applyBorder="1"/>
    <xf numFmtId="0" fontId="8" fillId="0" borderId="26" xfId="484" applyFont="1" applyBorder="1"/>
    <xf numFmtId="10" fontId="8" fillId="0" borderId="0" xfId="484" applyNumberFormat="1" applyFont="1" applyAlignment="1">
      <alignment horizontal="center"/>
    </xf>
    <xf numFmtId="0" fontId="7" fillId="0" borderId="0" xfId="484" applyFont="1"/>
    <xf numFmtId="0" fontId="7" fillId="0" borderId="0" xfId="484" applyFont="1" applyAlignment="1">
      <alignment horizontal="center"/>
    </xf>
    <xf numFmtId="10" fontId="8" fillId="0" borderId="0" xfId="484" applyNumberFormat="1" applyFont="1"/>
    <xf numFmtId="0" fontId="7" fillId="0" borderId="19" xfId="484" applyFont="1" applyBorder="1"/>
    <xf numFmtId="0" fontId="6" fillId="0" borderId="0" xfId="484" applyFont="1"/>
    <xf numFmtId="1" fontId="8" fillId="0" borderId="0" xfId="484" applyNumberFormat="1" applyFont="1" applyAlignment="1">
      <alignment horizontal="center"/>
    </xf>
    <xf numFmtId="0" fontId="8" fillId="0" borderId="27" xfId="484" applyFont="1" applyBorder="1"/>
    <xf numFmtId="0" fontId="8" fillId="0" borderId="27" xfId="484" applyFont="1" applyBorder="1" applyAlignment="1">
      <alignment horizontal="center"/>
    </xf>
    <xf numFmtId="10" fontId="8" fillId="0" borderId="27" xfId="484" applyNumberFormat="1" applyFont="1" applyBorder="1" applyAlignment="1">
      <alignment horizontal="center"/>
    </xf>
    <xf numFmtId="0" fontId="6" fillId="0" borderId="22" xfId="484" applyFont="1" applyBorder="1"/>
    <xf numFmtId="0" fontId="8" fillId="0" borderId="23" xfId="484" applyFont="1" applyBorder="1"/>
    <xf numFmtId="0" fontId="8" fillId="0" borderId="23" xfId="484" applyFont="1" applyBorder="1" applyAlignment="1">
      <alignment horizontal="center"/>
    </xf>
    <xf numFmtId="10" fontId="8" fillId="0" borderId="23" xfId="484" applyNumberFormat="1" applyFont="1" applyBorder="1" applyAlignment="1">
      <alignment horizontal="center"/>
    </xf>
    <xf numFmtId="10" fontId="8" fillId="0" borderId="23" xfId="484" applyNumberFormat="1" applyFont="1" applyBorder="1"/>
    <xf numFmtId="10" fontId="6" fillId="0" borderId="30" xfId="574" applyNumberFormat="1" applyFont="1" applyBorder="1"/>
    <xf numFmtId="10" fontId="9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6" fillId="26" borderId="0" xfId="484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6" fillId="0" borderId="0" xfId="484" applyFont="1" applyAlignment="1">
      <alignment horizontal="right"/>
    </xf>
    <xf numFmtId="0" fontId="6" fillId="26" borderId="0" xfId="484" applyFont="1" applyFill="1" applyAlignment="1">
      <alignment horizontal="right"/>
    </xf>
    <xf numFmtId="0" fontId="8" fillId="0" borderId="0" xfId="484" applyFont="1" applyAlignment="1">
      <alignment horizontal="centerContinuous"/>
    </xf>
    <xf numFmtId="0" fontId="9" fillId="0" borderId="0" xfId="484" applyFont="1" applyAlignment="1">
      <alignment horizontal="centerContinuous"/>
    </xf>
    <xf numFmtId="0" fontId="9" fillId="0" borderId="0" xfId="0" applyFont="1" applyAlignment="1">
      <alignment horizontal="justify"/>
    </xf>
    <xf numFmtId="0" fontId="6" fillId="26" borderId="0" xfId="555" applyFont="1" applyFill="1" applyAlignment="1">
      <alignment horizontal="right"/>
    </xf>
    <xf numFmtId="0" fontId="33" fillId="26" borderId="0" xfId="0" applyFont="1" applyFill="1"/>
    <xf numFmtId="0" fontId="6" fillId="26" borderId="20" xfId="0" applyFont="1" applyFill="1" applyBorder="1" applyAlignment="1">
      <alignment horizontal="center" vertical="center" wrapText="1"/>
    </xf>
    <xf numFmtId="0" fontId="6" fillId="26" borderId="0" xfId="555" applyFont="1" applyFill="1" applyAlignment="1">
      <alignment horizontal="centerContinuous"/>
    </xf>
    <xf numFmtId="10" fontId="8" fillId="0" borderId="0" xfId="574" applyNumberFormat="1" applyFont="1"/>
    <xf numFmtId="0" fontId="3" fillId="0" borderId="26" xfId="484" applyBorder="1"/>
    <xf numFmtId="0" fontId="6" fillId="26" borderId="0" xfId="555" applyFont="1" applyFill="1"/>
    <xf numFmtId="165" fontId="6" fillId="0" borderId="32" xfId="0" applyNumberFormat="1" applyFont="1" applyBorder="1"/>
    <xf numFmtId="0" fontId="6" fillId="0" borderId="20" xfId="484" applyFont="1" applyBorder="1"/>
    <xf numFmtId="0" fontId="8" fillId="0" borderId="11" xfId="484" applyFont="1" applyBorder="1"/>
    <xf numFmtId="0" fontId="8" fillId="0" borderId="11" xfId="484" applyFont="1" applyBorder="1" applyAlignment="1">
      <alignment horizontal="center"/>
    </xf>
    <xf numFmtId="10" fontId="8" fillId="0" borderId="11" xfId="484" applyNumberFormat="1" applyFont="1" applyBorder="1" applyAlignment="1">
      <alignment horizontal="center"/>
    </xf>
    <xf numFmtId="10" fontId="8" fillId="0" borderId="11" xfId="574" applyNumberFormat="1" applyFont="1" applyBorder="1" applyAlignment="1">
      <alignment horizontal="center"/>
    </xf>
    <xf numFmtId="10" fontId="8" fillId="0" borderId="11" xfId="484" applyNumberFormat="1" applyFont="1" applyBorder="1"/>
    <xf numFmtId="0" fontId="6" fillId="0" borderId="0" xfId="457" applyFont="1" applyAlignment="1">
      <alignment horizontal="right"/>
    </xf>
    <xf numFmtId="0" fontId="6" fillId="26" borderId="34" xfId="0" applyFont="1" applyFill="1" applyBorder="1" applyAlignment="1">
      <alignment horizontal="center" wrapText="1"/>
    </xf>
    <xf numFmtId="0" fontId="6" fillId="26" borderId="20" xfId="0" applyFont="1" applyFill="1" applyBorder="1"/>
    <xf numFmtId="0" fontId="8" fillId="0" borderId="0" xfId="457" applyFont="1"/>
    <xf numFmtId="0" fontId="6" fillId="0" borderId="0" xfId="457" applyFont="1" applyAlignment="1">
      <alignment horizontal="centerContinuous"/>
    </xf>
    <xf numFmtId="0" fontId="3" fillId="0" borderId="0" xfId="457" applyAlignment="1">
      <alignment horizontal="centerContinuous"/>
    </xf>
    <xf numFmtId="0" fontId="3" fillId="0" borderId="0" xfId="457"/>
    <xf numFmtId="0" fontId="13" fillId="0" borderId="38" xfId="554" applyBorder="1"/>
    <xf numFmtId="0" fontId="83" fillId="0" borderId="0" xfId="554" applyFont="1" applyAlignment="1">
      <alignment horizontal="center"/>
    </xf>
    <xf numFmtId="2" fontId="6" fillId="0" borderId="0" xfId="554" applyNumberFormat="1" applyFont="1" applyAlignment="1">
      <alignment horizontal="center"/>
    </xf>
    <xf numFmtId="0" fontId="84" fillId="0" borderId="0" xfId="554" applyFont="1" applyAlignment="1">
      <alignment horizontal="center"/>
    </xf>
    <xf numFmtId="0" fontId="11" fillId="0" borderId="0" xfId="554" applyFont="1" applyAlignment="1">
      <alignment horizontal="center"/>
    </xf>
    <xf numFmtId="0" fontId="13" fillId="0" borderId="39" xfId="554" applyBorder="1"/>
    <xf numFmtId="2" fontId="13" fillId="0" borderId="40" xfId="554" applyNumberFormat="1" applyBorder="1"/>
    <xf numFmtId="0" fontId="13" fillId="0" borderId="40" xfId="554" applyBorder="1"/>
    <xf numFmtId="2" fontId="84" fillId="0" borderId="0" xfId="554" applyNumberFormat="1" applyFont="1" applyAlignment="1">
      <alignment horizontal="center"/>
    </xf>
    <xf numFmtId="0" fontId="9" fillId="0" borderId="0" xfId="554" applyFont="1"/>
    <xf numFmtId="0" fontId="9" fillId="0" borderId="0" xfId="484" quotePrefix="1" applyFont="1"/>
    <xf numFmtId="0" fontId="6" fillId="26" borderId="0" xfId="457" applyFont="1" applyFill="1" applyAlignment="1">
      <alignment horizontal="centerContinuous"/>
    </xf>
    <xf numFmtId="0" fontId="19" fillId="26" borderId="0" xfId="457" applyFont="1" applyFill="1" applyAlignment="1">
      <alignment horizontal="centerContinuous"/>
    </xf>
    <xf numFmtId="0" fontId="3" fillId="26" borderId="0" xfId="457" applyFill="1" applyAlignment="1">
      <alignment horizontal="centerContinuous"/>
    </xf>
    <xf numFmtId="0" fontId="32" fillId="0" borderId="0" xfId="457" applyFont="1"/>
    <xf numFmtId="0" fontId="6" fillId="0" borderId="16" xfId="457" applyFont="1" applyBorder="1" applyAlignment="1">
      <alignment horizontal="center"/>
    </xf>
    <xf numFmtId="0" fontId="6" fillId="0" borderId="28" xfId="457" applyFont="1" applyBorder="1" applyAlignment="1">
      <alignment horizontal="center"/>
    </xf>
    <xf numFmtId="0" fontId="6" fillId="0" borderId="18" xfId="457" applyFont="1" applyBorder="1" applyAlignment="1">
      <alignment horizontal="center"/>
    </xf>
    <xf numFmtId="0" fontId="6" fillId="0" borderId="0" xfId="457" applyFont="1"/>
    <xf numFmtId="0" fontId="6" fillId="0" borderId="20" xfId="457" applyFont="1" applyBorder="1" applyAlignment="1">
      <alignment horizontal="center"/>
    </xf>
    <xf numFmtId="0" fontId="6" fillId="0" borderId="29" xfId="457" applyFont="1" applyBorder="1"/>
    <xf numFmtId="0" fontId="6" fillId="0" borderId="32" xfId="457" applyFont="1" applyBorder="1" applyAlignment="1">
      <alignment horizontal="center"/>
    </xf>
    <xf numFmtId="0" fontId="8" fillId="0" borderId="16" xfId="457" applyFont="1" applyBorder="1" applyAlignment="1">
      <alignment horizontal="center"/>
    </xf>
    <xf numFmtId="0" fontId="8" fillId="0" borderId="28" xfId="457" applyFont="1" applyBorder="1" applyAlignment="1">
      <alignment horizontal="center"/>
    </xf>
    <xf numFmtId="0" fontId="8" fillId="0" borderId="18" xfId="457" applyFont="1" applyBorder="1" applyAlignment="1">
      <alignment horizontal="center"/>
    </xf>
    <xf numFmtId="0" fontId="8" fillId="0" borderId="19" xfId="457" applyFont="1" applyBorder="1" applyAlignment="1">
      <alignment horizontal="center"/>
    </xf>
    <xf numFmtId="0" fontId="8" fillId="0" borderId="26" xfId="457" applyFont="1" applyBorder="1" applyAlignment="1">
      <alignment horizontal="center"/>
    </xf>
    <xf numFmtId="0" fontId="8" fillId="0" borderId="21" xfId="457" applyFont="1" applyBorder="1" applyAlignment="1">
      <alignment horizontal="center"/>
    </xf>
    <xf numFmtId="0" fontId="8" fillId="0" borderId="20" xfId="457" applyFont="1" applyBorder="1" applyAlignment="1">
      <alignment horizontal="center"/>
    </xf>
    <xf numFmtId="0" fontId="8" fillId="0" borderId="29" xfId="457" applyFont="1" applyBorder="1" applyAlignment="1">
      <alignment horizontal="center"/>
    </xf>
    <xf numFmtId="0" fontId="8" fillId="0" borderId="32" xfId="457" applyFont="1" applyBorder="1" applyAlignment="1">
      <alignment horizontal="center"/>
    </xf>
    <xf numFmtId="0" fontId="86" fillId="0" borderId="0" xfId="457" applyFont="1"/>
    <xf numFmtId="0" fontId="8" fillId="0" borderId="0" xfId="457" applyFont="1" applyAlignment="1">
      <alignment horizontal="center"/>
    </xf>
    <xf numFmtId="0" fontId="9" fillId="0" borderId="0" xfId="457" applyFont="1" applyAlignment="1">
      <alignment horizontal="justify"/>
    </xf>
    <xf numFmtId="0" fontId="10" fillId="0" borderId="0" xfId="484" applyFont="1" applyAlignment="1">
      <alignment horizontal="left"/>
    </xf>
    <xf numFmtId="0" fontId="6" fillId="26" borderId="0" xfId="457" applyFont="1" applyFill="1"/>
    <xf numFmtId="0" fontId="6" fillId="0" borderId="28" xfId="0" applyFont="1" applyBorder="1" applyAlignment="1">
      <alignment horizontal="center"/>
    </xf>
    <xf numFmtId="0" fontId="6" fillId="26" borderId="26" xfId="0" applyFont="1" applyFill="1" applyBorder="1" applyAlignment="1">
      <alignment horizontal="center"/>
    </xf>
    <xf numFmtId="165" fontId="6" fillId="0" borderId="28" xfId="574" applyNumberFormat="1" applyFont="1" applyBorder="1" applyAlignment="1">
      <alignment horizontal="center"/>
    </xf>
    <xf numFmtId="0" fontId="6" fillId="0" borderId="16" xfId="0" applyFont="1" applyBorder="1" applyAlignment="1">
      <alignment horizontal="left" vertical="top" wrapText="1"/>
    </xf>
    <xf numFmtId="0" fontId="6" fillId="0" borderId="20" xfId="0" applyFont="1" applyBorder="1" applyAlignment="1">
      <alignment horizontal="left" vertical="top" wrapText="1"/>
    </xf>
    <xf numFmtId="0" fontId="6" fillId="0" borderId="22" xfId="0" applyFont="1" applyBorder="1" applyAlignment="1">
      <alignment horizontal="left" vertical="top" wrapText="1"/>
    </xf>
    <xf numFmtId="10" fontId="15" fillId="0" borderId="28" xfId="574" applyNumberFormat="1" applyFont="1" applyBorder="1" applyAlignment="1">
      <alignment horizontal="center"/>
    </xf>
    <xf numFmtId="165" fontId="6" fillId="0" borderId="29" xfId="574" applyNumberFormat="1" applyFont="1" applyBorder="1" applyAlignment="1">
      <alignment horizontal="center"/>
    </xf>
    <xf numFmtId="0" fontId="9" fillId="41" borderId="0" xfId="0" applyFont="1" applyFill="1"/>
    <xf numFmtId="0" fontId="0" fillId="41" borderId="0" xfId="0" applyFill="1"/>
    <xf numFmtId="0" fontId="6" fillId="41" borderId="0" xfId="0" applyFont="1" applyFill="1" applyAlignment="1">
      <alignment horizontal="right"/>
    </xf>
    <xf numFmtId="0" fontId="17" fillId="41" borderId="0" xfId="0" applyFont="1" applyFill="1" applyAlignment="1">
      <alignment horizontal="centerContinuous"/>
    </xf>
    <xf numFmtId="0" fontId="81" fillId="0" borderId="36" xfId="0" applyFont="1" applyBorder="1" applyAlignment="1">
      <alignment horizontal="center"/>
    </xf>
    <xf numFmtId="0" fontId="6" fillId="26" borderId="33" xfId="0" applyFont="1" applyFill="1" applyBorder="1" applyAlignment="1">
      <alignment horizontal="center"/>
    </xf>
    <xf numFmtId="0" fontId="6" fillId="26" borderId="31" xfId="0" applyFont="1" applyFill="1" applyBorder="1" applyAlignment="1">
      <alignment horizontal="center"/>
    </xf>
    <xf numFmtId="0" fontId="6" fillId="26" borderId="49" xfId="0" applyFont="1" applyFill="1" applyBorder="1" applyAlignment="1">
      <alignment horizontal="center" wrapText="1"/>
    </xf>
    <xf numFmtId="0" fontId="81" fillId="0" borderId="25" xfId="0" applyFont="1" applyBorder="1" applyAlignment="1">
      <alignment horizontal="left"/>
    </xf>
    <xf numFmtId="0" fontId="6" fillId="26" borderId="25" xfId="0" applyFont="1" applyFill="1" applyBorder="1"/>
    <xf numFmtId="0" fontId="6" fillId="0" borderId="25" xfId="0" applyFont="1" applyBorder="1"/>
    <xf numFmtId="164" fontId="6" fillId="0" borderId="41" xfId="0" applyNumberFormat="1" applyFont="1" applyBorder="1" applyAlignment="1">
      <alignment horizontal="center"/>
    </xf>
    <xf numFmtId="164" fontId="6" fillId="0" borderId="42" xfId="0" applyNumberFormat="1" applyFont="1" applyBorder="1" applyAlignment="1">
      <alignment horizontal="center"/>
    </xf>
    <xf numFmtId="164" fontId="6" fillId="0" borderId="43" xfId="0" applyNumberFormat="1" applyFont="1" applyBorder="1"/>
    <xf numFmtId="165" fontId="8" fillId="0" borderId="0" xfId="0" applyNumberFormat="1" applyFont="1" applyAlignment="1">
      <alignment horizontal="center"/>
    </xf>
    <xf numFmtId="164" fontId="15" fillId="0" borderId="28" xfId="574" applyNumberFormat="1" applyFont="1" applyBorder="1" applyAlignment="1">
      <alignment horizontal="center"/>
    </xf>
    <xf numFmtId="165" fontId="6" fillId="0" borderId="30" xfId="0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6" fillId="41" borderId="0" xfId="0" applyFont="1" applyFill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20" fillId="0" borderId="0" xfId="0" applyFont="1" applyAlignment="1">
      <alignment horizontal="centerContinuous"/>
    </xf>
    <xf numFmtId="0" fontId="6" fillId="26" borderId="22" xfId="0" applyFont="1" applyFill="1" applyBorder="1" applyAlignment="1">
      <alignment horizontal="centerContinuous"/>
    </xf>
    <xf numFmtId="0" fontId="8" fillId="26" borderId="24" xfId="0" applyFont="1" applyFill="1" applyBorder="1" applyAlignment="1">
      <alignment horizontal="centerContinuous"/>
    </xf>
    <xf numFmtId="164" fontId="109" fillId="0" borderId="35" xfId="0" applyNumberFormat="1" applyFont="1" applyBorder="1" applyAlignment="1">
      <alignment horizontal="center"/>
    </xf>
    <xf numFmtId="164" fontId="109" fillId="0" borderId="36" xfId="0" applyNumberFormat="1" applyFont="1" applyBorder="1" applyAlignment="1">
      <alignment horizontal="center"/>
    </xf>
    <xf numFmtId="164" fontId="109" fillId="0" borderId="37" xfId="0" applyNumberFormat="1" applyFont="1" applyBorder="1" applyAlignment="1">
      <alignment horizontal="center"/>
    </xf>
    <xf numFmtId="10" fontId="0" fillId="0" borderId="0" xfId="0" applyNumberFormat="1"/>
    <xf numFmtId="0" fontId="6" fillId="0" borderId="0" xfId="555" applyFont="1" applyAlignment="1">
      <alignment horizontal="left"/>
    </xf>
    <xf numFmtId="0" fontId="109" fillId="0" borderId="35" xfId="0" applyFont="1" applyBorder="1" applyAlignment="1">
      <alignment horizontal="left"/>
    </xf>
    <xf numFmtId="0" fontId="10" fillId="0" borderId="0" xfId="0" applyFont="1"/>
    <xf numFmtId="164" fontId="6" fillId="0" borderId="0" xfId="0" applyNumberFormat="1" applyFont="1" applyAlignment="1">
      <alignment horizontal="center"/>
    </xf>
    <xf numFmtId="164" fontId="6" fillId="0" borderId="0" xfId="0" applyNumberFormat="1" applyFont="1"/>
    <xf numFmtId="0" fontId="81" fillId="0" borderId="47" xfId="0" applyFont="1" applyBorder="1" applyAlignment="1">
      <alignment horizontal="center"/>
    </xf>
    <xf numFmtId="0" fontId="81" fillId="0" borderId="46" xfId="0" applyFont="1" applyBorder="1" applyAlignment="1">
      <alignment horizontal="center"/>
    </xf>
    <xf numFmtId="0" fontId="8" fillId="0" borderId="30" xfId="0" applyFont="1" applyBorder="1" applyAlignment="1">
      <alignment vertical="center" wrapText="1"/>
    </xf>
    <xf numFmtId="0" fontId="7" fillId="0" borderId="0" xfId="0" applyFont="1"/>
    <xf numFmtId="0" fontId="8" fillId="0" borderId="30" xfId="0" applyFont="1" applyBorder="1" applyAlignment="1">
      <alignment wrapText="1"/>
    </xf>
    <xf numFmtId="0" fontId="16" fillId="0" borderId="0" xfId="711"/>
    <xf numFmtId="0" fontId="6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9" fillId="0" borderId="0" xfId="711" applyFont="1"/>
    <xf numFmtId="0" fontId="9" fillId="0" borderId="0" xfId="711" applyFont="1" applyAlignment="1">
      <alignment horizontal="center"/>
    </xf>
    <xf numFmtId="0" fontId="16" fillId="0" borderId="0" xfId="711" applyAlignment="1">
      <alignment horizontal="center"/>
    </xf>
    <xf numFmtId="0" fontId="6" fillId="0" borderId="0" xfId="711" applyFont="1" applyAlignment="1">
      <alignment horizontal="centerContinuous"/>
    </xf>
    <xf numFmtId="0" fontId="6" fillId="0" borderId="0" xfId="711" applyFont="1"/>
    <xf numFmtId="0" fontId="6" fillId="0" borderId="0" xfId="711" applyFont="1" applyAlignment="1">
      <alignment horizontal="centerContinuous" vertical="justify"/>
    </xf>
    <xf numFmtId="165" fontId="6" fillId="0" borderId="0" xfId="574" applyNumberFormat="1" applyFont="1"/>
    <xf numFmtId="0" fontId="10" fillId="0" borderId="0" xfId="711" applyFont="1"/>
    <xf numFmtId="165" fontId="6" fillId="0" borderId="0" xfId="574" applyNumberFormat="1" applyFont="1" applyAlignment="1">
      <alignment horizontal="center"/>
    </xf>
    <xf numFmtId="0" fontId="112" fillId="0" borderId="0" xfId="711" applyFont="1" applyAlignment="1">
      <alignment horizontal="center"/>
    </xf>
    <xf numFmtId="0" fontId="6" fillId="0" borderId="0" xfId="489" applyFont="1" applyAlignment="1">
      <alignment horizontal="centerContinuous" vertical="justify"/>
    </xf>
    <xf numFmtId="0" fontId="6" fillId="0" borderId="0" xfId="711" applyFont="1" applyAlignment="1">
      <alignment vertical="justify"/>
    </xf>
    <xf numFmtId="0" fontId="6" fillId="0" borderId="35" xfId="711" applyFont="1" applyBorder="1"/>
    <xf numFmtId="0" fontId="6" fillId="0" borderId="36" xfId="711" applyFont="1" applyBorder="1"/>
    <xf numFmtId="0" fontId="6" fillId="0" borderId="0" xfId="711" applyFont="1" applyAlignment="1">
      <alignment horizontal="center"/>
    </xf>
    <xf numFmtId="0" fontId="6" fillId="0" borderId="16" xfId="711" applyFont="1" applyBorder="1"/>
    <xf numFmtId="0" fontId="6" fillId="0" borderId="17" xfId="711" applyFont="1" applyBorder="1"/>
    <xf numFmtId="0" fontId="6" fillId="0" borderId="19" xfId="711" applyFont="1" applyBorder="1"/>
    <xf numFmtId="0" fontId="6" fillId="0" borderId="20" xfId="711" applyFont="1" applyBorder="1"/>
    <xf numFmtId="0" fontId="6" fillId="0" borderId="11" xfId="711" applyFont="1" applyBorder="1"/>
    <xf numFmtId="10" fontId="6" fillId="0" borderId="37" xfId="585" applyNumberFormat="1" applyFont="1" applyBorder="1" applyAlignment="1">
      <alignment horizontal="center"/>
    </xf>
    <xf numFmtId="0" fontId="6" fillId="0" borderId="36" xfId="711" applyFont="1" applyBorder="1" applyAlignment="1">
      <alignment horizontal="center"/>
    </xf>
    <xf numFmtId="0" fontId="6" fillId="0" borderId="37" xfId="711" applyFont="1" applyBorder="1" applyAlignment="1">
      <alignment horizontal="center"/>
    </xf>
    <xf numFmtId="0" fontId="15" fillId="0" borderId="21" xfId="0" applyFont="1" applyBorder="1"/>
    <xf numFmtId="10" fontId="6" fillId="0" borderId="21" xfId="574" applyNumberFormat="1" applyFont="1" applyBorder="1"/>
    <xf numFmtId="10" fontId="15" fillId="0" borderId="21" xfId="574" applyNumberFormat="1" applyFont="1" applyBorder="1"/>
    <xf numFmtId="10" fontId="6" fillId="0" borderId="24" xfId="574" applyNumberFormat="1" applyFont="1" applyBorder="1"/>
    <xf numFmtId="164" fontId="6" fillId="0" borderId="44" xfId="0" applyNumberFormat="1" applyFont="1" applyBorder="1" applyAlignment="1">
      <alignment horizontal="center"/>
    </xf>
    <xf numFmtId="2" fontId="6" fillId="0" borderId="46" xfId="460" applyNumberFormat="1" applyFont="1" applyBorder="1" applyAlignment="1">
      <alignment horizontal="center"/>
    </xf>
    <xf numFmtId="0" fontId="6" fillId="0" borderId="57" xfId="711" applyFont="1" applyBorder="1"/>
    <xf numFmtId="0" fontId="6" fillId="0" borderId="58" xfId="711" applyFont="1" applyBorder="1"/>
    <xf numFmtId="10" fontId="6" fillId="0" borderId="54" xfId="585" applyNumberFormat="1" applyFont="1" applyBorder="1" applyAlignment="1">
      <alignment horizontal="center"/>
    </xf>
    <xf numFmtId="0" fontId="6" fillId="0" borderId="53" xfId="711" applyFont="1" applyBorder="1"/>
    <xf numFmtId="0" fontId="6" fillId="0" borderId="56" xfId="711" applyFont="1" applyBorder="1"/>
    <xf numFmtId="10" fontId="6" fillId="0" borderId="55" xfId="585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20" fillId="0" borderId="22" xfId="0" applyFont="1" applyBorder="1" applyAlignment="1">
      <alignment horizontal="centerContinuous"/>
    </xf>
    <xf numFmtId="0" fontId="6" fillId="0" borderId="23" xfId="0" applyFont="1" applyBorder="1" applyAlignment="1">
      <alignment horizontal="centerContinuous"/>
    </xf>
    <xf numFmtId="0" fontId="6" fillId="0" borderId="24" xfId="0" applyFont="1" applyBorder="1" applyAlignment="1">
      <alignment horizontal="centerContinuous"/>
    </xf>
    <xf numFmtId="0" fontId="6" fillId="0" borderId="16" xfId="0" applyFont="1" applyBorder="1" applyAlignment="1">
      <alignment horizontal="centerContinuous"/>
    </xf>
    <xf numFmtId="0" fontId="6" fillId="0" borderId="17" xfId="0" applyFont="1" applyBorder="1" applyAlignment="1">
      <alignment horizontal="centerContinuous"/>
    </xf>
    <xf numFmtId="0" fontId="6" fillId="0" borderId="18" xfId="0" applyFont="1" applyBorder="1" applyAlignment="1">
      <alignment horizontal="centerContinuous"/>
    </xf>
    <xf numFmtId="0" fontId="6" fillId="0" borderId="19" xfId="0" applyFont="1" applyBorder="1" applyAlignment="1">
      <alignment horizontal="center" wrapText="1"/>
    </xf>
    <xf numFmtId="0" fontId="6" fillId="0" borderId="50" xfId="0" applyFont="1" applyBorder="1" applyAlignment="1">
      <alignment horizontal="center" wrapText="1"/>
    </xf>
    <xf numFmtId="0" fontId="6" fillId="0" borderId="21" xfId="0" applyFont="1" applyBorder="1" applyAlignment="1">
      <alignment horizontal="center"/>
    </xf>
    <xf numFmtId="165" fontId="6" fillId="0" borderId="36" xfId="574" applyNumberFormat="1" applyFont="1" applyBorder="1" applyAlignment="1">
      <alignment horizontal="center" wrapText="1"/>
    </xf>
    <xf numFmtId="165" fontId="6" fillId="0" borderId="37" xfId="574" applyNumberFormat="1" applyFont="1" applyBorder="1" applyAlignment="1">
      <alignment horizontal="center"/>
    </xf>
    <xf numFmtId="165" fontId="6" fillId="0" borderId="45" xfId="0" applyNumberFormat="1" applyFont="1" applyBorder="1" applyAlignment="1">
      <alignment horizontal="center"/>
    </xf>
    <xf numFmtId="165" fontId="6" fillId="0" borderId="20" xfId="0" applyNumberFormat="1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457" applyFont="1" applyAlignment="1">
      <alignment horizontal="centerContinuous" vertical="center"/>
    </xf>
    <xf numFmtId="164" fontId="6" fillId="0" borderId="20" xfId="0" applyNumberFormat="1" applyFont="1" applyBorder="1"/>
    <xf numFmtId="164" fontId="6" fillId="0" borderId="11" xfId="0" applyNumberFormat="1" applyFont="1" applyBorder="1"/>
    <xf numFmtId="164" fontId="6" fillId="0" borderId="32" xfId="0" applyNumberFormat="1" applyFont="1" applyBorder="1" applyAlignment="1">
      <alignment horizontal="center"/>
    </xf>
    <xf numFmtId="164" fontId="6" fillId="0" borderId="59" xfId="0" applyNumberFormat="1" applyFont="1" applyBorder="1" applyAlignment="1">
      <alignment horizontal="center"/>
    </xf>
    <xf numFmtId="0" fontId="9" fillId="0" borderId="0" xfId="457" applyFont="1" applyAlignment="1">
      <alignment horizontal="left" vertical="center"/>
    </xf>
    <xf numFmtId="0" fontId="3" fillId="0" borderId="0" xfId="484" applyAlignment="1">
      <alignment horizontal="center"/>
    </xf>
    <xf numFmtId="0" fontId="6" fillId="0" borderId="0" xfId="555" applyFont="1" applyAlignment="1">
      <alignment horizontal="center"/>
    </xf>
    <xf numFmtId="0" fontId="8" fillId="0" borderId="61" xfId="484" applyFont="1" applyBorder="1"/>
    <xf numFmtId="0" fontId="8" fillId="0" borderId="61" xfId="484" applyFont="1" applyBorder="1" applyAlignment="1">
      <alignment horizontal="center"/>
    </xf>
    <xf numFmtId="10" fontId="8" fillId="0" borderId="61" xfId="484" applyNumberFormat="1" applyFont="1" applyBorder="1" applyAlignment="1">
      <alignment horizontal="center"/>
    </xf>
    <xf numFmtId="10" fontId="8" fillId="0" borderId="61" xfId="574" applyNumberFormat="1" applyFont="1" applyBorder="1" applyAlignment="1">
      <alignment horizontal="center"/>
    </xf>
    <xf numFmtId="10" fontId="8" fillId="0" borderId="63" xfId="574" applyNumberFormat="1" applyFont="1" applyBorder="1"/>
    <xf numFmtId="10" fontId="8" fillId="0" borderId="62" xfId="574" applyNumberFormat="1" applyFont="1" applyBorder="1"/>
    <xf numFmtId="0" fontId="113" fillId="0" borderId="0" xfId="718"/>
    <xf numFmtId="0" fontId="116" fillId="0" borderId="0" xfId="718" applyFont="1"/>
    <xf numFmtId="165" fontId="0" fillId="0" borderId="0" xfId="574" applyNumberFormat="1" applyFont="1"/>
    <xf numFmtId="0" fontId="6" fillId="0" borderId="0" xfId="718" applyFont="1"/>
    <xf numFmtId="0" fontId="0" fillId="0" borderId="0" xfId="0" applyAlignment="1">
      <alignment horizontal="center"/>
    </xf>
    <xf numFmtId="0" fontId="117" fillId="0" borderId="0" xfId="429" applyFont="1" applyAlignment="1" applyProtection="1"/>
    <xf numFmtId="164" fontId="6" fillId="0" borderId="44" xfId="574" applyNumberFormat="1" applyFont="1" applyBorder="1" applyAlignment="1">
      <alignment horizontal="center"/>
    </xf>
    <xf numFmtId="164" fontId="6" fillId="0" borderId="64" xfId="574" applyNumberFormat="1" applyFont="1" applyBorder="1" applyAlignment="1">
      <alignment horizontal="center"/>
    </xf>
    <xf numFmtId="0" fontId="6" fillId="0" borderId="16" xfId="555" applyFont="1" applyBorder="1"/>
    <xf numFmtId="173" fontId="5" fillId="0" borderId="0" xfId="719" applyNumberFormat="1" applyFont="1"/>
    <xf numFmtId="173" fontId="10" fillId="0" borderId="0" xfId="719" applyNumberFormat="1" applyFont="1"/>
    <xf numFmtId="0" fontId="18" fillId="0" borderId="0" xfId="0" applyFont="1"/>
    <xf numFmtId="0" fontId="109" fillId="0" borderId="0" xfId="0" applyFont="1" applyAlignment="1">
      <alignment horizontal="centerContinuous"/>
    </xf>
    <xf numFmtId="15" fontId="109" fillId="0" borderId="0" xfId="0" applyNumberFormat="1" applyFont="1" applyAlignment="1">
      <alignment horizontal="centerContinuous"/>
    </xf>
    <xf numFmtId="2" fontId="109" fillId="0" borderId="0" xfId="0" applyNumberFormat="1" applyFont="1" applyAlignment="1">
      <alignment horizontal="centerContinuous"/>
    </xf>
    <xf numFmtId="0" fontId="109" fillId="0" borderId="41" xfId="0" applyFont="1" applyBorder="1" applyAlignment="1">
      <alignment horizontal="center"/>
    </xf>
    <xf numFmtId="0" fontId="109" fillId="0" borderId="42" xfId="0" applyFont="1" applyBorder="1"/>
    <xf numFmtId="2" fontId="109" fillId="0" borderId="42" xfId="0" applyNumberFormat="1" applyFont="1" applyBorder="1" applyAlignment="1">
      <alignment horizontal="center"/>
    </xf>
    <xf numFmtId="0" fontId="109" fillId="0" borderId="42" xfId="0" applyFont="1" applyBorder="1" applyAlignment="1">
      <alignment horizontal="center"/>
    </xf>
    <xf numFmtId="2" fontId="109" fillId="0" borderId="43" xfId="0" applyNumberFormat="1" applyFont="1" applyBorder="1" applyAlignment="1">
      <alignment horizontal="center"/>
    </xf>
    <xf numFmtId="0" fontId="109" fillId="0" borderId="44" xfId="0" applyFont="1" applyBorder="1" applyAlignment="1">
      <alignment horizontal="center"/>
    </xf>
    <xf numFmtId="0" fontId="109" fillId="0" borderId="47" xfId="0" applyFont="1" applyBorder="1"/>
    <xf numFmtId="2" fontId="109" fillId="0" borderId="47" xfId="0" applyNumberFormat="1" applyFont="1" applyBorder="1" applyAlignment="1">
      <alignment horizontal="center"/>
    </xf>
    <xf numFmtId="0" fontId="109" fillId="0" borderId="47" xfId="0" applyFont="1" applyBorder="1" applyAlignment="1">
      <alignment horizontal="center"/>
    </xf>
    <xf numFmtId="2" fontId="109" fillId="0" borderId="48" xfId="0" applyNumberFormat="1" applyFont="1" applyBorder="1" applyAlignment="1">
      <alignment horizontal="center"/>
    </xf>
    <xf numFmtId="0" fontId="109" fillId="0" borderId="69" xfId="0" applyFont="1" applyBorder="1" applyAlignment="1">
      <alignment horizontal="center"/>
    </xf>
    <xf numFmtId="0" fontId="109" fillId="0" borderId="68" xfId="0" applyFont="1" applyBorder="1"/>
    <xf numFmtId="2" fontId="109" fillId="0" borderId="68" xfId="0" applyNumberFormat="1" applyFont="1" applyBorder="1" applyAlignment="1">
      <alignment horizontal="center"/>
    </xf>
    <xf numFmtId="0" fontId="109" fillId="0" borderId="68" xfId="0" applyFont="1" applyBorder="1" applyAlignment="1">
      <alignment horizontal="center"/>
    </xf>
    <xf numFmtId="2" fontId="109" fillId="0" borderId="70" xfId="0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109" fillId="0" borderId="65" xfId="0" applyFont="1" applyBorder="1" applyAlignment="1">
      <alignment horizontal="center"/>
    </xf>
    <xf numFmtId="0" fontId="109" fillId="0" borderId="66" xfId="0" applyFont="1" applyBorder="1"/>
    <xf numFmtId="2" fontId="109" fillId="0" borderId="66" xfId="0" applyNumberFormat="1" applyFont="1" applyBorder="1" applyAlignment="1">
      <alignment horizontal="center"/>
    </xf>
    <xf numFmtId="0" fontId="109" fillId="0" borderId="66" xfId="0" applyFont="1" applyBorder="1" applyAlignment="1">
      <alignment horizontal="center"/>
    </xf>
    <xf numFmtId="2" fontId="109" fillId="0" borderId="67" xfId="0" applyNumberFormat="1" applyFont="1" applyBorder="1" applyAlignment="1">
      <alignment horizontal="center"/>
    </xf>
    <xf numFmtId="0" fontId="120" fillId="0" borderId="0" xfId="0" applyFont="1" applyAlignment="1">
      <alignment horizontal="left"/>
    </xf>
    <xf numFmtId="0" fontId="109" fillId="0" borderId="0" xfId="0" applyFont="1"/>
    <xf numFmtId="0" fontId="109" fillId="0" borderId="0" xfId="0" applyFont="1" applyAlignment="1">
      <alignment horizontal="center"/>
    </xf>
    <xf numFmtId="165" fontId="6" fillId="0" borderId="44" xfId="0" applyNumberFormat="1" applyFont="1" applyBorder="1" applyAlignment="1">
      <alignment horizontal="center"/>
    </xf>
    <xf numFmtId="165" fontId="6" fillId="0" borderId="47" xfId="0" applyNumberFormat="1" applyFont="1" applyBorder="1" applyAlignment="1">
      <alignment horizontal="center"/>
    </xf>
    <xf numFmtId="165" fontId="6" fillId="0" borderId="48" xfId="0" applyNumberFormat="1" applyFont="1" applyBorder="1" applyAlignment="1">
      <alignment horizontal="center"/>
    </xf>
    <xf numFmtId="0" fontId="10" fillId="0" borderId="18" xfId="711" applyFont="1" applyBorder="1"/>
    <xf numFmtId="0" fontId="6" fillId="0" borderId="45" xfId="460" applyFont="1" applyBorder="1" applyAlignment="1">
      <alignment horizontal="center"/>
    </xf>
    <xf numFmtId="0" fontId="6" fillId="0" borderId="35" xfId="711" applyFont="1" applyBorder="1" applyAlignment="1">
      <alignment horizontal="center"/>
    </xf>
    <xf numFmtId="10" fontId="6" fillId="0" borderId="42" xfId="574" applyNumberFormat="1" applyFont="1" applyBorder="1" applyAlignment="1">
      <alignment horizontal="center"/>
    </xf>
    <xf numFmtId="0" fontId="6" fillId="0" borderId="73" xfId="711" applyFont="1" applyBorder="1" applyAlignment="1">
      <alignment horizontal="center"/>
    </xf>
    <xf numFmtId="0" fontId="6" fillId="0" borderId="71" xfId="711" applyFont="1" applyBorder="1" applyAlignment="1">
      <alignment horizontal="center"/>
    </xf>
    <xf numFmtId="174" fontId="3" fillId="0" borderId="0" xfId="457" applyNumberFormat="1" applyAlignment="1">
      <alignment horizontal="center"/>
    </xf>
    <xf numFmtId="164" fontId="3" fillId="0" borderId="0" xfId="457" applyNumberFormat="1" applyAlignment="1">
      <alignment horizontal="center"/>
    </xf>
    <xf numFmtId="0" fontId="3" fillId="0" borderId="0" xfId="0" applyFont="1"/>
    <xf numFmtId="0" fontId="6" fillId="0" borderId="35" xfId="0" applyFont="1" applyBorder="1"/>
    <xf numFmtId="2" fontId="6" fillId="0" borderId="37" xfId="0" applyNumberFormat="1" applyFont="1" applyBorder="1"/>
    <xf numFmtId="0" fontId="6" fillId="0" borderId="73" xfId="0" applyFont="1" applyBorder="1"/>
    <xf numFmtId="2" fontId="6" fillId="0" borderId="74" xfId="0" applyNumberFormat="1" applyFont="1" applyBorder="1"/>
    <xf numFmtId="0" fontId="6" fillId="0" borderId="71" xfId="0" applyFont="1" applyBorder="1"/>
    <xf numFmtId="2" fontId="6" fillId="0" borderId="72" xfId="0" applyNumberFormat="1" applyFont="1" applyBorder="1"/>
    <xf numFmtId="0" fontId="15" fillId="0" borderId="73" xfId="0" applyFont="1" applyBorder="1"/>
    <xf numFmtId="2" fontId="15" fillId="0" borderId="74" xfId="0" applyNumberFormat="1" applyFont="1" applyBorder="1"/>
    <xf numFmtId="0" fontId="6" fillId="41" borderId="41" xfId="0" applyFont="1" applyFill="1" applyBorder="1" applyAlignment="1">
      <alignment horizontal="center" wrapText="1"/>
    </xf>
    <xf numFmtId="0" fontId="6" fillId="41" borderId="31" xfId="0" applyFont="1" applyFill="1" applyBorder="1" applyAlignment="1">
      <alignment horizontal="center" wrapText="1"/>
    </xf>
    <xf numFmtId="169" fontId="6" fillId="41" borderId="31" xfId="0" applyNumberFormat="1" applyFont="1" applyFill="1" applyBorder="1" applyAlignment="1">
      <alignment horizontal="center" wrapText="1"/>
    </xf>
    <xf numFmtId="169" fontId="6" fillId="41" borderId="34" xfId="0" applyNumberFormat="1" applyFont="1" applyFill="1" applyBorder="1" applyAlignment="1">
      <alignment horizontal="center" wrapText="1"/>
    </xf>
    <xf numFmtId="0" fontId="81" fillId="41" borderId="25" xfId="0" applyFont="1" applyFill="1" applyBorder="1" applyAlignment="1">
      <alignment horizontal="left"/>
    </xf>
    <xf numFmtId="2" fontId="109" fillId="41" borderId="35" xfId="0" applyNumberFormat="1" applyFont="1" applyFill="1" applyBorder="1" applyAlignment="1">
      <alignment horizontal="center"/>
    </xf>
    <xf numFmtId="0" fontId="109" fillId="41" borderId="36" xfId="0" applyFont="1" applyFill="1" applyBorder="1" applyAlignment="1">
      <alignment horizontal="center"/>
    </xf>
    <xf numFmtId="0" fontId="109" fillId="41" borderId="37" xfId="0" applyFont="1" applyFill="1" applyBorder="1" applyAlignment="1">
      <alignment horizontal="center"/>
    </xf>
    <xf numFmtId="0" fontId="6" fillId="41" borderId="41" xfId="0" applyFont="1" applyFill="1" applyBorder="1"/>
    <xf numFmtId="4" fontId="6" fillId="41" borderId="46" xfId="310" applyNumberFormat="1" applyFont="1" applyFill="1" applyBorder="1" applyAlignment="1">
      <alignment horizontal="center"/>
    </xf>
    <xf numFmtId="0" fontId="6" fillId="41" borderId="46" xfId="0" applyFont="1" applyFill="1" applyBorder="1" applyAlignment="1">
      <alignment horizontal="center"/>
    </xf>
    <xf numFmtId="169" fontId="6" fillId="41" borderId="46" xfId="310" applyNumberFormat="1" applyFont="1" applyFill="1" applyBorder="1" applyAlignment="1">
      <alignment horizontal="center"/>
    </xf>
    <xf numFmtId="3" fontId="6" fillId="41" borderId="46" xfId="310" applyNumberFormat="1" applyFont="1" applyFill="1" applyBorder="1" applyAlignment="1">
      <alignment horizontal="center"/>
    </xf>
    <xf numFmtId="3" fontId="6" fillId="41" borderId="52" xfId="310" applyNumberFormat="1" applyFont="1" applyFill="1" applyBorder="1" applyAlignment="1">
      <alignment horizontal="center"/>
    </xf>
    <xf numFmtId="0" fontId="8" fillId="41" borderId="0" xfId="0" applyFont="1" applyFill="1"/>
    <xf numFmtId="0" fontId="6" fillId="41" borderId="0" xfId="555" applyFont="1" applyFill="1" applyAlignment="1">
      <alignment horizontal="right"/>
    </xf>
    <xf numFmtId="0" fontId="6" fillId="41" borderId="0" xfId="555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20" fillId="41" borderId="0" xfId="0" applyFont="1" applyFill="1" applyAlignment="1">
      <alignment horizontal="centerContinuous"/>
    </xf>
    <xf numFmtId="15" fontId="6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32" fillId="0" borderId="28" xfId="0" applyFont="1" applyBorder="1" applyAlignment="1">
      <alignment horizontal="center"/>
    </xf>
    <xf numFmtId="0" fontId="123" fillId="0" borderId="26" xfId="0" applyFont="1" applyBorder="1" applyAlignment="1">
      <alignment horizontal="center"/>
    </xf>
    <xf numFmtId="10" fontId="86" fillId="0" borderId="26" xfId="0" applyNumberFormat="1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10" fontId="32" fillId="0" borderId="26" xfId="0" applyNumberFormat="1" applyFont="1" applyBorder="1" applyAlignment="1">
      <alignment horizontal="center"/>
    </xf>
    <xf numFmtId="10" fontId="32" fillId="0" borderId="29" xfId="0" applyNumberFormat="1" applyFont="1" applyBorder="1" applyAlignment="1">
      <alignment horizontal="center"/>
    </xf>
    <xf numFmtId="0" fontId="6" fillId="0" borderId="0" xfId="0" applyFont="1" applyAlignment="1">
      <alignment horizontal="left" vertical="center" indent="15"/>
    </xf>
    <xf numFmtId="165" fontId="6" fillId="0" borderId="35" xfId="574" applyNumberFormat="1" applyFont="1" applyBorder="1" applyAlignment="1">
      <alignment horizontal="center"/>
    </xf>
    <xf numFmtId="0" fontId="3" fillId="0" borderId="0" xfId="484" applyFill="1"/>
    <xf numFmtId="0" fontId="8" fillId="0" borderId="0" xfId="484" applyFont="1" applyFill="1"/>
    <xf numFmtId="0" fontId="6" fillId="0" borderId="0" xfId="484" applyFont="1" applyFill="1" applyAlignment="1">
      <alignment horizontal="centerContinuous"/>
    </xf>
    <xf numFmtId="4" fontId="6" fillId="41" borderId="29" xfId="310" applyNumberFormat="1" applyFont="1" applyFill="1" applyBorder="1" applyAlignment="1">
      <alignment horizontal="center"/>
    </xf>
    <xf numFmtId="0" fontId="10" fillId="0" borderId="0" xfId="711" applyFont="1" applyBorder="1"/>
    <xf numFmtId="2" fontId="6" fillId="0" borderId="75" xfId="460" applyNumberFormat="1" applyFont="1" applyBorder="1" applyAlignment="1">
      <alignment horizontal="center"/>
    </xf>
    <xf numFmtId="2" fontId="122" fillId="0" borderId="47" xfId="0" applyNumberFormat="1" applyFont="1" applyBorder="1" applyAlignment="1">
      <alignment horizontal="center"/>
    </xf>
    <xf numFmtId="2" fontId="111" fillId="0" borderId="47" xfId="490" applyNumberFormat="1" applyFont="1" applyBorder="1" applyAlignment="1">
      <alignment horizontal="center"/>
    </xf>
    <xf numFmtId="0" fontId="6" fillId="0" borderId="41" xfId="711" applyFont="1" applyBorder="1" applyAlignment="1">
      <alignment horizontal="center"/>
    </xf>
    <xf numFmtId="0" fontId="6" fillId="0" borderId="42" xfId="711" applyFont="1" applyBorder="1" applyAlignment="1">
      <alignment horizontal="center"/>
    </xf>
    <xf numFmtId="0" fontId="6" fillId="0" borderId="43" xfId="711" applyFont="1" applyBorder="1" applyAlignment="1">
      <alignment horizontal="center"/>
    </xf>
    <xf numFmtId="0" fontId="111" fillId="0" borderId="44" xfId="490" applyFont="1" applyBorder="1" applyAlignment="1">
      <alignment horizontal="center"/>
    </xf>
    <xf numFmtId="2" fontId="111" fillId="0" borderId="48" xfId="490" applyNumberFormat="1" applyFont="1" applyBorder="1" applyAlignment="1">
      <alignment horizontal="center"/>
    </xf>
    <xf numFmtId="0" fontId="111" fillId="0" borderId="76" xfId="490" applyFont="1" applyBorder="1" applyAlignment="1">
      <alignment horizontal="center"/>
    </xf>
    <xf numFmtId="2" fontId="122" fillId="0" borderId="77" xfId="0" applyNumberFormat="1" applyFont="1" applyBorder="1" applyAlignment="1">
      <alignment horizontal="center"/>
    </xf>
    <xf numFmtId="2" fontId="111" fillId="0" borderId="77" xfId="490" applyNumberFormat="1" applyFont="1" applyBorder="1" applyAlignment="1">
      <alignment horizontal="center"/>
    </xf>
    <xf numFmtId="2" fontId="111" fillId="0" borderId="78" xfId="490" applyNumberFormat="1" applyFont="1" applyBorder="1" applyAlignment="1">
      <alignment horizontal="center"/>
    </xf>
    <xf numFmtId="2" fontId="8" fillId="0" borderId="77" xfId="474" applyNumberFormat="1" applyFont="1" applyBorder="1" applyAlignment="1">
      <alignment horizontal="center" vertical="center"/>
    </xf>
    <xf numFmtId="2" fontId="8" fillId="0" borderId="78" xfId="474" applyNumberFormat="1" applyFont="1" applyBorder="1" applyAlignment="1">
      <alignment horizontal="center" vertical="center"/>
    </xf>
    <xf numFmtId="2" fontId="8" fillId="0" borderId="77" xfId="474" applyNumberFormat="1" applyFont="1" applyBorder="1" applyAlignment="1">
      <alignment horizontal="center"/>
    </xf>
    <xf numFmtId="2" fontId="8" fillId="0" borderId="78" xfId="474" applyNumberFormat="1" applyFont="1" applyBorder="1" applyAlignment="1">
      <alignment horizontal="center"/>
    </xf>
    <xf numFmtId="2" fontId="8" fillId="0" borderId="77" xfId="457" applyNumberFormat="1" applyFont="1" applyBorder="1" applyAlignment="1">
      <alignment horizontal="center"/>
    </xf>
    <xf numFmtId="2" fontId="8" fillId="0" borderId="78" xfId="457" applyNumberFormat="1" applyFont="1" applyBorder="1" applyAlignment="1">
      <alignment horizontal="center"/>
    </xf>
    <xf numFmtId="0" fontId="111" fillId="0" borderId="79" xfId="490" applyFont="1" applyBorder="1" applyAlignment="1">
      <alignment horizontal="center"/>
    </xf>
    <xf numFmtId="2" fontId="122" fillId="0" borderId="80" xfId="0" applyNumberFormat="1" applyFont="1" applyBorder="1" applyAlignment="1">
      <alignment horizontal="center"/>
    </xf>
    <xf numFmtId="2" fontId="8" fillId="0" borderId="80" xfId="457" applyNumberFormat="1" applyFont="1" applyBorder="1" applyAlignment="1">
      <alignment horizontal="center"/>
    </xf>
    <xf numFmtId="2" fontId="8" fillId="0" borderId="81" xfId="457" applyNumberFormat="1" applyFont="1" applyBorder="1" applyAlignment="1">
      <alignment horizontal="center"/>
    </xf>
    <xf numFmtId="2" fontId="6" fillId="0" borderId="30" xfId="711" applyNumberFormat="1" applyFont="1" applyBorder="1"/>
    <xf numFmtId="10" fontId="9" fillId="0" borderId="0" xfId="574" applyNumberFormat="1" applyFont="1" applyAlignment="1">
      <alignment horizontal="right"/>
    </xf>
    <xf numFmtId="165" fontId="3" fillId="0" borderId="0" xfId="484" applyNumberFormat="1" applyAlignment="1">
      <alignment horizontal="center"/>
    </xf>
    <xf numFmtId="165" fontId="8" fillId="0" borderId="0" xfId="484" applyNumberFormat="1" applyFont="1" applyAlignment="1">
      <alignment horizontal="center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6" fillId="0" borderId="0" xfId="484" applyNumberFormat="1" applyFont="1" applyAlignment="1">
      <alignment horizontal="centerContinuous"/>
    </xf>
    <xf numFmtId="165" fontId="8" fillId="26" borderId="0" xfId="484" applyNumberFormat="1" applyFont="1" applyFill="1" applyAlignment="1">
      <alignment horizontal="centerContinuous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6" fillId="0" borderId="0" xfId="555" applyNumberFormat="1" applyFont="1" applyAlignment="1">
      <alignment horizontal="center"/>
    </xf>
    <xf numFmtId="165" fontId="6" fillId="26" borderId="0" xfId="555" applyNumberFormat="1" applyFont="1" applyFill="1" applyAlignment="1">
      <alignment horizontal="center"/>
    </xf>
    <xf numFmtId="165" fontId="6" fillId="26" borderId="28" xfId="574" applyNumberFormat="1" applyFont="1" applyFill="1" applyBorder="1" applyAlignment="1">
      <alignment horizontal="center"/>
    </xf>
    <xf numFmtId="165" fontId="6" fillId="26" borderId="16" xfId="574" applyNumberFormat="1" applyFont="1" applyFill="1" applyBorder="1" applyAlignment="1">
      <alignment horizontal="center"/>
    </xf>
    <xf numFmtId="165" fontId="6" fillId="26" borderId="26" xfId="574" applyNumberFormat="1" applyFont="1" applyFill="1" applyBorder="1" applyAlignment="1">
      <alignment horizontal="center"/>
    </xf>
    <xf numFmtId="165" fontId="6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6" fillId="0" borderId="0" xfId="0" applyNumberFormat="1" applyFont="1" applyAlignment="1">
      <alignment horizontal="right"/>
    </xf>
    <xf numFmtId="165" fontId="0" fillId="26" borderId="0" xfId="0" applyNumberFormat="1" applyFill="1" applyAlignment="1">
      <alignment horizontal="centerContinuous"/>
    </xf>
    <xf numFmtId="165" fontId="6" fillId="26" borderId="0" xfId="0" applyNumberFormat="1" applyFont="1" applyFill="1" applyAlignment="1">
      <alignment horizontal="centerContinuous"/>
    </xf>
    <xf numFmtId="165" fontId="7" fillId="26" borderId="0" xfId="0" applyNumberFormat="1" applyFont="1" applyFill="1" applyAlignment="1">
      <alignment horizontal="centerContinuous"/>
    </xf>
    <xf numFmtId="165" fontId="6" fillId="0" borderId="0" xfId="555" applyNumberFormat="1" applyFont="1" applyAlignment="1">
      <alignment horizontal="right"/>
    </xf>
    <xf numFmtId="165" fontId="6" fillId="26" borderId="33" xfId="484" applyNumberFormat="1" applyFont="1" applyFill="1" applyBorder="1" applyAlignment="1">
      <alignment horizontal="center"/>
    </xf>
    <xf numFmtId="2" fontId="109" fillId="41" borderId="51" xfId="0" applyNumberFormat="1" applyFont="1" applyFill="1" applyBorder="1" applyAlignment="1">
      <alignment horizontal="center"/>
    </xf>
    <xf numFmtId="0" fontId="6" fillId="0" borderId="0" xfId="484" applyFont="1" applyAlignment="1">
      <alignment horizontal="center"/>
    </xf>
    <xf numFmtId="0" fontId="6" fillId="0" borderId="0" xfId="555" applyFont="1" applyAlignment="1" applyProtection="1">
      <alignment horizontal="centerContinuous"/>
    </xf>
    <xf numFmtId="10" fontId="6" fillId="0" borderId="0" xfId="574" applyNumberFormat="1" applyFont="1" applyAlignment="1">
      <alignment horizontal="centerContinuous"/>
    </xf>
    <xf numFmtId="0" fontId="6" fillId="0" borderId="28" xfId="555" applyFont="1" applyBorder="1" applyAlignment="1">
      <alignment horizontal="center"/>
    </xf>
    <xf numFmtId="10" fontId="6" fillId="0" borderId="28" xfId="574" applyNumberFormat="1" applyFont="1" applyBorder="1" applyAlignment="1">
      <alignment horizontal="center"/>
    </xf>
    <xf numFmtId="0" fontId="6" fillId="0" borderId="18" xfId="555" applyFont="1" applyBorder="1" applyAlignment="1">
      <alignment horizontal="center"/>
    </xf>
    <xf numFmtId="0" fontId="6" fillId="0" borderId="19" xfId="555" applyFont="1" applyBorder="1"/>
    <xf numFmtId="0" fontId="6" fillId="0" borderId="26" xfId="555" applyFont="1" applyBorder="1" applyAlignment="1">
      <alignment horizontal="center"/>
    </xf>
    <xf numFmtId="10" fontId="6" fillId="0" borderId="26" xfId="574" applyNumberFormat="1" applyFont="1" applyBorder="1" applyAlignment="1">
      <alignment horizontal="center"/>
    </xf>
    <xf numFmtId="10" fontId="6" fillId="0" borderId="52" xfId="555" applyNumberFormat="1" applyFont="1" applyBorder="1" applyAlignment="1">
      <alignment horizontal="center"/>
    </xf>
    <xf numFmtId="10" fontId="6" fillId="0" borderId="0" xfId="574" applyNumberFormat="1" applyFont="1"/>
    <xf numFmtId="0" fontId="6" fillId="0" borderId="0" xfId="555" applyFont="1"/>
    <xf numFmtId="175" fontId="124" fillId="0" borderId="0" xfId="344" applyNumberFormat="1" applyFont="1" applyBorder="1"/>
    <xf numFmtId="0" fontId="6" fillId="0" borderId="0" xfId="484" applyFont="1" applyFill="1"/>
    <xf numFmtId="0" fontId="3" fillId="0" borderId="0" xfId="484" applyFill="1" applyAlignment="1">
      <alignment horizontal="center"/>
    </xf>
    <xf numFmtId="0" fontId="6" fillId="0" borderId="0" xfId="484" applyFont="1" applyFill="1" applyAlignment="1">
      <alignment horizontal="right"/>
    </xf>
    <xf numFmtId="0" fontId="6" fillId="0" borderId="0" xfId="555" applyFont="1" applyFill="1" applyAlignment="1" applyProtection="1">
      <alignment horizontal="right"/>
    </xf>
    <xf numFmtId="0" fontId="3" fillId="0" borderId="0" xfId="484" applyAlignment="1"/>
    <xf numFmtId="3" fontId="3" fillId="0" borderId="0" xfId="484" applyNumberFormat="1" applyAlignment="1"/>
    <xf numFmtId="0" fontId="15" fillId="0" borderId="0" xfId="484" applyFont="1" applyAlignment="1">
      <alignment horizontal="centerContinuous"/>
    </xf>
    <xf numFmtId="10" fontId="3" fillId="0" borderId="0" xfId="574" applyNumberFormat="1" applyAlignment="1"/>
    <xf numFmtId="0" fontId="6" fillId="0" borderId="0" xfId="484" applyFont="1" applyAlignment="1">
      <alignment horizontal="left"/>
    </xf>
    <xf numFmtId="3" fontId="3" fillId="0" borderId="0" xfId="484" applyNumberFormat="1"/>
    <xf numFmtId="10" fontId="3" fillId="0" borderId="0" xfId="574" applyNumberFormat="1"/>
    <xf numFmtId="0" fontId="24" fillId="0" borderId="0" xfId="484" applyFont="1"/>
    <xf numFmtId="0" fontId="24" fillId="0" borderId="0" xfId="484" applyFont="1" applyAlignment="1">
      <alignment horizontal="center"/>
    </xf>
    <xf numFmtId="0" fontId="9" fillId="0" borderId="0" xfId="0" applyFont="1" applyBorder="1"/>
    <xf numFmtId="0" fontId="6" fillId="0" borderId="0" xfId="555" applyFont="1" applyAlignment="1" applyProtection="1">
      <alignment horizontal="left"/>
    </xf>
    <xf numFmtId="0" fontId="6" fillId="26" borderId="33" xfId="0" applyFont="1" applyFill="1" applyBorder="1" applyAlignment="1">
      <alignment horizontal="center" wrapText="1"/>
    </xf>
    <xf numFmtId="169" fontId="6" fillId="26" borderId="31" xfId="0" applyNumberFormat="1" applyFont="1" applyFill="1" applyBorder="1" applyAlignment="1">
      <alignment horizontal="center" wrapText="1"/>
    </xf>
    <xf numFmtId="0" fontId="6" fillId="0" borderId="31" xfId="0" applyFont="1" applyBorder="1" applyAlignment="1">
      <alignment horizontal="center" wrapText="1"/>
    </xf>
    <xf numFmtId="169" fontId="6" fillId="0" borderId="31" xfId="0" applyNumberFormat="1" applyFont="1" applyBorder="1" applyAlignment="1">
      <alignment horizontal="center" wrapText="1"/>
    </xf>
    <xf numFmtId="0" fontId="6" fillId="26" borderId="31" xfId="0" applyFont="1" applyFill="1" applyBorder="1" applyAlignment="1">
      <alignment horizontal="center" wrapText="1"/>
    </xf>
    <xf numFmtId="0" fontId="6" fillId="0" borderId="34" xfId="0" applyFont="1" applyBorder="1" applyAlignment="1">
      <alignment horizontal="center" wrapText="1"/>
    </xf>
    <xf numFmtId="0" fontId="6" fillId="26" borderId="44" xfId="0" applyFont="1" applyFill="1" applyBorder="1"/>
    <xf numFmtId="172" fontId="6" fillId="26" borderId="47" xfId="310" applyNumberFormat="1" applyFont="1" applyFill="1" applyBorder="1" applyAlignment="1">
      <alignment horizontal="right"/>
    </xf>
    <xf numFmtId="9" fontId="6" fillId="26" borderId="47" xfId="574" applyFont="1" applyFill="1" applyBorder="1" applyAlignment="1">
      <alignment horizontal="center"/>
    </xf>
    <xf numFmtId="2" fontId="6" fillId="0" borderId="47" xfId="310" applyNumberFormat="1" applyFont="1" applyBorder="1" applyAlignment="1">
      <alignment horizontal="center"/>
    </xf>
    <xf numFmtId="166" fontId="6" fillId="26" borderId="47" xfId="310" applyNumberFormat="1" applyFont="1" applyFill="1" applyBorder="1" applyAlignment="1">
      <alignment horizontal="center"/>
    </xf>
    <xf numFmtId="165" fontId="6" fillId="26" borderId="47" xfId="574" applyNumberFormat="1" applyFont="1" applyFill="1" applyBorder="1" applyAlignment="1">
      <alignment horizontal="center"/>
    </xf>
    <xf numFmtId="2" fontId="6" fillId="0" borderId="48" xfId="310" applyNumberFormat="1" applyFont="1" applyBorder="1" applyAlignment="1">
      <alignment horizontal="center"/>
    </xf>
    <xf numFmtId="171" fontId="109" fillId="0" borderId="36" xfId="310" applyNumberFormat="1" applyFont="1" applyBorder="1" applyAlignment="1">
      <alignment horizontal="right"/>
    </xf>
    <xf numFmtId="9" fontId="81" fillId="0" borderId="36" xfId="0" applyNumberFormat="1" applyFont="1" applyBorder="1" applyAlignment="1">
      <alignment horizontal="center"/>
    </xf>
    <xf numFmtId="40" fontId="6" fillId="0" borderId="36" xfId="0" applyNumberFormat="1" applyFont="1" applyBorder="1" applyAlignment="1">
      <alignment horizontal="center" wrapText="1"/>
    </xf>
    <xf numFmtId="0" fontId="6" fillId="0" borderId="36" xfId="484" applyFont="1" applyBorder="1" applyAlignment="1">
      <alignment horizontal="center" wrapText="1"/>
    </xf>
    <xf numFmtId="165" fontId="109" fillId="0" borderId="36" xfId="574" applyNumberFormat="1" applyFont="1" applyBorder="1" applyAlignment="1">
      <alignment horizontal="center"/>
    </xf>
    <xf numFmtId="40" fontId="109" fillId="0" borderId="37" xfId="574" applyNumberFormat="1" applyFont="1" applyBorder="1" applyAlignment="1">
      <alignment horizontal="center"/>
    </xf>
    <xf numFmtId="9" fontId="6" fillId="0" borderId="0" xfId="574" applyFont="1" applyAlignment="1">
      <alignment horizontal="center"/>
    </xf>
    <xf numFmtId="0" fontId="6" fillId="41" borderId="22" xfId="0" applyFont="1" applyFill="1" applyBorder="1"/>
    <xf numFmtId="0" fontId="6" fillId="41" borderId="22" xfId="0" applyFont="1" applyFill="1" applyBorder="1" applyAlignment="1">
      <alignment horizontal="center" wrapText="1"/>
    </xf>
    <xf numFmtId="0" fontId="6" fillId="41" borderId="28" xfId="0" applyFont="1" applyFill="1" applyBorder="1" applyAlignment="1">
      <alignment horizontal="center" wrapText="1"/>
    </xf>
    <xf numFmtId="0" fontId="0" fillId="0" borderId="0" xfId="0" applyAlignment="1"/>
    <xf numFmtId="0" fontId="0" fillId="0" borderId="0" xfId="0" applyBorder="1"/>
    <xf numFmtId="10" fontId="81" fillId="0" borderId="0" xfId="0" applyNumberFormat="1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170" fontId="81" fillId="0" borderId="0" xfId="0" applyNumberFormat="1" applyFont="1" applyBorder="1" applyAlignment="1">
      <alignment horizontal="center"/>
    </xf>
    <xf numFmtId="10" fontId="6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1" borderId="0" xfId="0" applyFill="1" applyAlignment="1">
      <alignment horizontal="right"/>
    </xf>
    <xf numFmtId="0" fontId="81" fillId="0" borderId="0" xfId="0" applyFont="1" applyAlignment="1">
      <alignment horizontal="center"/>
    </xf>
    <xf numFmtId="0" fontId="9" fillId="26" borderId="0" xfId="484" applyFont="1" applyFill="1" applyAlignment="1">
      <alignment horizontal="left"/>
    </xf>
    <xf numFmtId="165" fontId="6" fillId="0" borderId="36" xfId="0" applyNumberFormat="1" applyFont="1" applyBorder="1" applyAlignment="1">
      <alignment horizontal="center"/>
    </xf>
    <xf numFmtId="0" fontId="125" fillId="0" borderId="16" xfId="0" applyFont="1" applyBorder="1" applyAlignment="1">
      <alignment horizontal="left" vertical="center"/>
    </xf>
    <xf numFmtId="0" fontId="125" fillId="0" borderId="19" xfId="0" applyFont="1" applyBorder="1" applyAlignment="1">
      <alignment horizontal="left" vertical="center"/>
    </xf>
    <xf numFmtId="0" fontId="125" fillId="0" borderId="20" xfId="0" applyFont="1" applyBorder="1" applyAlignment="1">
      <alignment horizontal="left" vertical="center"/>
    </xf>
    <xf numFmtId="165" fontId="109" fillId="0" borderId="36" xfId="574" applyNumberFormat="1" applyFont="1" applyBorder="1" applyAlignment="1">
      <alignment horizontal="center" vertical="center"/>
    </xf>
    <xf numFmtId="165" fontId="109" fillId="0" borderId="37" xfId="574" applyNumberFormat="1" applyFont="1" applyBorder="1" applyAlignment="1">
      <alignment horizontal="center" vertical="center"/>
    </xf>
    <xf numFmtId="0" fontId="109" fillId="0" borderId="82" xfId="0" applyFont="1" applyBorder="1" applyAlignment="1">
      <alignment horizontal="left"/>
    </xf>
    <xf numFmtId="171" fontId="109" fillId="0" borderId="83" xfId="310" applyNumberFormat="1" applyFont="1" applyBorder="1" applyAlignment="1">
      <alignment horizontal="right"/>
    </xf>
    <xf numFmtId="9" fontId="81" fillId="0" borderId="83" xfId="0" applyNumberFormat="1" applyFont="1" applyBorder="1" applyAlignment="1">
      <alignment horizontal="center"/>
    </xf>
    <xf numFmtId="0" fontId="81" fillId="0" borderId="83" xfId="0" applyFont="1" applyBorder="1" applyAlignment="1">
      <alignment horizontal="center"/>
    </xf>
    <xf numFmtId="40" fontId="6" fillId="0" borderId="83" xfId="0" applyNumberFormat="1" applyFont="1" applyBorder="1" applyAlignment="1">
      <alignment horizontal="center" wrapText="1"/>
    </xf>
    <xf numFmtId="0" fontId="6" fillId="0" borderId="83" xfId="484" applyFont="1" applyBorder="1" applyAlignment="1">
      <alignment horizontal="center"/>
    </xf>
    <xf numFmtId="165" fontId="109" fillId="0" borderId="83" xfId="574" applyNumberFormat="1" applyFont="1" applyBorder="1" applyAlignment="1">
      <alignment horizontal="center"/>
    </xf>
    <xf numFmtId="40" fontId="109" fillId="0" borderId="84" xfId="574" applyNumberFormat="1" applyFont="1" applyBorder="1" applyAlignment="1">
      <alignment horizontal="center"/>
    </xf>
    <xf numFmtId="0" fontId="81" fillId="0" borderId="83" xfId="484" applyFont="1" applyBorder="1" applyAlignment="1">
      <alignment horizontal="center"/>
    </xf>
    <xf numFmtId="0" fontId="81" fillId="0" borderId="82" xfId="0" applyFont="1" applyBorder="1" applyAlignment="1">
      <alignment horizontal="left"/>
    </xf>
    <xf numFmtId="171" fontId="6" fillId="0" borderId="83" xfId="0" applyNumberFormat="1" applyFont="1" applyBorder="1"/>
    <xf numFmtId="40" fontId="6" fillId="0" borderId="83" xfId="0" applyNumberFormat="1" applyFont="1" applyBorder="1" applyAlignment="1">
      <alignment horizontal="center"/>
    </xf>
    <xf numFmtId="0" fontId="6" fillId="0" borderId="82" xfId="0" applyFont="1" applyBorder="1"/>
    <xf numFmtId="10" fontId="109" fillId="0" borderId="83" xfId="574" applyNumberFormat="1" applyFont="1" applyBorder="1" applyAlignment="1">
      <alignment horizontal="center"/>
    </xf>
    <xf numFmtId="2" fontId="109" fillId="0" borderId="84" xfId="574" applyNumberFormat="1" applyFont="1" applyBorder="1" applyAlignment="1">
      <alignment horizontal="center"/>
    </xf>
    <xf numFmtId="0" fontId="81" fillId="0" borderId="83" xfId="0" applyFont="1" applyFill="1" applyBorder="1" applyAlignment="1">
      <alignment horizontal="center"/>
    </xf>
    <xf numFmtId="9" fontId="6" fillId="0" borderId="83" xfId="0" applyNumberFormat="1" applyFont="1" applyBorder="1" applyAlignment="1">
      <alignment horizontal="center"/>
    </xf>
    <xf numFmtId="0" fontId="6" fillId="0" borderId="83" xfId="0" applyFont="1" applyBorder="1" applyAlignment="1">
      <alignment horizontal="center"/>
    </xf>
    <xf numFmtId="0" fontId="6" fillId="0" borderId="83" xfId="484" applyFont="1" applyBorder="1" applyAlignment="1">
      <alignment horizontal="center" vertical="center"/>
    </xf>
    <xf numFmtId="0" fontId="81" fillId="0" borderId="85" xfId="0" applyFont="1" applyFill="1" applyBorder="1" applyAlignment="1">
      <alignment horizontal="left"/>
    </xf>
    <xf numFmtId="40" fontId="81" fillId="0" borderId="83" xfId="0" applyNumberFormat="1" applyFont="1" applyBorder="1" applyAlignment="1">
      <alignment horizontal="center"/>
    </xf>
    <xf numFmtId="10" fontId="81" fillId="0" borderId="83" xfId="0" applyNumberFormat="1" applyFont="1" applyBorder="1" applyAlignment="1">
      <alignment horizontal="center"/>
    </xf>
    <xf numFmtId="170" fontId="6" fillId="0" borderId="83" xfId="0" applyNumberFormat="1" applyFont="1" applyBorder="1" applyAlignment="1">
      <alignment horizontal="center"/>
    </xf>
    <xf numFmtId="10" fontId="6" fillId="0" borderId="83" xfId="0" applyNumberFormat="1" applyFont="1" applyBorder="1" applyAlignment="1">
      <alignment horizontal="center"/>
    </xf>
    <xf numFmtId="0" fontId="109" fillId="0" borderId="86" xfId="0" applyFont="1" applyBorder="1" applyAlignment="1">
      <alignment horizontal="left"/>
    </xf>
    <xf numFmtId="171" fontId="109" fillId="0" borderId="87" xfId="310" applyNumberFormat="1" applyFont="1" applyBorder="1" applyAlignment="1">
      <alignment horizontal="right"/>
    </xf>
    <xf numFmtId="9" fontId="81" fillId="0" borderId="87" xfId="0" applyNumberFormat="1" applyFont="1" applyBorder="1" applyAlignment="1">
      <alignment horizontal="center"/>
    </xf>
    <xf numFmtId="170" fontId="81" fillId="0" borderId="87" xfId="0" applyNumberFormat="1" applyFont="1" applyBorder="1" applyAlignment="1">
      <alignment horizontal="center"/>
    </xf>
    <xf numFmtId="0" fontId="81" fillId="0" borderId="87" xfId="0" applyFont="1" applyBorder="1" applyAlignment="1">
      <alignment horizontal="center"/>
    </xf>
    <xf numFmtId="40" fontId="6" fillId="0" borderId="87" xfId="0" applyNumberFormat="1" applyFont="1" applyBorder="1" applyAlignment="1">
      <alignment horizontal="center" wrapText="1"/>
    </xf>
    <xf numFmtId="0" fontId="81" fillId="0" borderId="87" xfId="484" applyFont="1" applyBorder="1" applyAlignment="1">
      <alignment horizontal="center"/>
    </xf>
    <xf numFmtId="165" fontId="109" fillId="0" borderId="87" xfId="574" applyNumberFormat="1" applyFont="1" applyBorder="1" applyAlignment="1">
      <alignment horizontal="center"/>
    </xf>
    <xf numFmtId="40" fontId="109" fillId="0" borderId="88" xfId="574" applyNumberFormat="1" applyFont="1" applyBorder="1" applyAlignment="1">
      <alignment horizontal="center"/>
    </xf>
    <xf numFmtId="0" fontId="6" fillId="26" borderId="86" xfId="0" applyFont="1" applyFill="1" applyBorder="1"/>
    <xf numFmtId="172" fontId="6" fillId="26" borderId="87" xfId="310" applyNumberFormat="1" applyFont="1" applyFill="1" applyBorder="1" applyAlignment="1">
      <alignment horizontal="right"/>
    </xf>
    <xf numFmtId="9" fontId="6" fillId="26" borderId="87" xfId="574" applyFont="1" applyFill="1" applyBorder="1" applyAlignment="1">
      <alignment horizontal="center"/>
    </xf>
    <xf numFmtId="2" fontId="6" fillId="0" borderId="87" xfId="310" applyNumberFormat="1" applyFont="1" applyBorder="1" applyAlignment="1">
      <alignment horizontal="center"/>
    </xf>
    <xf numFmtId="0" fontId="6" fillId="26" borderId="87" xfId="0" applyFont="1" applyFill="1" applyBorder="1"/>
    <xf numFmtId="165" fontId="6" fillId="26" borderId="87" xfId="574" applyNumberFormat="1" applyFont="1" applyFill="1" applyBorder="1" applyAlignment="1">
      <alignment horizontal="center"/>
    </xf>
    <xf numFmtId="2" fontId="6" fillId="26" borderId="88" xfId="574" applyNumberFormat="1" applyFont="1" applyFill="1" applyBorder="1" applyAlignment="1">
      <alignment horizontal="center"/>
    </xf>
    <xf numFmtId="171" fontId="6" fillId="0" borderId="0" xfId="0" applyNumberFormat="1" applyFont="1" applyAlignment="1">
      <alignment horizontal="centerContinuous"/>
    </xf>
    <xf numFmtId="0" fontId="81" fillId="0" borderId="82" xfId="0" applyFont="1" applyFill="1" applyBorder="1" applyAlignment="1">
      <alignment horizontal="left"/>
    </xf>
    <xf numFmtId="9" fontId="6" fillId="0" borderId="83" xfId="574" applyFont="1" applyBorder="1" applyAlignment="1">
      <alignment horizontal="center"/>
    </xf>
    <xf numFmtId="0" fontId="109" fillId="0" borderId="83" xfId="0" applyFont="1" applyFill="1" applyBorder="1" applyAlignment="1">
      <alignment horizontal="center"/>
    </xf>
    <xf numFmtId="0" fontId="6" fillId="0" borderId="83" xfId="484" applyFont="1" applyFill="1" applyBorder="1" applyAlignment="1">
      <alignment horizontal="center" wrapText="1"/>
    </xf>
    <xf numFmtId="165" fontId="6" fillId="0" borderId="83" xfId="574" applyNumberFormat="1" applyFont="1" applyBorder="1" applyAlignment="1">
      <alignment horizontal="center"/>
    </xf>
    <xf numFmtId="165" fontId="6" fillId="0" borderId="83" xfId="0" applyNumberFormat="1" applyFont="1" applyBorder="1" applyAlignment="1">
      <alignment horizontal="center"/>
    </xf>
    <xf numFmtId="2" fontId="6" fillId="0" borderId="84" xfId="0" applyNumberFormat="1" applyFont="1" applyBorder="1" applyAlignment="1">
      <alignment horizontal="center"/>
    </xf>
    <xf numFmtId="0" fontId="81" fillId="0" borderId="85" xfId="0" applyFont="1" applyBorder="1" applyAlignment="1">
      <alignment horizontal="left"/>
    </xf>
    <xf numFmtId="169" fontId="6" fillId="26" borderId="31" xfId="0" applyNumberFormat="1" applyFont="1" applyFill="1" applyBorder="1" applyAlignment="1">
      <alignment horizontal="right" wrapText="1"/>
    </xf>
    <xf numFmtId="0" fontId="6" fillId="0" borderId="31" xfId="0" applyFont="1" applyFill="1" applyBorder="1" applyAlignment="1">
      <alignment horizontal="center" wrapText="1"/>
    </xf>
    <xf numFmtId="0" fontId="81" fillId="0" borderId="35" xfId="0" applyFont="1" applyFill="1" applyBorder="1" applyAlignment="1">
      <alignment horizontal="left"/>
    </xf>
    <xf numFmtId="172" fontId="6" fillId="0" borderId="36" xfId="344" applyNumberFormat="1" applyFont="1" applyBorder="1" applyAlignment="1">
      <alignment vertical="center"/>
    </xf>
    <xf numFmtId="9" fontId="6" fillId="0" borderId="36" xfId="574" applyFont="1" applyBorder="1" applyAlignment="1">
      <alignment horizontal="center"/>
    </xf>
    <xf numFmtId="172" fontId="6" fillId="0" borderId="36" xfId="344" applyNumberFormat="1" applyFont="1" applyBorder="1" applyAlignment="1">
      <alignment horizontal="right"/>
    </xf>
    <xf numFmtId="0" fontId="109" fillId="0" borderId="36" xfId="0" applyFont="1" applyFill="1" applyBorder="1" applyAlignment="1">
      <alignment horizontal="center"/>
    </xf>
    <xf numFmtId="40" fontId="6" fillId="0" borderId="36" xfId="0" applyNumberFormat="1" applyFont="1" applyBorder="1" applyAlignment="1">
      <alignment horizontal="center"/>
    </xf>
    <xf numFmtId="0" fontId="6" fillId="0" borderId="36" xfId="484" applyFont="1" applyFill="1" applyBorder="1" applyAlignment="1">
      <alignment horizontal="center" wrapText="1"/>
    </xf>
    <xf numFmtId="10" fontId="6" fillId="0" borderId="36" xfId="574" applyNumberFormat="1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176" fontId="6" fillId="0" borderId="83" xfId="344" applyNumberFormat="1" applyFont="1" applyBorder="1" applyAlignment="1">
      <alignment vertical="center"/>
    </xf>
    <xf numFmtId="176" fontId="6" fillId="0" borderId="83" xfId="344" applyNumberFormat="1" applyFont="1" applyBorder="1" applyAlignment="1">
      <alignment horizontal="right"/>
    </xf>
    <xf numFmtId="10" fontId="6" fillId="0" borderId="83" xfId="574" applyNumberFormat="1" applyFont="1" applyBorder="1" applyAlignment="1">
      <alignment horizontal="center"/>
    </xf>
    <xf numFmtId="172" fontId="6" fillId="0" borderId="83" xfId="344" applyNumberFormat="1" applyFont="1" applyBorder="1" applyAlignment="1">
      <alignment vertical="center"/>
    </xf>
    <xf numFmtId="172" fontId="6" fillId="0" borderId="83" xfId="344" applyNumberFormat="1" applyFont="1" applyBorder="1" applyAlignment="1">
      <alignment horizontal="right"/>
    </xf>
    <xf numFmtId="171" fontId="109" fillId="0" borderId="83" xfId="310" applyNumberFormat="1" applyFont="1" applyBorder="1" applyAlignment="1"/>
    <xf numFmtId="0" fontId="6" fillId="0" borderId="83" xfId="484" applyFont="1" applyFill="1" applyBorder="1" applyAlignment="1">
      <alignment horizontal="center"/>
    </xf>
    <xf numFmtId="0" fontId="6" fillId="0" borderId="82" xfId="0" applyFont="1" applyBorder="1" applyAlignment="1">
      <alignment horizontal="left"/>
    </xf>
    <xf numFmtId="0" fontId="6" fillId="0" borderId="83" xfId="0" applyFont="1" applyFill="1" applyBorder="1" applyAlignment="1">
      <alignment horizontal="center"/>
    </xf>
    <xf numFmtId="0" fontId="81" fillId="0" borderId="83" xfId="484" applyFont="1" applyFill="1" applyBorder="1" applyAlignment="1">
      <alignment horizontal="center"/>
    </xf>
    <xf numFmtId="0" fontId="81" fillId="0" borderId="89" xfId="0" applyFont="1" applyFill="1" applyBorder="1" applyAlignment="1">
      <alignment horizontal="left"/>
    </xf>
    <xf numFmtId="172" fontId="6" fillId="0" borderId="90" xfId="344" applyNumberFormat="1" applyFont="1" applyBorder="1" applyAlignment="1">
      <alignment vertical="center"/>
    </xf>
    <xf numFmtId="9" fontId="6" fillId="0" borderId="90" xfId="574" applyFont="1" applyBorder="1" applyAlignment="1">
      <alignment horizontal="center"/>
    </xf>
    <xf numFmtId="172" fontId="6" fillId="0" borderId="90" xfId="344" applyNumberFormat="1" applyFont="1" applyBorder="1" applyAlignment="1">
      <alignment horizontal="right"/>
    </xf>
    <xf numFmtId="171" fontId="109" fillId="0" borderId="90" xfId="310" applyNumberFormat="1" applyFont="1" applyBorder="1" applyAlignment="1">
      <alignment horizontal="right"/>
    </xf>
    <xf numFmtId="0" fontId="109" fillId="0" borderId="90" xfId="0" applyFont="1" applyFill="1" applyBorder="1" applyAlignment="1">
      <alignment horizontal="center"/>
    </xf>
    <xf numFmtId="40" fontId="6" fillId="0" borderId="90" xfId="0" applyNumberFormat="1" applyFont="1" applyBorder="1" applyAlignment="1">
      <alignment horizontal="center"/>
    </xf>
    <xf numFmtId="0" fontId="81" fillId="0" borderId="90" xfId="484" applyFont="1" applyFill="1" applyBorder="1" applyAlignment="1">
      <alignment horizontal="center"/>
    </xf>
    <xf numFmtId="10" fontId="6" fillId="0" borderId="90" xfId="574" applyNumberFormat="1" applyFont="1" applyBorder="1" applyAlignment="1">
      <alignment horizontal="center"/>
    </xf>
    <xf numFmtId="165" fontId="6" fillId="0" borderId="90" xfId="0" applyNumberFormat="1" applyFont="1" applyBorder="1" applyAlignment="1">
      <alignment horizontal="center"/>
    </xf>
    <xf numFmtId="2" fontId="6" fillId="0" borderId="91" xfId="0" applyNumberFormat="1" applyFont="1" applyBorder="1" applyAlignment="1">
      <alignment horizontal="center"/>
    </xf>
    <xf numFmtId="0" fontId="6" fillId="26" borderId="35" xfId="0" applyFont="1" applyFill="1" applyBorder="1"/>
    <xf numFmtId="172" fontId="6" fillId="26" borderId="36" xfId="344" applyNumberFormat="1" applyFont="1" applyFill="1" applyBorder="1" applyAlignment="1">
      <alignment horizontal="right"/>
    </xf>
    <xf numFmtId="9" fontId="6" fillId="26" borderId="36" xfId="574" applyFont="1" applyFill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0" fontId="6" fillId="0" borderId="36" xfId="0" applyNumberFormat="1" applyFont="1" applyBorder="1"/>
    <xf numFmtId="165" fontId="6" fillId="26" borderId="36" xfId="574" applyNumberFormat="1" applyFont="1" applyFill="1" applyBorder="1" applyAlignment="1">
      <alignment horizontal="center"/>
    </xf>
    <xf numFmtId="172" fontId="6" fillId="26" borderId="87" xfId="344" applyNumberFormat="1" applyFont="1" applyFill="1" applyBorder="1" applyAlignment="1">
      <alignment horizontal="right"/>
    </xf>
    <xf numFmtId="0" fontId="109" fillId="0" borderId="87" xfId="0" applyFont="1" applyFill="1" applyBorder="1" applyAlignment="1">
      <alignment horizontal="center"/>
    </xf>
    <xf numFmtId="2" fontId="6" fillId="0" borderId="87" xfId="0" applyNumberFormat="1" applyFont="1" applyBorder="1" applyAlignment="1">
      <alignment horizontal="center"/>
    </xf>
    <xf numFmtId="0" fontId="6" fillId="0" borderId="87" xfId="0" applyNumberFormat="1" applyFont="1" applyBorder="1"/>
    <xf numFmtId="2" fontId="6" fillId="0" borderId="88" xfId="0" applyNumberFormat="1" applyFont="1" applyBorder="1" applyAlignment="1">
      <alignment horizontal="center"/>
    </xf>
    <xf numFmtId="0" fontId="0" fillId="0" borderId="0" xfId="0" applyFill="1"/>
    <xf numFmtId="0" fontId="81" fillId="41" borderId="85" xfId="0" applyFont="1" applyFill="1" applyBorder="1" applyAlignment="1">
      <alignment horizontal="left"/>
    </xf>
    <xf numFmtId="2" fontId="109" fillId="41" borderId="82" xfId="0" applyNumberFormat="1" applyFont="1" applyFill="1" applyBorder="1" applyAlignment="1">
      <alignment horizontal="center"/>
    </xf>
    <xf numFmtId="0" fontId="109" fillId="41" borderId="83" xfId="0" applyFont="1" applyFill="1" applyBorder="1" applyAlignment="1">
      <alignment horizontal="center"/>
    </xf>
    <xf numFmtId="0" fontId="109" fillId="41" borderId="84" xfId="0" applyFont="1" applyFill="1" applyBorder="1" applyAlignment="1">
      <alignment horizontal="center"/>
    </xf>
    <xf numFmtId="0" fontId="81" fillId="41" borderId="82" xfId="0" applyFont="1" applyFill="1" applyBorder="1" applyAlignment="1">
      <alignment horizontal="left"/>
    </xf>
    <xf numFmtId="0" fontId="109" fillId="0" borderId="92" xfId="0" applyFont="1" applyBorder="1" applyAlignment="1">
      <alignment horizontal="left"/>
    </xf>
    <xf numFmtId="2" fontId="109" fillId="41" borderId="93" xfId="0" applyNumberFormat="1" applyFont="1" applyFill="1" applyBorder="1" applyAlignment="1">
      <alignment horizontal="center"/>
    </xf>
    <xf numFmtId="0" fontId="6" fillId="41" borderId="85" xfId="0" applyFont="1" applyFill="1" applyBorder="1"/>
    <xf numFmtId="0" fontId="109" fillId="41" borderId="82" xfId="0" applyFont="1" applyFill="1" applyBorder="1" applyAlignment="1">
      <alignment horizontal="left"/>
    </xf>
    <xf numFmtId="0" fontId="109" fillId="41" borderId="85" xfId="0" applyFont="1" applyFill="1" applyBorder="1" applyAlignment="1">
      <alignment horizontal="left"/>
    </xf>
    <xf numFmtId="0" fontId="81" fillId="41" borderId="94" xfId="0" applyFont="1" applyFill="1" applyBorder="1" applyAlignment="1">
      <alignment horizontal="left"/>
    </xf>
    <xf numFmtId="2" fontId="109" fillId="41" borderId="86" xfId="0" applyNumberFormat="1" applyFont="1" applyFill="1" applyBorder="1" applyAlignment="1">
      <alignment horizontal="center"/>
    </xf>
    <xf numFmtId="0" fontId="109" fillId="41" borderId="87" xfId="0" applyFont="1" applyFill="1" applyBorder="1" applyAlignment="1">
      <alignment horizontal="center"/>
    </xf>
    <xf numFmtId="0" fontId="109" fillId="41" borderId="88" xfId="0" applyFont="1" applyFill="1" applyBorder="1" applyAlignment="1">
      <alignment horizontal="center"/>
    </xf>
    <xf numFmtId="2" fontId="7" fillId="41" borderId="0" xfId="0" applyNumberFormat="1" applyFont="1" applyFill="1" applyAlignment="1">
      <alignment horizontal="centerContinuous"/>
    </xf>
    <xf numFmtId="0" fontId="81" fillId="41" borderId="92" xfId="0" applyFont="1" applyFill="1" applyBorder="1" applyAlignment="1">
      <alignment horizontal="left"/>
    </xf>
    <xf numFmtId="0" fontId="6" fillId="41" borderId="33" xfId="0" applyFont="1" applyFill="1" applyBorder="1" applyAlignment="1">
      <alignment horizontal="center" wrapText="1"/>
    </xf>
    <xf numFmtId="0" fontId="81" fillId="0" borderId="25" xfId="0" applyFont="1" applyFill="1" applyBorder="1" applyAlignment="1">
      <alignment horizontal="left"/>
    </xf>
    <xf numFmtId="0" fontId="81" fillId="0" borderId="44" xfId="0" applyFont="1" applyFill="1" applyBorder="1" applyAlignment="1">
      <alignment horizontal="left"/>
    </xf>
    <xf numFmtId="2" fontId="109" fillId="41" borderId="44" xfId="0" applyNumberFormat="1" applyFont="1" applyFill="1" applyBorder="1" applyAlignment="1">
      <alignment horizontal="center"/>
    </xf>
    <xf numFmtId="0" fontId="109" fillId="41" borderId="47" xfId="0" applyFont="1" applyFill="1" applyBorder="1" applyAlignment="1">
      <alignment horizontal="center"/>
    </xf>
    <xf numFmtId="0" fontId="109" fillId="41" borderId="48" xfId="0" applyFont="1" applyFill="1" applyBorder="1" applyAlignment="1">
      <alignment horizontal="center"/>
    </xf>
    <xf numFmtId="0" fontId="6" fillId="41" borderId="85" xfId="0" applyFont="1" applyFill="1" applyBorder="1" applyAlignment="1">
      <alignment horizontal="left"/>
    </xf>
    <xf numFmtId="0" fontId="6" fillId="41" borderId="30" xfId="0" applyFont="1" applyFill="1" applyBorder="1"/>
    <xf numFmtId="4" fontId="6" fillId="41" borderId="95" xfId="310" applyNumberFormat="1" applyFont="1" applyFill="1" applyBorder="1" applyAlignment="1">
      <alignment horizontal="center"/>
    </xf>
    <xf numFmtId="164" fontId="6" fillId="41" borderId="46" xfId="0" applyNumberFormat="1" applyFont="1" applyFill="1" applyBorder="1" applyAlignment="1">
      <alignment horizontal="center"/>
    </xf>
    <xf numFmtId="165" fontId="109" fillId="0" borderId="36" xfId="0" applyNumberFormat="1" applyFont="1" applyBorder="1" applyAlignment="1">
      <alignment horizontal="center" vertical="center"/>
    </xf>
    <xf numFmtId="0" fontId="109" fillId="0" borderId="82" xfId="0" applyFont="1" applyBorder="1" applyAlignment="1">
      <alignment horizontal="left" vertical="center"/>
    </xf>
    <xf numFmtId="165" fontId="109" fillId="0" borderId="84" xfId="574" applyNumberFormat="1" applyFont="1" applyBorder="1" applyAlignment="1">
      <alignment horizontal="center" vertical="center"/>
    </xf>
    <xf numFmtId="165" fontId="109" fillId="0" borderId="84" xfId="0" applyNumberFormat="1" applyFont="1" applyBorder="1" applyAlignment="1">
      <alignment horizontal="center" vertical="center"/>
    </xf>
    <xf numFmtId="176" fontId="6" fillId="26" borderId="36" xfId="310" applyNumberFormat="1" applyFont="1" applyFill="1" applyBorder="1" applyAlignment="1">
      <alignment horizontal="center"/>
    </xf>
    <xf numFmtId="165" fontId="6" fillId="26" borderId="37" xfId="574" applyNumberFormat="1" applyFont="1" applyFill="1" applyBorder="1" applyAlignment="1">
      <alignment horizontal="center"/>
    </xf>
    <xf numFmtId="176" fontId="6" fillId="26" borderId="87" xfId="310" applyNumberFormat="1" applyFont="1" applyFill="1" applyBorder="1" applyAlignment="1">
      <alignment horizontal="center"/>
    </xf>
    <xf numFmtId="165" fontId="6" fillId="26" borderId="88" xfId="574" applyNumberFormat="1" applyFont="1" applyFill="1" applyBorder="1" applyAlignment="1">
      <alignment horizontal="center"/>
    </xf>
    <xf numFmtId="172" fontId="6" fillId="26" borderId="0" xfId="310" applyNumberFormat="1" applyFont="1" applyFill="1" applyBorder="1" applyAlignment="1">
      <alignment horizontal="right"/>
    </xf>
    <xf numFmtId="9" fontId="6" fillId="26" borderId="0" xfId="574" applyFont="1" applyFill="1" applyBorder="1" applyAlignment="1">
      <alignment horizontal="center"/>
    </xf>
    <xf numFmtId="10" fontId="109" fillId="0" borderId="84" xfId="574" applyNumberFormat="1" applyFont="1" applyBorder="1" applyAlignment="1">
      <alignment horizontal="center" vertical="center"/>
    </xf>
    <xf numFmtId="10" fontId="109" fillId="0" borderId="0" xfId="0" applyNumberFormat="1" applyFont="1" applyBorder="1" applyAlignment="1">
      <alignment horizontal="center" vertical="center"/>
    </xf>
    <xf numFmtId="10" fontId="109" fillId="0" borderId="0" xfId="574" applyNumberFormat="1" applyFont="1" applyBorder="1" applyAlignment="1">
      <alignment horizontal="center" vertical="center"/>
    </xf>
    <xf numFmtId="0" fontId="109" fillId="0" borderId="19" xfId="0" applyFont="1" applyBorder="1" applyAlignment="1">
      <alignment horizontal="left" vertical="center"/>
    </xf>
    <xf numFmtId="10" fontId="109" fillId="0" borderId="84" xfId="0" applyNumberFormat="1" applyFont="1" applyBorder="1" applyAlignment="1">
      <alignment horizontal="center" vertical="center"/>
    </xf>
    <xf numFmtId="10" fontId="109" fillId="0" borderId="87" xfId="0" applyNumberFormat="1" applyFont="1" applyBorder="1" applyAlignment="1">
      <alignment horizontal="center" vertical="center"/>
    </xf>
    <xf numFmtId="10" fontId="109" fillId="0" borderId="87" xfId="574" applyNumberFormat="1" applyFont="1" applyBorder="1" applyAlignment="1">
      <alignment horizontal="center" vertical="center"/>
    </xf>
    <xf numFmtId="10" fontId="109" fillId="0" borderId="88" xfId="574" applyNumberFormat="1" applyFont="1" applyBorder="1" applyAlignment="1">
      <alignment horizontal="center" vertical="center"/>
    </xf>
    <xf numFmtId="176" fontId="6" fillId="26" borderId="0" xfId="310" applyNumberFormat="1" applyFont="1" applyFill="1" applyBorder="1" applyAlignment="1">
      <alignment horizontal="center"/>
    </xf>
    <xf numFmtId="165" fontId="6" fillId="26" borderId="0" xfId="574" applyNumberFormat="1" applyFont="1" applyFill="1" applyBorder="1" applyAlignment="1">
      <alignment horizontal="center"/>
    </xf>
    <xf numFmtId="10" fontId="109" fillId="0" borderId="36" xfId="0" applyNumberFormat="1" applyFont="1" applyBorder="1" applyAlignment="1">
      <alignment horizontal="center" vertical="center"/>
    </xf>
    <xf numFmtId="10" fontId="109" fillId="0" borderId="36" xfId="574" applyNumberFormat="1" applyFont="1" applyBorder="1" applyAlignment="1">
      <alignment horizontal="center" vertical="center"/>
    </xf>
    <xf numFmtId="10" fontId="109" fillId="0" borderId="37" xfId="574" applyNumberFormat="1" applyFont="1" applyBorder="1" applyAlignment="1">
      <alignment horizontal="center" vertical="center"/>
    </xf>
    <xf numFmtId="10" fontId="109" fillId="0" borderId="84" xfId="574" applyNumberFormat="1" applyFont="1" applyFill="1" applyBorder="1" applyAlignment="1">
      <alignment horizontal="center" vertical="center"/>
    </xf>
    <xf numFmtId="176" fontId="0" fillId="0" borderId="36" xfId="0" applyNumberFormat="1" applyBorder="1"/>
    <xf numFmtId="0" fontId="0" fillId="0" borderId="87" xfId="0" applyBorder="1"/>
    <xf numFmtId="164" fontId="109" fillId="0" borderId="82" xfId="0" applyNumberFormat="1" applyFont="1" applyBorder="1" applyAlignment="1">
      <alignment horizontal="center"/>
    </xf>
    <xf numFmtId="164" fontId="109" fillId="0" borderId="83" xfId="0" applyNumberFormat="1" applyFont="1" applyBorder="1" applyAlignment="1">
      <alignment horizontal="center"/>
    </xf>
    <xf numFmtId="164" fontId="109" fillId="0" borderId="84" xfId="0" applyNumberFormat="1" applyFont="1" applyBorder="1" applyAlignment="1">
      <alignment horizontal="center"/>
    </xf>
    <xf numFmtId="0" fontId="6" fillId="0" borderId="85" xfId="0" applyFont="1" applyBorder="1"/>
    <xf numFmtId="164" fontId="109" fillId="0" borderId="96" xfId="0" applyNumberFormat="1" applyFont="1" applyBorder="1" applyAlignment="1">
      <alignment horizontal="center"/>
    </xf>
    <xf numFmtId="0" fontId="109" fillId="0" borderId="85" xfId="0" applyFont="1" applyBorder="1" applyAlignment="1">
      <alignment horizontal="left"/>
    </xf>
    <xf numFmtId="0" fontId="109" fillId="0" borderId="85" xfId="0" applyFont="1" applyBorder="1" applyAlignment="1">
      <alignment horizontal="left" vertical="center"/>
    </xf>
    <xf numFmtId="0" fontId="81" fillId="0" borderId="94" xfId="0" applyFont="1" applyBorder="1" applyAlignment="1">
      <alignment horizontal="left"/>
    </xf>
    <xf numFmtId="164" fontId="109" fillId="0" borderId="86" xfId="0" applyNumberFormat="1" applyFont="1" applyBorder="1" applyAlignment="1">
      <alignment horizontal="center"/>
    </xf>
    <xf numFmtId="164" fontId="109" fillId="0" borderId="87" xfId="0" applyNumberFormat="1" applyFont="1" applyBorder="1" applyAlignment="1">
      <alignment horizontal="center"/>
    </xf>
    <xf numFmtId="164" fontId="109" fillId="0" borderId="88" xfId="0" applyNumberFormat="1" applyFont="1" applyBorder="1" applyAlignment="1">
      <alignment horizontal="center"/>
    </xf>
    <xf numFmtId="164" fontId="6" fillId="0" borderId="86" xfId="0" applyNumberFormat="1" applyFont="1" applyBorder="1" applyAlignment="1">
      <alignment horizontal="center"/>
    </xf>
    <xf numFmtId="164" fontId="6" fillId="0" borderId="97" xfId="0" applyNumberFormat="1" applyFont="1" applyBorder="1" applyAlignment="1">
      <alignment horizontal="center"/>
    </xf>
    <xf numFmtId="0" fontId="81" fillId="0" borderId="35" xfId="0" applyFont="1" applyBorder="1" applyAlignment="1">
      <alignment horizontal="left"/>
    </xf>
    <xf numFmtId="164" fontId="6" fillId="0" borderId="84" xfId="719" applyNumberFormat="1" applyFont="1" applyBorder="1" applyAlignment="1">
      <alignment horizontal="center"/>
    </xf>
    <xf numFmtId="0" fontId="81" fillId="0" borderId="89" xfId="0" applyFont="1" applyBorder="1" applyAlignment="1">
      <alignment horizontal="left"/>
    </xf>
    <xf numFmtId="164" fontId="109" fillId="0" borderId="90" xfId="0" applyNumberFormat="1" applyFont="1" applyBorder="1" applyAlignment="1">
      <alignment horizontal="center"/>
    </xf>
    <xf numFmtId="164" fontId="109" fillId="0" borderId="91" xfId="0" applyNumberFormat="1" applyFont="1" applyBorder="1" applyAlignment="1">
      <alignment horizontal="center"/>
    </xf>
    <xf numFmtId="164" fontId="6" fillId="0" borderId="36" xfId="574" applyNumberFormat="1" applyFont="1" applyBorder="1" applyAlignment="1">
      <alignment horizontal="center"/>
    </xf>
    <xf numFmtId="164" fontId="6" fillId="0" borderId="37" xfId="574" applyNumberFormat="1" applyFont="1" applyBorder="1" applyAlignment="1">
      <alignment horizontal="center"/>
    </xf>
    <xf numFmtId="164" fontId="6" fillId="0" borderId="87" xfId="0" applyNumberFormat="1" applyFont="1" applyBorder="1" applyAlignment="1">
      <alignment horizontal="center"/>
    </xf>
    <xf numFmtId="164" fontId="6" fillId="0" borderId="88" xfId="0" applyNumberFormat="1" applyFont="1" applyBorder="1" applyAlignment="1">
      <alignment horizontal="center"/>
    </xf>
    <xf numFmtId="0" fontId="8" fillId="26" borderId="0" xfId="0" applyFont="1" applyFill="1" applyBorder="1" applyAlignment="1">
      <alignment horizontal="center" vertical="center"/>
    </xf>
    <xf numFmtId="0" fontId="8" fillId="26" borderId="18" xfId="0" applyFont="1" applyFill="1" applyBorder="1" applyAlignment="1">
      <alignment horizontal="centerContinuous"/>
    </xf>
    <xf numFmtId="0" fontId="81" fillId="41" borderId="59" xfId="0" applyFont="1" applyFill="1" applyBorder="1" applyAlignment="1">
      <alignment horizontal="left"/>
    </xf>
    <xf numFmtId="164" fontId="109" fillId="0" borderId="44" xfId="0" applyNumberFormat="1" applyFont="1" applyBorder="1" applyAlignment="1">
      <alignment horizontal="center"/>
    </xf>
    <xf numFmtId="164" fontId="109" fillId="0" borderId="47" xfId="0" applyNumberFormat="1" applyFont="1" applyBorder="1" applyAlignment="1">
      <alignment horizontal="center"/>
    </xf>
    <xf numFmtId="164" fontId="109" fillId="0" borderId="48" xfId="0" applyNumberFormat="1" applyFont="1" applyBorder="1" applyAlignment="1">
      <alignment horizontal="center"/>
    </xf>
    <xf numFmtId="0" fontId="109" fillId="0" borderId="85" xfId="0" applyFont="1" applyFill="1" applyBorder="1" applyAlignment="1">
      <alignment horizontal="left"/>
    </xf>
    <xf numFmtId="164" fontId="6" fillId="26" borderId="44" xfId="574" applyNumberFormat="1" applyFont="1" applyFill="1" applyBorder="1" applyAlignment="1">
      <alignment horizontal="center"/>
    </xf>
    <xf numFmtId="164" fontId="6" fillId="26" borderId="47" xfId="574" applyNumberFormat="1" applyFont="1" applyFill="1" applyBorder="1" applyAlignment="1">
      <alignment horizontal="center"/>
    </xf>
    <xf numFmtId="164" fontId="6" fillId="26" borderId="48" xfId="574" applyNumberFormat="1" applyFont="1" applyFill="1" applyBorder="1" applyAlignment="1">
      <alignment horizontal="center"/>
    </xf>
    <xf numFmtId="164" fontId="6" fillId="26" borderId="86" xfId="0" applyNumberFormat="1" applyFont="1" applyFill="1" applyBorder="1" applyAlignment="1">
      <alignment horizontal="center"/>
    </xf>
    <xf numFmtId="164" fontId="6" fillId="26" borderId="87" xfId="0" applyNumberFormat="1" applyFont="1" applyFill="1" applyBorder="1" applyAlignment="1">
      <alignment horizontal="center"/>
    </xf>
    <xf numFmtId="164" fontId="6" fillId="26" borderId="88" xfId="0" applyNumberFormat="1" applyFont="1" applyFill="1" applyBorder="1" applyAlignment="1">
      <alignment horizontal="center"/>
    </xf>
    <xf numFmtId="0" fontId="33" fillId="26" borderId="0" xfId="0" applyFont="1" applyFill="1" applyBorder="1"/>
    <xf numFmtId="164" fontId="6" fillId="26" borderId="22" xfId="0" applyNumberFormat="1" applyFont="1" applyFill="1" applyBorder="1"/>
    <xf numFmtId="164" fontId="6" fillId="26" borderId="23" xfId="0" applyNumberFormat="1" applyFont="1" applyFill="1" applyBorder="1"/>
    <xf numFmtId="164" fontId="6" fillId="26" borderId="30" xfId="0" applyNumberFormat="1" applyFont="1" applyFill="1" applyBorder="1" applyAlignment="1">
      <alignment horizontal="center"/>
    </xf>
    <xf numFmtId="164" fontId="6" fillId="26" borderId="0" xfId="0" applyNumberFormat="1" applyFont="1" applyFill="1"/>
    <xf numFmtId="0" fontId="6" fillId="0" borderId="98" xfId="0" applyFont="1" applyBorder="1" applyAlignment="1">
      <alignment horizontal="center"/>
    </xf>
    <xf numFmtId="0" fontId="6" fillId="0" borderId="90" xfId="0" applyFont="1" applyBorder="1" applyAlignment="1">
      <alignment horizontal="center"/>
    </xf>
    <xf numFmtId="0" fontId="6" fillId="0" borderId="99" xfId="0" applyFont="1" applyBorder="1" applyAlignment="1">
      <alignment horizontal="center"/>
    </xf>
    <xf numFmtId="0" fontId="6" fillId="26" borderId="89" xfId="0" applyFont="1" applyFill="1" applyBorder="1" applyAlignment="1">
      <alignment horizontal="center"/>
    </xf>
    <xf numFmtId="0" fontId="6" fillId="26" borderId="90" xfId="0" applyFont="1" applyFill="1" applyBorder="1" applyAlignment="1">
      <alignment horizontal="center"/>
    </xf>
    <xf numFmtId="0" fontId="6" fillId="26" borderId="100" xfId="0" applyFont="1" applyFill="1" applyBorder="1" applyAlignment="1">
      <alignment horizontal="center"/>
    </xf>
    <xf numFmtId="165" fontId="6" fillId="0" borderId="82" xfId="574" applyNumberFormat="1" applyFont="1" applyBorder="1" applyAlignment="1">
      <alignment horizontal="center"/>
    </xf>
    <xf numFmtId="165" fontId="6" fillId="0" borderId="83" xfId="574" applyNumberFormat="1" applyFont="1" applyBorder="1" applyAlignment="1">
      <alignment horizontal="center" wrapText="1"/>
    </xf>
    <xf numFmtId="165" fontId="6" fillId="0" borderId="84" xfId="574" applyNumberFormat="1" applyFont="1" applyBorder="1" applyAlignment="1">
      <alignment horizontal="center"/>
    </xf>
    <xf numFmtId="165" fontId="6" fillId="0" borderId="93" xfId="574" applyNumberFormat="1" applyFont="1" applyBorder="1" applyAlignment="1">
      <alignment horizontal="center"/>
    </xf>
    <xf numFmtId="165" fontId="6" fillId="0" borderId="86" xfId="574" applyNumberFormat="1" applyFont="1" applyBorder="1" applyAlignment="1">
      <alignment horizontal="center"/>
    </xf>
    <xf numFmtId="165" fontId="6" fillId="0" borderId="87" xfId="574" applyNumberFormat="1" applyFont="1" applyBorder="1" applyAlignment="1">
      <alignment horizontal="center"/>
    </xf>
    <xf numFmtId="165" fontId="6" fillId="0" borderId="88" xfId="574" applyNumberFormat="1" applyFont="1" applyBorder="1" applyAlignment="1">
      <alignment horizontal="center"/>
    </xf>
    <xf numFmtId="0" fontId="6" fillId="0" borderId="94" xfId="0" applyFont="1" applyBorder="1"/>
    <xf numFmtId="164" fontId="6" fillId="0" borderId="94" xfId="0" applyNumberFormat="1" applyFont="1" applyBorder="1" applyAlignment="1">
      <alignment horizontal="center"/>
    </xf>
    <xf numFmtId="165" fontId="6" fillId="0" borderId="86" xfId="0" applyNumberFormat="1" applyFont="1" applyBorder="1" applyAlignment="1">
      <alignment horizontal="center"/>
    </xf>
    <xf numFmtId="165" fontId="6" fillId="0" borderId="87" xfId="0" applyNumberFormat="1" applyFont="1" applyBorder="1" applyAlignment="1">
      <alignment horizontal="center"/>
    </xf>
    <xf numFmtId="165" fontId="6" fillId="0" borderId="88" xfId="0" applyNumberFormat="1" applyFont="1" applyBorder="1" applyAlignment="1">
      <alignment horizontal="center"/>
    </xf>
    <xf numFmtId="164" fontId="109" fillId="0" borderId="39" xfId="0" applyNumberFormat="1" applyFont="1" applyBorder="1" applyAlignment="1">
      <alignment horizontal="center"/>
    </xf>
    <xf numFmtId="165" fontId="6" fillId="0" borderId="82" xfId="574" applyNumberFormat="1" applyFont="1" applyFill="1" applyBorder="1" applyAlignment="1">
      <alignment horizontal="center"/>
    </xf>
    <xf numFmtId="165" fontId="6" fillId="0" borderId="83" xfId="574" applyNumberFormat="1" applyFont="1" applyFill="1" applyBorder="1" applyAlignment="1">
      <alignment horizontal="center" wrapText="1"/>
    </xf>
    <xf numFmtId="165" fontId="6" fillId="0" borderId="84" xfId="574" applyNumberFormat="1" applyFont="1" applyFill="1" applyBorder="1" applyAlignment="1">
      <alignment horizontal="center"/>
    </xf>
    <xf numFmtId="0" fontId="81" fillId="0" borderId="92" xfId="0" applyFont="1" applyBorder="1" applyAlignment="1">
      <alignment horizontal="left"/>
    </xf>
    <xf numFmtId="0" fontId="6" fillId="0" borderId="0" xfId="0" applyFont="1" applyFill="1" applyAlignment="1">
      <alignment horizontal="centerContinuous"/>
    </xf>
    <xf numFmtId="0" fontId="20" fillId="0" borderId="22" xfId="0" applyFont="1" applyFill="1" applyBorder="1" applyAlignment="1">
      <alignment horizontal="centerContinuous"/>
    </xf>
    <xf numFmtId="0" fontId="6" fillId="0" borderId="23" xfId="0" applyFont="1" applyFill="1" applyBorder="1" applyAlignment="1">
      <alignment horizontal="centerContinuous"/>
    </xf>
    <xf numFmtId="0" fontId="6" fillId="0" borderId="24" xfId="0" applyFont="1" applyFill="1" applyBorder="1" applyAlignment="1">
      <alignment horizontal="centerContinuous"/>
    </xf>
    <xf numFmtId="0" fontId="6" fillId="0" borderId="16" xfId="0" applyFont="1" applyFill="1" applyBorder="1" applyAlignment="1">
      <alignment horizontal="centerContinuous"/>
    </xf>
    <xf numFmtId="0" fontId="6" fillId="0" borderId="17" xfId="0" applyFont="1" applyFill="1" applyBorder="1" applyAlignment="1">
      <alignment horizontal="centerContinuous"/>
    </xf>
    <xf numFmtId="0" fontId="6" fillId="0" borderId="18" xfId="0" applyFont="1" applyFill="1" applyBorder="1" applyAlignment="1">
      <alignment horizontal="centerContinuous"/>
    </xf>
    <xf numFmtId="0" fontId="8" fillId="26" borderId="0" xfId="0" applyFont="1" applyFill="1" applyBorder="1"/>
    <xf numFmtId="0" fontId="6" fillId="0" borderId="98" xfId="0" applyFont="1" applyFill="1" applyBorder="1" applyAlignment="1">
      <alignment horizontal="center"/>
    </xf>
    <xf numFmtId="0" fontId="6" fillId="0" borderId="90" xfId="0" applyFont="1" applyFill="1" applyBorder="1" applyAlignment="1">
      <alignment horizontal="center"/>
    </xf>
    <xf numFmtId="0" fontId="6" fillId="0" borderId="99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 wrapText="1"/>
    </xf>
    <xf numFmtId="0" fontId="6" fillId="0" borderId="50" xfId="0" applyFont="1" applyFill="1" applyBorder="1" applyAlignment="1">
      <alignment horizontal="center" wrapText="1"/>
    </xf>
    <xf numFmtId="0" fontId="6" fillId="0" borderId="21" xfId="0" applyFont="1" applyFill="1" applyBorder="1" applyAlignment="1">
      <alignment horizontal="center"/>
    </xf>
    <xf numFmtId="164" fontId="109" fillId="0" borderId="60" xfId="0" applyNumberFormat="1" applyFont="1" applyBorder="1" applyAlignment="1">
      <alignment horizontal="center"/>
    </xf>
    <xf numFmtId="165" fontId="6" fillId="0" borderId="35" xfId="574" applyNumberFormat="1" applyFont="1" applyFill="1" applyBorder="1" applyAlignment="1">
      <alignment horizontal="center"/>
    </xf>
    <xf numFmtId="165" fontId="6" fillId="0" borderId="36" xfId="574" applyNumberFormat="1" applyFont="1" applyFill="1" applyBorder="1" applyAlignment="1">
      <alignment horizontal="center" wrapText="1"/>
    </xf>
    <xf numFmtId="165" fontId="6" fillId="0" borderId="37" xfId="574" applyNumberFormat="1" applyFont="1" applyFill="1" applyBorder="1" applyAlignment="1">
      <alignment horizontal="center"/>
    </xf>
    <xf numFmtId="165" fontId="6" fillId="0" borderId="83" xfId="574" applyNumberFormat="1" applyFont="1" applyFill="1" applyBorder="1" applyAlignment="1">
      <alignment horizontal="center"/>
    </xf>
    <xf numFmtId="164" fontId="109" fillId="0" borderId="89" xfId="0" applyNumberFormat="1" applyFont="1" applyBorder="1" applyAlignment="1">
      <alignment horizontal="center"/>
    </xf>
    <xf numFmtId="164" fontId="109" fillId="0" borderId="100" xfId="0" applyNumberFormat="1" applyFont="1" applyBorder="1" applyAlignment="1">
      <alignment horizontal="center"/>
    </xf>
    <xf numFmtId="165" fontId="6" fillId="0" borderId="86" xfId="574" applyNumberFormat="1" applyFont="1" applyFill="1" applyBorder="1" applyAlignment="1">
      <alignment horizontal="center"/>
    </xf>
    <xf numFmtId="165" fontId="6" fillId="0" borderId="87" xfId="574" applyNumberFormat="1" applyFont="1" applyFill="1" applyBorder="1" applyAlignment="1">
      <alignment horizontal="center" wrapText="1"/>
    </xf>
    <xf numFmtId="165" fontId="6" fillId="0" borderId="88" xfId="574" applyNumberFormat="1" applyFont="1" applyFill="1" applyBorder="1" applyAlignment="1">
      <alignment horizontal="center"/>
    </xf>
    <xf numFmtId="0" fontId="6" fillId="0" borderId="25" xfId="0" applyFont="1" applyFill="1" applyBorder="1"/>
    <xf numFmtId="164" fontId="6" fillId="0" borderId="35" xfId="0" applyNumberFormat="1" applyFont="1" applyFill="1" applyBorder="1" applyAlignment="1">
      <alignment horizontal="center"/>
    </xf>
    <xf numFmtId="164" fontId="6" fillId="0" borderId="36" xfId="0" applyNumberFormat="1" applyFont="1" applyFill="1" applyBorder="1" applyAlignment="1">
      <alignment horizontal="center"/>
    </xf>
    <xf numFmtId="164" fontId="6" fillId="0" borderId="37" xfId="0" applyNumberFormat="1" applyFont="1" applyFill="1" applyBorder="1" applyAlignment="1">
      <alignment horizontal="center"/>
    </xf>
    <xf numFmtId="165" fontId="6" fillId="0" borderId="44" xfId="0" applyNumberFormat="1" applyFont="1" applyFill="1" applyBorder="1" applyAlignment="1">
      <alignment horizontal="center"/>
    </xf>
    <xf numFmtId="165" fontId="6" fillId="0" borderId="47" xfId="0" applyNumberFormat="1" applyFont="1" applyFill="1" applyBorder="1" applyAlignment="1">
      <alignment horizontal="center"/>
    </xf>
    <xf numFmtId="165" fontId="6" fillId="0" borderId="48" xfId="0" applyNumberFormat="1" applyFont="1" applyFill="1" applyBorder="1" applyAlignment="1">
      <alignment horizontal="center"/>
    </xf>
    <xf numFmtId="0" fontId="6" fillId="0" borderId="94" xfId="0" applyFont="1" applyFill="1" applyBorder="1"/>
    <xf numFmtId="164" fontId="6" fillId="0" borderId="86" xfId="0" applyNumberFormat="1" applyFont="1" applyFill="1" applyBorder="1" applyAlignment="1">
      <alignment horizontal="center"/>
    </xf>
    <xf numFmtId="164" fontId="6" fillId="0" borderId="87" xfId="0" applyNumberFormat="1" applyFont="1" applyFill="1" applyBorder="1" applyAlignment="1">
      <alignment horizontal="center"/>
    </xf>
    <xf numFmtId="164" fontId="6" fillId="0" borderId="88" xfId="0" applyNumberFormat="1" applyFont="1" applyFill="1" applyBorder="1" applyAlignment="1">
      <alignment horizontal="center"/>
    </xf>
    <xf numFmtId="165" fontId="6" fillId="0" borderId="86" xfId="0" applyNumberFormat="1" applyFont="1" applyFill="1" applyBorder="1" applyAlignment="1">
      <alignment horizontal="center"/>
    </xf>
    <xf numFmtId="165" fontId="6" fillId="0" borderId="87" xfId="0" applyNumberFormat="1" applyFont="1" applyFill="1" applyBorder="1" applyAlignment="1">
      <alignment horizontal="center"/>
    </xf>
    <xf numFmtId="165" fontId="6" fillId="0" borderId="88" xfId="0" applyNumberFormat="1" applyFont="1" applyFill="1" applyBorder="1" applyAlignment="1">
      <alignment horizontal="center"/>
    </xf>
    <xf numFmtId="0" fontId="6" fillId="0" borderId="20" xfId="0" applyFont="1" applyFill="1" applyBorder="1"/>
    <xf numFmtId="164" fontId="6" fillId="0" borderId="41" xfId="0" applyNumberFormat="1" applyFont="1" applyFill="1" applyBorder="1" applyAlignment="1">
      <alignment horizontal="center"/>
    </xf>
    <xf numFmtId="164" fontId="6" fillId="0" borderId="42" xfId="0" applyNumberFormat="1" applyFont="1" applyFill="1" applyBorder="1" applyAlignment="1">
      <alignment horizontal="center"/>
    </xf>
    <xf numFmtId="164" fontId="6" fillId="0" borderId="43" xfId="0" applyNumberFormat="1" applyFont="1" applyFill="1" applyBorder="1"/>
    <xf numFmtId="165" fontId="6" fillId="0" borderId="45" xfId="0" applyNumberFormat="1" applyFont="1" applyFill="1" applyBorder="1" applyAlignment="1">
      <alignment horizontal="center"/>
    </xf>
    <xf numFmtId="165" fontId="6" fillId="0" borderId="20" xfId="0" applyNumberFormat="1" applyFont="1" applyFill="1" applyBorder="1" applyAlignment="1">
      <alignment horizontal="center"/>
    </xf>
    <xf numFmtId="165" fontId="6" fillId="0" borderId="32" xfId="0" applyNumberFormat="1" applyFont="1" applyFill="1" applyBorder="1" applyAlignment="1">
      <alignment horizontal="center"/>
    </xf>
    <xf numFmtId="0" fontId="10" fillId="0" borderId="0" xfId="0" applyFont="1" applyFill="1" applyBorder="1"/>
    <xf numFmtId="164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165" fontId="6" fillId="0" borderId="0" xfId="0" applyNumberFormat="1" applyFont="1" applyFill="1" applyBorder="1" applyAlignment="1">
      <alignment horizontal="center"/>
    </xf>
    <xf numFmtId="165" fontId="6" fillId="26" borderId="34" xfId="484" applyNumberFormat="1" applyFont="1" applyFill="1" applyBorder="1" applyAlignment="1">
      <alignment horizontal="center"/>
    </xf>
    <xf numFmtId="0" fontId="6" fillId="26" borderId="30" xfId="484" applyFont="1" applyFill="1" applyBorder="1" applyAlignment="1">
      <alignment horizontal="center"/>
    </xf>
    <xf numFmtId="10" fontId="6" fillId="0" borderId="83" xfId="574" applyNumberFormat="1" applyFont="1" applyFill="1" applyBorder="1"/>
    <xf numFmtId="165" fontId="6" fillId="26" borderId="101" xfId="484" applyNumberFormat="1" applyFont="1" applyFill="1" applyBorder="1" applyAlignment="1">
      <alignment horizontal="center"/>
    </xf>
    <xf numFmtId="165" fontId="6" fillId="26" borderId="102" xfId="484" applyNumberFormat="1" applyFont="1" applyFill="1" applyBorder="1" applyAlignment="1">
      <alignment horizontal="center"/>
    </xf>
    <xf numFmtId="10" fontId="6" fillId="0" borderId="96" xfId="574" applyNumberFormat="1" applyFont="1" applyFill="1" applyBorder="1"/>
    <xf numFmtId="10" fontId="6" fillId="0" borderId="93" xfId="574" applyNumberFormat="1" applyFont="1" applyFill="1" applyBorder="1"/>
    <xf numFmtId="0" fontId="81" fillId="0" borderId="86" xfId="0" applyFont="1" applyBorder="1" applyAlignment="1">
      <alignment horizontal="left"/>
    </xf>
    <xf numFmtId="165" fontId="6" fillId="26" borderId="103" xfId="484" applyNumberFormat="1" applyFont="1" applyFill="1" applyBorder="1" applyAlignment="1">
      <alignment horizontal="center"/>
    </xf>
    <xf numFmtId="165" fontId="6" fillId="26" borderId="104" xfId="484" applyNumberFormat="1" applyFont="1" applyFill="1" applyBorder="1" applyAlignment="1">
      <alignment horizontal="center"/>
    </xf>
    <xf numFmtId="10" fontId="6" fillId="0" borderId="90" xfId="574" applyNumberFormat="1" applyFont="1" applyFill="1" applyBorder="1"/>
    <xf numFmtId="10" fontId="6" fillId="0" borderId="36" xfId="574" applyNumberFormat="1" applyFont="1" applyFill="1" applyBorder="1"/>
    <xf numFmtId="10" fontId="6" fillId="0" borderId="37" xfId="574" applyNumberFormat="1" applyFont="1" applyFill="1" applyBorder="1"/>
    <xf numFmtId="10" fontId="6" fillId="0" borderId="87" xfId="574" applyNumberFormat="1" applyFont="1" applyFill="1" applyBorder="1"/>
    <xf numFmtId="10" fontId="6" fillId="0" borderId="88" xfId="574" applyNumberFormat="1" applyFont="1" applyFill="1" applyBorder="1"/>
    <xf numFmtId="0" fontId="24" fillId="0" borderId="0" xfId="484" applyFont="1" applyAlignment="1">
      <alignment horizontal="centerContinuous"/>
    </xf>
    <xf numFmtId="165" fontId="6" fillId="0" borderId="88" xfId="484" applyNumberFormat="1" applyFont="1" applyBorder="1" applyAlignment="1">
      <alignment horizontal="center"/>
    </xf>
    <xf numFmtId="165" fontId="6" fillId="0" borderId="0" xfId="484" applyNumberFormat="1" applyFont="1" applyAlignment="1">
      <alignment horizontal="center"/>
    </xf>
    <xf numFmtId="165" fontId="6" fillId="0" borderId="48" xfId="484" applyNumberFormat="1" applyFont="1" applyBorder="1" applyAlignment="1">
      <alignment horizontal="center"/>
    </xf>
    <xf numFmtId="0" fontId="6" fillId="0" borderId="41" xfId="484" applyFont="1" applyBorder="1"/>
    <xf numFmtId="0" fontId="6" fillId="0" borderId="42" xfId="484" applyFont="1" applyBorder="1" applyAlignment="1">
      <alignment horizontal="center"/>
    </xf>
    <xf numFmtId="0" fontId="6" fillId="0" borderId="43" xfId="484" applyFont="1" applyBorder="1" applyAlignment="1">
      <alignment horizontal="center"/>
    </xf>
    <xf numFmtId="0" fontId="6" fillId="0" borderId="25" xfId="484" applyFont="1" applyBorder="1"/>
    <xf numFmtId="0" fontId="6" fillId="0" borderId="85" xfId="484" applyFont="1" applyBorder="1"/>
    <xf numFmtId="0" fontId="6" fillId="0" borderId="94" xfId="484" applyFont="1" applyBorder="1"/>
    <xf numFmtId="0" fontId="6" fillId="0" borderId="59" xfId="484" applyFont="1" applyBorder="1"/>
    <xf numFmtId="165" fontId="6" fillId="0" borderId="103" xfId="484" applyNumberFormat="1" applyFont="1" applyBorder="1" applyAlignment="1">
      <alignment horizontal="center"/>
    </xf>
    <xf numFmtId="165" fontId="6" fillId="0" borderId="106" xfId="484" applyNumberFormat="1" applyFont="1" applyBorder="1" applyAlignment="1">
      <alignment horizontal="center"/>
    </xf>
    <xf numFmtId="165" fontId="6" fillId="0" borderId="104" xfId="484" applyNumberFormat="1" applyFont="1" applyBorder="1" applyAlignment="1">
      <alignment horizontal="center"/>
    </xf>
    <xf numFmtId="165" fontId="6" fillId="0" borderId="101" xfId="484" applyNumberFormat="1" applyFont="1" applyBorder="1" applyAlignment="1">
      <alignment horizontal="center"/>
    </xf>
    <xf numFmtId="10" fontId="6" fillId="0" borderId="35" xfId="574" applyNumberFormat="1" applyFont="1" applyFill="1" applyBorder="1" applyAlignment="1">
      <alignment horizontal="center"/>
    </xf>
    <xf numFmtId="10" fontId="6" fillId="0" borderId="37" xfId="574" applyNumberFormat="1" applyFont="1" applyFill="1" applyBorder="1" applyAlignment="1">
      <alignment horizontal="center"/>
    </xf>
    <xf numFmtId="10" fontId="6" fillId="0" borderId="82" xfId="574" applyNumberFormat="1" applyFont="1" applyFill="1" applyBorder="1" applyAlignment="1">
      <alignment horizontal="center"/>
    </xf>
    <xf numFmtId="10" fontId="6" fillId="0" borderId="84" xfId="574" applyNumberFormat="1" applyFont="1" applyFill="1" applyBorder="1" applyAlignment="1">
      <alignment horizontal="center"/>
    </xf>
    <xf numFmtId="10" fontId="6" fillId="0" borderId="86" xfId="574" applyNumberFormat="1" applyFont="1" applyFill="1" applyBorder="1" applyAlignment="1">
      <alignment horizontal="center"/>
    </xf>
    <xf numFmtId="10" fontId="6" fillId="0" borderId="88" xfId="574" applyNumberFormat="1" applyFont="1" applyFill="1" applyBorder="1" applyAlignment="1">
      <alignment horizontal="center"/>
    </xf>
    <xf numFmtId="165" fontId="6" fillId="0" borderId="44" xfId="484" applyNumberFormat="1" applyFont="1" applyBorder="1" applyAlignment="1">
      <alignment horizontal="center"/>
    </xf>
    <xf numFmtId="165" fontId="6" fillId="0" borderId="86" xfId="484" applyNumberFormat="1" applyFont="1" applyBorder="1" applyAlignment="1">
      <alignment horizontal="center"/>
    </xf>
    <xf numFmtId="0" fontId="6" fillId="41" borderId="16" xfId="0" applyFont="1" applyFill="1" applyBorder="1" applyAlignment="1">
      <alignment horizontal="center" wrapText="1"/>
    </xf>
    <xf numFmtId="0" fontId="81" fillId="0" borderId="59" xfId="0" applyFont="1" applyFill="1" applyBorder="1" applyAlignment="1">
      <alignment horizontal="left"/>
    </xf>
    <xf numFmtId="2" fontId="109" fillId="41" borderId="64" xfId="0" applyNumberFormat="1" applyFont="1" applyFill="1" applyBorder="1" applyAlignment="1">
      <alignment horizontal="center"/>
    </xf>
    <xf numFmtId="2" fontId="109" fillId="41" borderId="92" xfId="0" applyNumberFormat="1" applyFont="1" applyFill="1" applyBorder="1" applyAlignment="1">
      <alignment horizontal="center"/>
    </xf>
    <xf numFmtId="2" fontId="109" fillId="41" borderId="97" xfId="0" applyNumberFormat="1" applyFont="1" applyFill="1" applyBorder="1" applyAlignment="1">
      <alignment horizontal="center"/>
    </xf>
    <xf numFmtId="10" fontId="6" fillId="0" borderId="51" xfId="574" applyNumberFormat="1" applyFont="1" applyBorder="1" applyAlignment="1" applyProtection="1">
      <alignment horizontal="center"/>
      <protection locked="0"/>
    </xf>
    <xf numFmtId="0" fontId="3" fillId="0" borderId="0" xfId="484" applyFill="1" applyAlignment="1"/>
    <xf numFmtId="0" fontId="86" fillId="26" borderId="0" xfId="484" applyFont="1" applyFill="1" applyAlignment="1">
      <alignment horizontal="left"/>
    </xf>
    <xf numFmtId="164" fontId="109" fillId="0" borderId="105" xfId="0" applyNumberFormat="1" applyFont="1" applyBorder="1" applyAlignment="1">
      <alignment horizontal="center"/>
    </xf>
    <xf numFmtId="164" fontId="6" fillId="26" borderId="105" xfId="0" applyNumberFormat="1" applyFont="1" applyFill="1" applyBorder="1" applyAlignment="1">
      <alignment horizontal="center"/>
    </xf>
    <xf numFmtId="164" fontId="6" fillId="0" borderId="105" xfId="0" applyNumberFormat="1" applyFont="1" applyBorder="1" applyAlignment="1">
      <alignment horizontal="center"/>
    </xf>
    <xf numFmtId="164" fontId="6" fillId="26" borderId="82" xfId="0" applyNumberFormat="1" applyFont="1" applyFill="1" applyBorder="1" applyAlignment="1">
      <alignment horizontal="center"/>
    </xf>
    <xf numFmtId="164" fontId="109" fillId="0" borderId="107" xfId="0" applyNumberFormat="1" applyFont="1" applyBorder="1" applyAlignment="1">
      <alignment horizontal="center"/>
    </xf>
    <xf numFmtId="164" fontId="6" fillId="0" borderId="107" xfId="0" applyNumberFormat="1" applyFont="1" applyBorder="1" applyAlignment="1">
      <alignment horizontal="center"/>
    </xf>
    <xf numFmtId="164" fontId="109" fillId="0" borderId="108" xfId="0" applyNumberFormat="1" applyFont="1" applyBorder="1" applyAlignment="1">
      <alignment horizontal="center"/>
    </xf>
    <xf numFmtId="164" fontId="6" fillId="0" borderId="82" xfId="0" applyNumberFormat="1" applyFont="1" applyBorder="1" applyAlignment="1">
      <alignment horizontal="center"/>
    </xf>
    <xf numFmtId="0" fontId="6" fillId="0" borderId="0" xfId="555" applyFont="1" applyBorder="1" applyAlignment="1">
      <alignment horizontal="centerContinuous"/>
    </xf>
    <xf numFmtId="0" fontId="3" fillId="0" borderId="0" xfId="484" applyBorder="1" applyAlignment="1">
      <alignment horizontal="centerContinuous"/>
    </xf>
    <xf numFmtId="0" fontId="6" fillId="0" borderId="109" xfId="0" applyFont="1" applyBorder="1" applyAlignment="1">
      <alignment vertical="center" wrapText="1"/>
    </xf>
    <xf numFmtId="0" fontId="6" fillId="0" borderId="110" xfId="0" applyFont="1" applyBorder="1" applyAlignment="1">
      <alignment horizontal="center" vertical="center" wrapText="1"/>
    </xf>
    <xf numFmtId="0" fontId="6" fillId="0" borderId="111" xfId="0" applyFont="1" applyBorder="1" applyAlignment="1">
      <alignment vertical="center" wrapText="1"/>
    </xf>
    <xf numFmtId="165" fontId="6" fillId="0" borderId="112" xfId="0" applyNumberFormat="1" applyFont="1" applyBorder="1" applyAlignment="1">
      <alignment horizontal="center" vertical="center" wrapText="1"/>
    </xf>
    <xf numFmtId="165" fontId="20" fillId="0" borderId="112" xfId="0" applyNumberFormat="1" applyFont="1" applyBorder="1" applyAlignment="1">
      <alignment horizontal="center" vertical="center" wrapText="1"/>
    </xf>
    <xf numFmtId="0" fontId="6" fillId="0" borderId="111" xfId="0" applyFont="1" applyBorder="1" applyAlignment="1">
      <alignment horizontal="left" vertical="center" wrapText="1"/>
    </xf>
    <xf numFmtId="0" fontId="6" fillId="0" borderId="111" xfId="0" applyFont="1" applyBorder="1" applyAlignment="1">
      <alignment horizontal="center" vertical="center" wrapText="1"/>
    </xf>
    <xf numFmtId="165" fontId="6" fillId="0" borderId="112" xfId="574" applyNumberFormat="1" applyFont="1" applyBorder="1" applyAlignment="1">
      <alignment horizontal="center" vertical="center" wrapText="1"/>
    </xf>
    <xf numFmtId="164" fontId="6" fillId="0" borderId="0" xfId="718" applyNumberFormat="1" applyFont="1"/>
    <xf numFmtId="0" fontId="20" fillId="26" borderId="33" xfId="0" applyFont="1" applyFill="1" applyBorder="1" applyAlignment="1">
      <alignment horizontal="centerContinuous"/>
    </xf>
    <xf numFmtId="164" fontId="6" fillId="0" borderId="37" xfId="0" applyNumberFormat="1" applyFont="1" applyFill="1" applyBorder="1" applyAlignment="1" applyProtection="1">
      <alignment horizontal="center"/>
      <protection locked="0"/>
    </xf>
    <xf numFmtId="164" fontId="6" fillId="0" borderId="84" xfId="0" applyNumberFormat="1" applyFont="1" applyFill="1" applyBorder="1" applyAlignment="1" applyProtection="1">
      <alignment horizontal="center"/>
      <protection locked="0"/>
    </xf>
    <xf numFmtId="164" fontId="6" fillId="0" borderId="88" xfId="0" applyNumberFormat="1" applyFont="1" applyFill="1" applyBorder="1" applyAlignment="1" applyProtection="1">
      <alignment horizontal="center"/>
      <protection locked="0"/>
    </xf>
    <xf numFmtId="164" fontId="6" fillId="0" borderId="43" xfId="726" applyNumberFormat="1" applyFont="1" applyBorder="1" applyAlignment="1">
      <alignment horizontal="center"/>
    </xf>
    <xf numFmtId="0" fontId="113" fillId="0" borderId="0" xfId="718" applyAlignment="1">
      <alignment horizontal="centerContinuous"/>
    </xf>
    <xf numFmtId="2" fontId="109" fillId="41" borderId="113" xfId="0" applyNumberFormat="1" applyFont="1" applyFill="1" applyBorder="1" applyAlignment="1">
      <alignment horizontal="center"/>
    </xf>
    <xf numFmtId="2" fontId="109" fillId="41" borderId="114" xfId="0" applyNumberFormat="1" applyFont="1" applyFill="1" applyBorder="1" applyAlignment="1">
      <alignment horizontal="center"/>
    </xf>
    <xf numFmtId="0" fontId="8" fillId="0" borderId="0" xfId="0" applyNumberFormat="1" applyFont="1" applyAlignment="1" applyProtection="1"/>
    <xf numFmtId="0" fontId="8" fillId="0" borderId="0" xfId="0" applyNumberFormat="1" applyFont="1" applyFill="1" applyAlignment="1" applyProtection="1"/>
    <xf numFmtId="37" fontId="9" fillId="0" borderId="0" xfId="0" applyNumberFormat="1" applyFont="1"/>
    <xf numFmtId="5" fontId="9" fillId="0" borderId="0" xfId="0" applyNumberFormat="1" applyFont="1"/>
    <xf numFmtId="37" fontId="9" fillId="0" borderId="16" xfId="0" applyNumberFormat="1" applyFont="1" applyBorder="1"/>
    <xf numFmtId="37" fontId="9" fillId="0" borderId="17" xfId="0" applyNumberFormat="1" applyFont="1" applyBorder="1"/>
    <xf numFmtId="37" fontId="9" fillId="0" borderId="18" xfId="0" applyNumberFormat="1" applyFont="1" applyBorder="1"/>
    <xf numFmtId="37" fontId="9" fillId="0" borderId="19" xfId="0" applyNumberFormat="1" applyFont="1" applyBorder="1"/>
    <xf numFmtId="37" fontId="9" fillId="0" borderId="0" xfId="0" applyNumberFormat="1" applyFont="1" applyBorder="1"/>
    <xf numFmtId="37" fontId="9" fillId="0" borderId="21" xfId="0" applyNumberFormat="1" applyFont="1" applyBorder="1"/>
    <xf numFmtId="5" fontId="9" fillId="0" borderId="0" xfId="0" applyNumberFormat="1" applyFont="1" applyBorder="1"/>
    <xf numFmtId="5" fontId="9" fillId="0" borderId="21" xfId="0" applyNumberFormat="1" applyFont="1" applyBorder="1"/>
    <xf numFmtId="177" fontId="9" fillId="0" borderId="0" xfId="0" applyNumberFormat="1" applyFont="1" applyBorder="1"/>
    <xf numFmtId="165" fontId="9" fillId="0" borderId="21" xfId="0" applyNumberFormat="1" applyFont="1" applyBorder="1"/>
    <xf numFmtId="10" fontId="9" fillId="0" borderId="0" xfId="0" applyNumberFormat="1" applyFont="1" applyBorder="1"/>
    <xf numFmtId="178" fontId="9" fillId="0" borderId="0" xfId="0" applyNumberFormat="1" applyFont="1" applyBorder="1"/>
    <xf numFmtId="10" fontId="9" fillId="0" borderId="21" xfId="0" applyNumberFormat="1" applyFont="1" applyBorder="1"/>
    <xf numFmtId="7" fontId="9" fillId="0" borderId="0" xfId="0" applyNumberFormat="1" applyFont="1" applyBorder="1"/>
    <xf numFmtId="179" fontId="9" fillId="0" borderId="0" xfId="0" applyNumberFormat="1" applyFont="1" applyBorder="1"/>
    <xf numFmtId="180" fontId="9" fillId="0" borderId="0" xfId="0" applyNumberFormat="1" applyFont="1" applyBorder="1"/>
    <xf numFmtId="37" fontId="9" fillId="0" borderId="20" xfId="0" applyNumberFormat="1" applyFont="1" applyBorder="1"/>
    <xf numFmtId="37" fontId="9" fillId="0" borderId="11" xfId="0" applyNumberFormat="1" applyFont="1" applyBorder="1"/>
    <xf numFmtId="10" fontId="9" fillId="0" borderId="11" xfId="0" applyNumberFormat="1" applyFont="1" applyBorder="1"/>
    <xf numFmtId="5" fontId="9" fillId="0" borderId="11" xfId="0" applyNumberFormat="1" applyFont="1" applyBorder="1"/>
    <xf numFmtId="10" fontId="9" fillId="0" borderId="32" xfId="0" applyNumberFormat="1" applyFont="1" applyBorder="1"/>
    <xf numFmtId="0" fontId="126" fillId="0" borderId="0" xfId="0" applyFont="1" applyAlignment="1">
      <alignment vertical="center"/>
    </xf>
    <xf numFmtId="14" fontId="127" fillId="0" borderId="0" xfId="0" applyNumberFormat="1" applyFont="1" applyAlignment="1">
      <alignment vertical="center" shrinkToFit="1"/>
    </xf>
    <xf numFmtId="0" fontId="127" fillId="0" borderId="0" xfId="0" applyFont="1" applyAlignment="1"/>
    <xf numFmtId="181" fontId="9" fillId="0" borderId="0" xfId="0" applyNumberFormat="1" applyFont="1"/>
    <xf numFmtId="0" fontId="128" fillId="42" borderId="16" xfId="0" applyFont="1" applyFill="1" applyBorder="1" applyAlignment="1"/>
    <xf numFmtId="0" fontId="128" fillId="42" borderId="18" xfId="0" applyFont="1" applyFill="1" applyBorder="1" applyAlignment="1"/>
    <xf numFmtId="14" fontId="127" fillId="0" borderId="19" xfId="0" applyNumberFormat="1" applyFont="1" applyBorder="1" applyAlignment="1"/>
    <xf numFmtId="10" fontId="127" fillId="0" borderId="21" xfId="0" applyNumberFormat="1" applyFont="1" applyBorder="1" applyAlignment="1">
      <alignment horizontal="center" vertical="center"/>
    </xf>
    <xf numFmtId="14" fontId="127" fillId="0" borderId="20" xfId="0" applyNumberFormat="1" applyFont="1" applyBorder="1" applyAlignment="1"/>
    <xf numFmtId="10" fontId="127" fillId="0" borderId="32" xfId="0" applyNumberFormat="1" applyFont="1" applyBorder="1" applyAlignment="1">
      <alignment horizontal="center" vertical="center"/>
    </xf>
    <xf numFmtId="10" fontId="6" fillId="0" borderId="37" xfId="555" applyNumberFormat="1" applyFont="1" applyBorder="1" applyAlignment="1">
      <alignment horizontal="center"/>
    </xf>
    <xf numFmtId="10" fontId="6" fillId="0" borderId="84" xfId="555" applyNumberFormat="1" applyFont="1" applyBorder="1" applyAlignment="1">
      <alignment horizontal="center"/>
    </xf>
    <xf numFmtId="10" fontId="15" fillId="0" borderId="88" xfId="555" applyNumberFormat="1" applyFont="1" applyBorder="1" applyAlignment="1">
      <alignment horizontal="center"/>
    </xf>
    <xf numFmtId="0" fontId="9" fillId="0" borderId="0" xfId="0" applyFont="1" applyFill="1" applyBorder="1"/>
    <xf numFmtId="10" fontId="6" fillId="0" borderId="113" xfId="0" applyNumberFormat="1" applyFont="1" applyBorder="1" applyAlignment="1" applyProtection="1">
      <alignment horizontal="center"/>
      <protection locked="0"/>
    </xf>
    <xf numFmtId="10" fontId="6" fillId="0" borderId="113" xfId="574" applyNumberFormat="1" applyFont="1" applyBorder="1" applyAlignment="1">
      <alignment horizontal="center"/>
    </xf>
    <xf numFmtId="10" fontId="15" fillId="0" borderId="113" xfId="0" applyNumberFormat="1" applyFont="1" applyBorder="1" applyAlignment="1" applyProtection="1">
      <alignment horizontal="center"/>
      <protection locked="0"/>
    </xf>
    <xf numFmtId="10" fontId="15" fillId="0" borderId="113" xfId="574" applyNumberFormat="1" applyFont="1" applyBorder="1" applyAlignment="1" applyProtection="1">
      <alignment horizontal="center"/>
      <protection locked="0"/>
    </xf>
    <xf numFmtId="10" fontId="6" fillId="0" borderId="114" xfId="0" applyNumberFormat="1" applyFont="1" applyBorder="1" applyAlignment="1" applyProtection="1">
      <alignment horizontal="center"/>
      <protection locked="0"/>
    </xf>
    <xf numFmtId="41" fontId="6" fillId="0" borderId="114" xfId="0" applyNumberFormat="1" applyFont="1" applyBorder="1" applyAlignment="1" applyProtection="1">
      <alignment horizontal="center"/>
      <protection locked="0"/>
    </xf>
    <xf numFmtId="0" fontId="6" fillId="0" borderId="20" xfId="555" applyFont="1" applyBorder="1"/>
    <xf numFmtId="0" fontId="6" fillId="0" borderId="29" xfId="555" applyFont="1" applyBorder="1" applyAlignment="1">
      <alignment horizontal="center"/>
    </xf>
    <xf numFmtId="10" fontId="6" fillId="0" borderId="29" xfId="574" applyNumberFormat="1" applyFont="1" applyBorder="1" applyAlignment="1">
      <alignment horizontal="center"/>
    </xf>
    <xf numFmtId="0" fontId="6" fillId="0" borderId="32" xfId="555" applyFont="1" applyBorder="1" applyAlignment="1">
      <alignment horizontal="center"/>
    </xf>
    <xf numFmtId="10" fontId="6" fillId="0" borderId="51" xfId="555" applyNumberFormat="1" applyFont="1" applyBorder="1" applyAlignment="1">
      <alignment horizontal="center"/>
    </xf>
    <xf numFmtId="10" fontId="6" fillId="0" borderId="113" xfId="555" applyNumberFormat="1" applyFont="1" applyBorder="1" applyAlignment="1">
      <alignment horizontal="center"/>
    </xf>
    <xf numFmtId="10" fontId="15" fillId="0" borderId="114" xfId="555" applyNumberFormat="1" applyFont="1" applyBorder="1" applyAlignment="1">
      <alignment horizontal="center"/>
    </xf>
    <xf numFmtId="10" fontId="6" fillId="0" borderId="29" xfId="555" applyNumberFormat="1" applyFont="1" applyBorder="1" applyAlignment="1">
      <alignment horizontal="center"/>
    </xf>
    <xf numFmtId="10" fontId="6" fillId="0" borderId="51" xfId="574" applyNumberFormat="1" applyFont="1" applyBorder="1" applyAlignment="1">
      <alignment horizontal="center"/>
    </xf>
    <xf numFmtId="10" fontId="6" fillId="0" borderId="113" xfId="484" applyNumberFormat="1" applyFont="1" applyBorder="1" applyAlignment="1">
      <alignment horizontal="center"/>
    </xf>
    <xf numFmtId="10" fontId="15" fillId="0" borderId="114" xfId="574" applyNumberFormat="1" applyFont="1" applyBorder="1" applyAlignment="1">
      <alignment horizontal="center"/>
    </xf>
    <xf numFmtId="10" fontId="15" fillId="0" borderId="114" xfId="0" applyNumberFormat="1" applyFont="1" applyBorder="1" applyAlignment="1" applyProtection="1">
      <alignment horizontal="center"/>
      <protection locked="0"/>
    </xf>
    <xf numFmtId="0" fontId="109" fillId="0" borderId="94" xfId="0" applyFont="1" applyBorder="1" applyAlignment="1">
      <alignment horizontal="left" vertical="center"/>
    </xf>
    <xf numFmtId="0" fontId="6" fillId="26" borderId="94" xfId="0" applyFont="1" applyFill="1" applyBorder="1"/>
    <xf numFmtId="176" fontId="109" fillId="0" borderId="82" xfId="0" applyNumberFormat="1" applyFont="1" applyBorder="1" applyAlignment="1">
      <alignment horizontal="center" vertical="center"/>
    </xf>
    <xf numFmtId="10" fontId="109" fillId="0" borderId="105" xfId="0" applyNumberFormat="1" applyFont="1" applyBorder="1" applyAlignment="1">
      <alignment horizontal="center" vertical="center"/>
    </xf>
    <xf numFmtId="10" fontId="109" fillId="0" borderId="105" xfId="574" applyNumberFormat="1" applyFont="1" applyBorder="1" applyAlignment="1">
      <alignment horizontal="center" vertical="center"/>
    </xf>
    <xf numFmtId="176" fontId="109" fillId="0" borderId="19" xfId="0" applyNumberFormat="1" applyFont="1" applyBorder="1" applyAlignment="1">
      <alignment horizontal="center" vertical="center"/>
    </xf>
    <xf numFmtId="10" fontId="109" fillId="0" borderId="21" xfId="574" applyNumberFormat="1" applyFont="1" applyBorder="1" applyAlignment="1">
      <alignment horizontal="center" vertical="center"/>
    </xf>
    <xf numFmtId="165" fontId="109" fillId="0" borderId="105" xfId="0" applyNumberFormat="1" applyFont="1" applyBorder="1" applyAlignment="1">
      <alignment horizontal="center" vertical="center"/>
    </xf>
    <xf numFmtId="165" fontId="109" fillId="0" borderId="105" xfId="574" applyNumberFormat="1" applyFont="1" applyBorder="1" applyAlignment="1">
      <alignment horizontal="center" vertical="center"/>
    </xf>
    <xf numFmtId="176" fontId="109" fillId="0" borderId="86" xfId="0" applyNumberFormat="1" applyFont="1" applyBorder="1" applyAlignment="1">
      <alignment horizontal="center" vertical="center"/>
    </xf>
    <xf numFmtId="176" fontId="6" fillId="26" borderId="35" xfId="310" applyNumberFormat="1" applyFont="1" applyFill="1" applyBorder="1" applyAlignment="1">
      <alignment horizontal="center"/>
    </xf>
    <xf numFmtId="176" fontId="6" fillId="26" borderId="86" xfId="310" applyNumberFormat="1" applyFont="1" applyFill="1" applyBorder="1" applyAlignment="1">
      <alignment horizontal="center"/>
    </xf>
    <xf numFmtId="0" fontId="109" fillId="0" borderId="25" xfId="0" applyFont="1" applyBorder="1" applyAlignment="1">
      <alignment horizontal="left" vertical="center"/>
    </xf>
    <xf numFmtId="0" fontId="109" fillId="0" borderId="85" xfId="0" applyFont="1" applyFill="1" applyBorder="1" applyAlignment="1">
      <alignment horizontal="left" vertical="center"/>
    </xf>
    <xf numFmtId="0" fontId="109" fillId="0" borderId="98" xfId="0" applyFont="1" applyBorder="1" applyAlignment="1">
      <alignment horizontal="left" vertical="center"/>
    </xf>
    <xf numFmtId="176" fontId="109" fillId="0" borderId="35" xfId="0" applyNumberFormat="1" applyFont="1" applyBorder="1" applyAlignment="1">
      <alignment horizontal="center" vertical="center"/>
    </xf>
    <xf numFmtId="176" fontId="109" fillId="0" borderId="82" xfId="0" applyNumberFormat="1" applyFont="1" applyFill="1" applyBorder="1" applyAlignment="1">
      <alignment horizontal="center" vertical="center"/>
    </xf>
    <xf numFmtId="10" fontId="109" fillId="0" borderId="105" xfId="0" applyNumberFormat="1" applyFont="1" applyFill="1" applyBorder="1" applyAlignment="1">
      <alignment horizontal="center" vertical="center"/>
    </xf>
    <xf numFmtId="10" fontId="109" fillId="0" borderId="105" xfId="574" applyNumberFormat="1" applyFont="1" applyFill="1" applyBorder="1" applyAlignment="1">
      <alignment horizontal="center" vertical="center"/>
    </xf>
    <xf numFmtId="165" fontId="109" fillId="0" borderId="87" xfId="0" applyNumberFormat="1" applyFont="1" applyBorder="1" applyAlignment="1">
      <alignment horizontal="center" vertical="center"/>
    </xf>
    <xf numFmtId="165" fontId="109" fillId="0" borderId="87" xfId="574" applyNumberFormat="1" applyFont="1" applyBorder="1" applyAlignment="1">
      <alignment horizontal="center" vertical="center"/>
    </xf>
    <xf numFmtId="165" fontId="109" fillId="0" borderId="88" xfId="574" applyNumberFormat="1" applyFont="1" applyBorder="1" applyAlignment="1">
      <alignment horizontal="center" vertical="center"/>
    </xf>
    <xf numFmtId="0" fontId="6" fillId="26" borderId="17" xfId="0" applyFont="1" applyFill="1" applyBorder="1" applyAlignment="1">
      <alignment horizontal="centerContinuous"/>
    </xf>
    <xf numFmtId="0" fontId="6" fillId="26" borderId="0" xfId="0" applyFont="1" applyFill="1" applyBorder="1"/>
    <xf numFmtId="0" fontId="6" fillId="26" borderId="115" xfId="0" applyFont="1" applyFill="1" applyBorder="1" applyAlignment="1">
      <alignment horizontal="center"/>
    </xf>
    <xf numFmtId="0" fontId="81" fillId="0" borderId="59" xfId="0" applyFont="1" applyBorder="1" applyAlignment="1">
      <alignment horizontal="left"/>
    </xf>
    <xf numFmtId="0" fontId="8" fillId="26" borderId="28" xfId="0" applyFont="1" applyFill="1" applyBorder="1" applyAlignment="1">
      <alignment horizontal="center" vertical="center"/>
    </xf>
    <xf numFmtId="0" fontId="6" fillId="26" borderId="26" xfId="0" applyFont="1" applyFill="1" applyBorder="1" applyAlignment="1">
      <alignment horizontal="center" vertical="center"/>
    </xf>
    <xf numFmtId="0" fontId="6" fillId="26" borderId="29" xfId="0" applyFont="1" applyFill="1" applyBorder="1" applyAlignment="1">
      <alignment horizontal="center" vertical="center" wrapText="1"/>
    </xf>
    <xf numFmtId="0" fontId="9" fillId="0" borderId="0" xfId="555" applyFont="1"/>
    <xf numFmtId="17" fontId="9" fillId="0" borderId="17" xfId="0" applyNumberFormat="1" applyFont="1" applyBorder="1"/>
    <xf numFmtId="0" fontId="6" fillId="0" borderId="25" xfId="0" applyFont="1" applyBorder="1" applyAlignment="1">
      <alignment horizontal="left"/>
    </xf>
    <xf numFmtId="0" fontId="6" fillId="0" borderId="85" xfId="0" applyFont="1" applyBorder="1" applyAlignment="1">
      <alignment horizontal="left"/>
    </xf>
    <xf numFmtId="0" fontId="6" fillId="0" borderId="94" xfId="0" applyFont="1" applyBorder="1" applyAlignment="1">
      <alignment horizontal="left"/>
    </xf>
    <xf numFmtId="0" fontId="6" fillId="0" borderId="22" xfId="0" applyFont="1" applyBorder="1" applyAlignment="1">
      <alignment horizontal="left"/>
    </xf>
    <xf numFmtId="164" fontId="6" fillId="0" borderId="35" xfId="0" applyNumberFormat="1" applyFont="1" applyFill="1" applyBorder="1" applyAlignment="1" applyProtection="1">
      <alignment horizontal="center"/>
      <protection locked="0"/>
    </xf>
    <xf numFmtId="164" fontId="6" fillId="0" borderId="82" xfId="0" applyNumberFormat="1" applyFont="1" applyFill="1" applyBorder="1" applyAlignment="1" applyProtection="1">
      <alignment horizontal="center"/>
      <protection locked="0"/>
    </xf>
    <xf numFmtId="164" fontId="6" fillId="0" borderId="86" xfId="0" applyNumberFormat="1" applyFont="1" applyFill="1" applyBorder="1" applyAlignment="1" applyProtection="1">
      <alignment horizontal="center"/>
      <protection locked="0"/>
    </xf>
    <xf numFmtId="164" fontId="6" fillId="0" borderId="41" xfId="726" applyNumberFormat="1" applyFont="1" applyBorder="1" applyAlignment="1">
      <alignment horizontal="center"/>
    </xf>
    <xf numFmtId="10" fontId="6" fillId="0" borderId="18" xfId="585" applyNumberFormat="1" applyFont="1" applyBorder="1" applyAlignment="1">
      <alignment horizontal="center"/>
    </xf>
    <xf numFmtId="10" fontId="6" fillId="0" borderId="21" xfId="585" applyNumberFormat="1" applyFont="1" applyBorder="1" applyAlignment="1">
      <alignment horizontal="center"/>
    </xf>
    <xf numFmtId="10" fontId="6" fillId="0" borderId="32" xfId="585" applyNumberFormat="1" applyFont="1" applyBorder="1" applyAlignment="1">
      <alignment horizontal="center"/>
    </xf>
    <xf numFmtId="0" fontId="9" fillId="0" borderId="0" xfId="429" applyFont="1" applyAlignment="1" applyProtection="1"/>
    <xf numFmtId="0" fontId="9" fillId="0" borderId="0" xfId="429" applyFont="1" applyAlignment="1" applyProtection="1">
      <alignment horizontal="left" vertical="center"/>
    </xf>
    <xf numFmtId="0" fontId="109" fillId="0" borderId="105" xfId="0" applyFont="1" applyBorder="1" applyAlignment="1">
      <alignment horizontal="left"/>
    </xf>
    <xf numFmtId="171" fontId="109" fillId="0" borderId="105" xfId="310" applyNumberFormat="1" applyFont="1" applyBorder="1" applyAlignment="1">
      <alignment horizontal="right"/>
    </xf>
    <xf numFmtId="9" fontId="81" fillId="0" borderId="105" xfId="0" applyNumberFormat="1" applyFont="1" applyBorder="1" applyAlignment="1">
      <alignment horizontal="center"/>
    </xf>
    <xf numFmtId="0" fontId="81" fillId="0" borderId="105" xfId="0" applyFont="1" applyBorder="1" applyAlignment="1">
      <alignment horizontal="center"/>
    </xf>
    <xf numFmtId="40" fontId="6" fillId="0" borderId="105" xfId="0" applyNumberFormat="1" applyFont="1" applyBorder="1" applyAlignment="1">
      <alignment horizontal="center" wrapText="1"/>
    </xf>
    <xf numFmtId="0" fontId="6" fillId="0" borderId="105" xfId="484" applyFont="1" applyBorder="1" applyAlignment="1">
      <alignment horizontal="center"/>
    </xf>
    <xf numFmtId="165" fontId="109" fillId="0" borderId="105" xfId="574" applyNumberFormat="1" applyFont="1" applyBorder="1" applyAlignment="1">
      <alignment horizontal="center"/>
    </xf>
    <xf numFmtId="40" fontId="109" fillId="0" borderId="105" xfId="574" applyNumberFormat="1" applyFont="1" applyBorder="1" applyAlignment="1">
      <alignment horizontal="center"/>
    </xf>
    <xf numFmtId="0" fontId="6" fillId="0" borderId="105" xfId="0" applyFont="1" applyBorder="1"/>
    <xf numFmtId="171" fontId="6" fillId="0" borderId="105" xfId="0" applyNumberFormat="1" applyFont="1" applyBorder="1"/>
    <xf numFmtId="40" fontId="6" fillId="0" borderId="105" xfId="0" applyNumberFormat="1" applyFont="1" applyBorder="1" applyAlignment="1">
      <alignment horizontal="center"/>
    </xf>
    <xf numFmtId="0" fontId="81" fillId="0" borderId="105" xfId="484" applyFont="1" applyBorder="1" applyAlignment="1">
      <alignment horizontal="center"/>
    </xf>
    <xf numFmtId="2" fontId="109" fillId="0" borderId="105" xfId="574" applyNumberFormat="1" applyFont="1" applyBorder="1" applyAlignment="1">
      <alignment horizontal="center"/>
    </xf>
    <xf numFmtId="0" fontId="81" fillId="0" borderId="105" xfId="0" applyFont="1" applyBorder="1" applyAlignment="1">
      <alignment horizontal="left"/>
    </xf>
    <xf numFmtId="9" fontId="109" fillId="0" borderId="105" xfId="574" applyFont="1" applyBorder="1" applyAlignment="1">
      <alignment horizontal="center"/>
    </xf>
    <xf numFmtId="0" fontId="81" fillId="0" borderId="105" xfId="0" applyFont="1" applyFill="1" applyBorder="1" applyAlignment="1">
      <alignment horizontal="left"/>
    </xf>
    <xf numFmtId="9" fontId="6" fillId="0" borderId="105" xfId="574" applyFont="1" applyBorder="1" applyAlignment="1">
      <alignment horizontal="center"/>
    </xf>
    <xf numFmtId="0" fontId="109" fillId="0" borderId="105" xfId="0" applyFont="1" applyFill="1" applyBorder="1" applyAlignment="1">
      <alignment horizontal="center"/>
    </xf>
    <xf numFmtId="0" fontId="81" fillId="0" borderId="105" xfId="0" applyFont="1" applyFill="1" applyBorder="1" applyAlignment="1">
      <alignment horizontal="center"/>
    </xf>
    <xf numFmtId="0" fontId="6" fillId="0" borderId="105" xfId="484" applyFont="1" applyFill="1" applyBorder="1" applyAlignment="1">
      <alignment horizontal="center" wrapText="1"/>
    </xf>
    <xf numFmtId="165" fontId="6" fillId="0" borderId="105" xfId="574" applyNumberFormat="1" applyFont="1" applyBorder="1" applyAlignment="1">
      <alignment horizontal="center"/>
    </xf>
    <xf numFmtId="165" fontId="6" fillId="0" borderId="105" xfId="0" applyNumberFormat="1" applyFont="1" applyBorder="1" applyAlignment="1">
      <alignment horizontal="center"/>
    </xf>
    <xf numFmtId="2" fontId="6" fillId="0" borderId="105" xfId="0" applyNumberFormat="1" applyFont="1" applyBorder="1" applyAlignment="1">
      <alignment horizontal="center"/>
    </xf>
    <xf numFmtId="10" fontId="109" fillId="0" borderId="105" xfId="574" applyNumberFormat="1" applyFont="1" applyBorder="1" applyAlignment="1">
      <alignment horizontal="center"/>
    </xf>
    <xf numFmtId="175" fontId="6" fillId="0" borderId="105" xfId="719" applyNumberFormat="1" applyFont="1" applyBorder="1" applyAlignment="1">
      <alignment horizontal="right" vertical="top"/>
    </xf>
    <xf numFmtId="10" fontId="81" fillId="0" borderId="105" xfId="0" applyNumberFormat="1" applyFont="1" applyBorder="1" applyAlignment="1">
      <alignment horizontal="center"/>
    </xf>
    <xf numFmtId="9" fontId="6" fillId="0" borderId="105" xfId="0" applyNumberFormat="1" applyFont="1" applyBorder="1" applyAlignment="1">
      <alignment horizontal="center"/>
    </xf>
    <xf numFmtId="170" fontId="6" fillId="0" borderId="105" xfId="0" applyNumberFormat="1" applyFont="1" applyBorder="1" applyAlignment="1">
      <alignment horizontal="center"/>
    </xf>
    <xf numFmtId="10" fontId="6" fillId="0" borderId="105" xfId="0" applyNumberFormat="1" applyFont="1" applyBorder="1" applyAlignment="1">
      <alignment horizontal="center"/>
    </xf>
    <xf numFmtId="0" fontId="6" fillId="0" borderId="105" xfId="0" applyFont="1" applyBorder="1" applyAlignment="1">
      <alignment horizontal="center"/>
    </xf>
    <xf numFmtId="0" fontId="109" fillId="0" borderId="116" xfId="0" applyFont="1" applyBorder="1" applyAlignment="1">
      <alignment horizontal="left"/>
    </xf>
    <xf numFmtId="171" fontId="109" fillId="0" borderId="116" xfId="310" applyNumberFormat="1" applyFont="1" applyBorder="1" applyAlignment="1">
      <alignment horizontal="right"/>
    </xf>
    <xf numFmtId="9" fontId="81" fillId="0" borderId="116" xfId="0" applyNumberFormat="1" applyFont="1" applyBorder="1" applyAlignment="1">
      <alignment horizontal="center"/>
    </xf>
    <xf numFmtId="170" fontId="81" fillId="0" borderId="116" xfId="0" applyNumberFormat="1" applyFont="1" applyBorder="1" applyAlignment="1">
      <alignment horizontal="center"/>
    </xf>
    <xf numFmtId="0" fontId="81" fillId="0" borderId="116" xfId="0" applyFont="1" applyBorder="1" applyAlignment="1">
      <alignment horizontal="center"/>
    </xf>
    <xf numFmtId="40" fontId="6" fillId="0" borderId="116" xfId="0" applyNumberFormat="1" applyFont="1" applyBorder="1" applyAlignment="1">
      <alignment horizontal="center" wrapText="1"/>
    </xf>
    <xf numFmtId="0" fontId="81" fillId="0" borderId="116" xfId="484" applyFont="1" applyBorder="1" applyAlignment="1">
      <alignment horizontal="center"/>
    </xf>
    <xf numFmtId="165" fontId="109" fillId="0" borderId="116" xfId="574" applyNumberFormat="1" applyFont="1" applyBorder="1" applyAlignment="1">
      <alignment horizontal="center"/>
    </xf>
    <xf numFmtId="40" fontId="109" fillId="0" borderId="116" xfId="574" applyNumberFormat="1" applyFont="1" applyBorder="1" applyAlignment="1">
      <alignment horizontal="center"/>
    </xf>
    <xf numFmtId="172" fontId="6" fillId="26" borderId="36" xfId="310" applyNumberFormat="1" applyFont="1" applyFill="1" applyBorder="1" applyAlignment="1">
      <alignment horizontal="right"/>
    </xf>
    <xf numFmtId="2" fontId="6" fillId="0" borderId="36" xfId="310" applyNumberFormat="1" applyFont="1" applyBorder="1" applyAlignment="1">
      <alignment horizontal="center"/>
    </xf>
    <xf numFmtId="166" fontId="6" fillId="26" borderId="36" xfId="310" applyNumberFormat="1" applyFont="1" applyFill="1" applyBorder="1" applyAlignment="1">
      <alignment horizontal="center"/>
    </xf>
    <xf numFmtId="2" fontId="6" fillId="0" borderId="37" xfId="310" applyNumberFormat="1" applyFont="1" applyBorder="1" applyAlignment="1">
      <alignment horizontal="center"/>
    </xf>
    <xf numFmtId="0" fontId="6" fillId="26" borderId="117" xfId="0" applyFont="1" applyFill="1" applyBorder="1"/>
    <xf numFmtId="172" fontId="6" fillId="26" borderId="118" xfId="310" applyNumberFormat="1" applyFont="1" applyFill="1" applyBorder="1" applyAlignment="1">
      <alignment horizontal="right"/>
    </xf>
    <xf numFmtId="9" fontId="6" fillId="26" borderId="118" xfId="574" applyFont="1" applyFill="1" applyBorder="1" applyAlignment="1">
      <alignment horizontal="center"/>
    </xf>
    <xf numFmtId="2" fontId="6" fillId="0" borderId="118" xfId="310" applyNumberFormat="1" applyFont="1" applyBorder="1" applyAlignment="1">
      <alignment horizontal="center"/>
    </xf>
    <xf numFmtId="0" fontId="6" fillId="26" borderId="118" xfId="0" applyFont="1" applyFill="1" applyBorder="1"/>
    <xf numFmtId="165" fontId="6" fillId="26" borderId="118" xfId="574" applyNumberFormat="1" applyFont="1" applyFill="1" applyBorder="1" applyAlignment="1">
      <alignment horizontal="center"/>
    </xf>
    <xf numFmtId="2" fontId="6" fillId="26" borderId="119" xfId="574" applyNumberFormat="1" applyFont="1" applyFill="1" applyBorder="1" applyAlignment="1">
      <alignment horizontal="center"/>
    </xf>
    <xf numFmtId="171" fontId="6" fillId="26" borderId="36" xfId="344" applyNumberFormat="1" applyFont="1" applyFill="1" applyBorder="1" applyAlignment="1">
      <alignment horizontal="right"/>
    </xf>
    <xf numFmtId="171" fontId="6" fillId="26" borderId="87" xfId="344" applyNumberFormat="1" applyFont="1" applyFill="1" applyBorder="1" applyAlignment="1">
      <alignment horizontal="right"/>
    </xf>
  </cellXfs>
  <cellStyles count="727">
    <cellStyle name="_2008 Reforecast 0+12  03.14.08" xfId="1" xr:uid="{00000000-0005-0000-0000-000000000000}"/>
    <cellStyle name="_2008 Reforecast 0+12  03.14.08_Avera UIL NEEWS Analyses 2011" xfId="2" xr:uid="{00000000-0005-0000-0000-000001000000}"/>
    <cellStyle name="_2008 Reforecast 0+12  03.14.08_Avera UIL NEEWS Analyses 2011_Baudino Exhibits" xfId="3" xr:uid="{00000000-0005-0000-0000-000002000000}"/>
    <cellStyle name="_2008 Reforecast 0+12  03.14.08_Avera UIL NEEWS Analyses 2011_Baudino Exhibits 2" xfId="4" xr:uid="{00000000-0005-0000-0000-000003000000}"/>
    <cellStyle name="_2008 Reforecast 0+12  03.14.08_Avera UIL NEEWS Analyses 2011_Baudino Exhibits_Exhibit CPL-100 - 7-28-14" xfId="5" xr:uid="{00000000-0005-0000-0000-000004000000}"/>
    <cellStyle name="_2008 Reforecast 0+12  03.14.08_Avera UIL NEEWS Analyses 2011_Baudino Exhibits_FPU FL 2014 ROR Exhibits -7-28-14 - JRWoolridge" xfId="6" xr:uid="{00000000-0005-0000-0000-000005000000}"/>
    <cellStyle name="_2008 Reforecast 0+12  03.14.08_Avera UIL NEEWS Analyses 2011_Baudino Exhibits_Pepco MD 2014 ROR Exhibits - 3-3-14 - JRWoolridge" xfId="7" xr:uid="{00000000-0005-0000-0000-000006000000}"/>
    <cellStyle name="_2008 Reforecast 0+12  03.14.08_Avera UIL NEEWS Analyses 2011_Baudino Exhibits_Pepco MD 2014 ROR Exhibits - JRWoolridge" xfId="8" xr:uid="{00000000-0005-0000-0000-000007000000}"/>
    <cellStyle name="_2008 Reforecast 0+12  03.14.08_Avera UIL NEEWS Analyses 2011_Baudino Exhibits_Tampa Electric FL 2013 ROR Exhibits - JRWoolridge - 7-8-13" xfId="9" xr:uid="{00000000-0005-0000-0000-000008000000}"/>
    <cellStyle name="_2008 Reforecast 0+12  03.14.08_Avera UIL NEEWS Analyses 2011_Baudino Exhibits_UI CT 2013 Exhibits - JRWoolridge - 4-19-13" xfId="10" xr:uid="{00000000-0005-0000-0000-000009000000}"/>
    <cellStyle name="_2008 Reforecast 0+12  03.14.08_Avera UIL NEEWS Analyses 2011_Baudino Exhibits_VEPCO VA 2013 ROR Exhibits - JRWoolridge- 7-26-13" xfId="11" xr:uid="{00000000-0005-0000-0000-00000A000000}"/>
    <cellStyle name="_2008 Reforecast 0+12  03.14.08_Baudino Exhibits" xfId="12" xr:uid="{00000000-0005-0000-0000-00000B000000}"/>
    <cellStyle name="_2008 Reforecast 0+12  03.14.08_Baudino Exhibits 2" xfId="13" xr:uid="{00000000-0005-0000-0000-00000C000000}"/>
    <cellStyle name="_2008 Reforecast 0+12  03.14.08_Baudino Exhibits_Exhibit CPL-100 - 7-28-14" xfId="14" xr:uid="{00000000-0005-0000-0000-00000D000000}"/>
    <cellStyle name="_2008 Reforecast 0+12  03.14.08_Baudino Exhibits_FPU FL 2014 ROR Exhibits -7-28-14 - JRWoolridge" xfId="15" xr:uid="{00000000-0005-0000-0000-00000E000000}"/>
    <cellStyle name="_2008 Reforecast 0+12  03.14.08_Baudino Exhibits_Pepco MD 2014 ROR Exhibits - 3-3-14 - JRWoolridge" xfId="16" xr:uid="{00000000-0005-0000-0000-00000F000000}"/>
    <cellStyle name="_2008 Reforecast 0+12  03.14.08_Baudino Exhibits_Pepco MD 2014 ROR Exhibits - JRWoolridge" xfId="17" xr:uid="{00000000-0005-0000-0000-000010000000}"/>
    <cellStyle name="_2008 Reforecast 0+12  03.14.08_Baudino Exhibits_Tampa Electric FL 2013 ROR Exhibits - JRWoolridge - 7-8-13" xfId="18" xr:uid="{00000000-0005-0000-0000-000011000000}"/>
    <cellStyle name="_2008 Reforecast 0+12  03.14.08_Baudino Exhibits_UI CT 2013 Exhibits - JRWoolridge - 4-19-13" xfId="19" xr:uid="{00000000-0005-0000-0000-000012000000}"/>
    <cellStyle name="_2008 Reforecast 0+12  03.14.08_Baudino Exhibits_VEPCO VA 2013 ROR Exhibits - JRWoolridge- 7-26-13" xfId="20" xr:uid="{00000000-0005-0000-0000-000013000000}"/>
    <cellStyle name="_2008 Reforecast 0+12  03.14.08_Value Line Data Base" xfId="21" xr:uid="{00000000-0005-0000-0000-000014000000}"/>
    <cellStyle name="_2008 Reforecast 0+12  03.14.08_Value Line Data Base 2" xfId="22" xr:uid="{00000000-0005-0000-0000-000015000000}"/>
    <cellStyle name="_2008 Reforecast 0+12  03.14.08_Value Line Data Base 2_Exhibit CPL-100 - 7-28-14" xfId="23" xr:uid="{00000000-0005-0000-0000-000016000000}"/>
    <cellStyle name="_2008 Reforecast 0+12  03.14.08_Value Line Data Base 2_FPU FL 2014 ROR Exhibits -7-28-14 - JRWoolridge" xfId="24" xr:uid="{00000000-0005-0000-0000-000017000000}"/>
    <cellStyle name="_2008 Reforecast 0+12  03.14.08_Value Line Data Base 2_Pepco MD 2014 ROR Exhibits - 3-3-14 - JRWoolridge" xfId="25" xr:uid="{00000000-0005-0000-0000-000018000000}"/>
    <cellStyle name="_2008 Reforecast 0+12  03.14.08_Value Line Data Base 2_Pepco MD 2014 ROR Exhibits - JRWoolridge" xfId="26" xr:uid="{00000000-0005-0000-0000-000019000000}"/>
    <cellStyle name="_2008 Reforecast 0+12  03.14.08_Value Line Data Base 2_Tampa Electric FL 2013 ROR Exhibits - JRWoolridge - 7-8-13" xfId="27" xr:uid="{00000000-0005-0000-0000-00001A000000}"/>
    <cellStyle name="_2008 Reforecast 0+12  03.14.08_Value Line Data Base 2_UI CT 2013 Exhibits - JRWoolridge - 4-19-13" xfId="28" xr:uid="{00000000-0005-0000-0000-00001B000000}"/>
    <cellStyle name="_2008 Reforecast 0+12  03.14.08_Value Line Data Base 2_VEPCO VA 2013 ROR Exhibits - JRWoolridge- 7-26-13" xfId="29" xr:uid="{00000000-0005-0000-0000-00001C000000}"/>
    <cellStyle name="_2008_ACCT 17103" xfId="30" xr:uid="{00000000-0005-0000-0000-00001D000000}"/>
    <cellStyle name="_2008_ACCT 17103_Avera UIL NEEWS Analyses 2011" xfId="31" xr:uid="{00000000-0005-0000-0000-00001E000000}"/>
    <cellStyle name="_2008_ACCT 17103_Avera UIL NEEWS Analyses 2011_Baudino Exhibits" xfId="32" xr:uid="{00000000-0005-0000-0000-00001F000000}"/>
    <cellStyle name="_2008_ACCT 17103_Avera UIL NEEWS Analyses 2011_Baudino Exhibits 2" xfId="33" xr:uid="{00000000-0005-0000-0000-000020000000}"/>
    <cellStyle name="_2008_ACCT 17103_Avera UIL NEEWS Analyses 2011_Baudino Exhibits_Exhibit CPL-100 - 7-28-14" xfId="34" xr:uid="{00000000-0005-0000-0000-000021000000}"/>
    <cellStyle name="_2008_ACCT 17103_Avera UIL NEEWS Analyses 2011_Baudino Exhibits_FPU FL 2014 ROR Exhibits -7-28-14 - JRWoolridge" xfId="35" xr:uid="{00000000-0005-0000-0000-000022000000}"/>
    <cellStyle name="_2008_ACCT 17103_Avera UIL NEEWS Analyses 2011_Baudino Exhibits_Pepco MD 2014 ROR Exhibits - 3-3-14 - JRWoolridge" xfId="36" xr:uid="{00000000-0005-0000-0000-000023000000}"/>
    <cellStyle name="_2008_ACCT 17103_Avera UIL NEEWS Analyses 2011_Baudino Exhibits_Pepco MD 2014 ROR Exhibits - JRWoolridge" xfId="37" xr:uid="{00000000-0005-0000-0000-000024000000}"/>
    <cellStyle name="_2008_ACCT 17103_Avera UIL NEEWS Analyses 2011_Baudino Exhibits_Tampa Electric FL 2013 ROR Exhibits - JRWoolridge - 7-8-13" xfId="38" xr:uid="{00000000-0005-0000-0000-000025000000}"/>
    <cellStyle name="_2008_ACCT 17103_Avera UIL NEEWS Analyses 2011_Baudino Exhibits_UI CT 2013 Exhibits - JRWoolridge - 4-19-13" xfId="39" xr:uid="{00000000-0005-0000-0000-000026000000}"/>
    <cellStyle name="_2008_ACCT 17103_Avera UIL NEEWS Analyses 2011_Baudino Exhibits_VEPCO VA 2013 ROR Exhibits - JRWoolridge- 7-26-13" xfId="40" xr:uid="{00000000-0005-0000-0000-000027000000}"/>
    <cellStyle name="_2008_ACCT 17103_Baudino Exhibits" xfId="41" xr:uid="{00000000-0005-0000-0000-000028000000}"/>
    <cellStyle name="_2008_ACCT 17103_Baudino Exhibits 2" xfId="42" xr:uid="{00000000-0005-0000-0000-000029000000}"/>
    <cellStyle name="_2008_ACCT 17103_Baudino Exhibits_Exhibit CPL-100 - 7-28-14" xfId="43" xr:uid="{00000000-0005-0000-0000-00002A000000}"/>
    <cellStyle name="_2008_ACCT 17103_Baudino Exhibits_FPU FL 2014 ROR Exhibits -7-28-14 - JRWoolridge" xfId="44" xr:uid="{00000000-0005-0000-0000-00002B000000}"/>
    <cellStyle name="_2008_ACCT 17103_Baudino Exhibits_Pepco MD 2014 ROR Exhibits - 3-3-14 - JRWoolridge" xfId="45" xr:uid="{00000000-0005-0000-0000-00002C000000}"/>
    <cellStyle name="_2008_ACCT 17103_Baudino Exhibits_Pepco MD 2014 ROR Exhibits - JRWoolridge" xfId="46" xr:uid="{00000000-0005-0000-0000-00002D000000}"/>
    <cellStyle name="_2008_ACCT 17103_Baudino Exhibits_Tampa Electric FL 2013 ROR Exhibits - JRWoolridge - 7-8-13" xfId="47" xr:uid="{00000000-0005-0000-0000-00002E000000}"/>
    <cellStyle name="_2008_ACCT 17103_Baudino Exhibits_UI CT 2013 Exhibits - JRWoolridge - 4-19-13" xfId="48" xr:uid="{00000000-0005-0000-0000-00002F000000}"/>
    <cellStyle name="_2008_ACCT 17103_Baudino Exhibits_VEPCO VA 2013 ROR Exhibits - JRWoolridge- 7-26-13" xfId="49" xr:uid="{00000000-0005-0000-0000-000030000000}"/>
    <cellStyle name="_2008_ACCT 17103_Value Line Data Base" xfId="50" xr:uid="{00000000-0005-0000-0000-000031000000}"/>
    <cellStyle name="_2008_ACCT 17103_Value Line Data Base 2" xfId="51" xr:uid="{00000000-0005-0000-0000-000032000000}"/>
    <cellStyle name="_2008_ACCT 17103_Value Line Data Base 2_Exhibit CPL-100 - 7-28-14" xfId="52" xr:uid="{00000000-0005-0000-0000-000033000000}"/>
    <cellStyle name="_2008_ACCT 17103_Value Line Data Base 2_FPU FL 2014 ROR Exhibits -7-28-14 - JRWoolridge" xfId="53" xr:uid="{00000000-0005-0000-0000-000034000000}"/>
    <cellStyle name="_2008_ACCT 17103_Value Line Data Base 2_Pepco MD 2014 ROR Exhibits - 3-3-14 - JRWoolridge" xfId="54" xr:uid="{00000000-0005-0000-0000-000035000000}"/>
    <cellStyle name="_2008_ACCT 17103_Value Line Data Base 2_Pepco MD 2014 ROR Exhibits - JRWoolridge" xfId="55" xr:uid="{00000000-0005-0000-0000-000036000000}"/>
    <cellStyle name="_2008_ACCT 17103_Value Line Data Base 2_Tampa Electric FL 2013 ROR Exhibits - JRWoolridge - 7-8-13" xfId="56" xr:uid="{00000000-0005-0000-0000-000037000000}"/>
    <cellStyle name="_2008_ACCT 17103_Value Line Data Base 2_UI CT 2013 Exhibits - JRWoolridge - 4-19-13" xfId="57" xr:uid="{00000000-0005-0000-0000-000038000000}"/>
    <cellStyle name="_2008_ACCT 17103_Value Line Data Base 2_VEPCO VA 2013 ROR Exhibits - JRWoolridge- 7-26-13" xfId="58" xr:uid="{00000000-0005-0000-0000-000039000000}"/>
    <cellStyle name="_2009 Budget 5_02_08  FINAL" xfId="59" xr:uid="{00000000-0005-0000-0000-00003A000000}"/>
    <cellStyle name="_2009 Budget 5_02_08  FINAL_Avera UIL NEEWS Analyses 2011" xfId="60" xr:uid="{00000000-0005-0000-0000-00003B000000}"/>
    <cellStyle name="_2009 Budget 5_02_08  FINAL_Avera UIL NEEWS Analyses 2011_Baudino Exhibits" xfId="61" xr:uid="{00000000-0005-0000-0000-00003C000000}"/>
    <cellStyle name="_2009 Budget 5_02_08  FINAL_Avera UIL NEEWS Analyses 2011_Baudino Exhibits 2" xfId="62" xr:uid="{00000000-0005-0000-0000-00003D000000}"/>
    <cellStyle name="_2009 Budget 5_02_08  FINAL_Avera UIL NEEWS Analyses 2011_Baudino Exhibits_Exhibit CPL-100 - 7-28-14" xfId="63" xr:uid="{00000000-0005-0000-0000-00003E000000}"/>
    <cellStyle name="_2009 Budget 5_02_08  FINAL_Avera UIL NEEWS Analyses 2011_Baudino Exhibits_FPU FL 2014 ROR Exhibits -7-28-14 - JRWoolridge" xfId="64" xr:uid="{00000000-0005-0000-0000-00003F000000}"/>
    <cellStyle name="_2009 Budget 5_02_08  FINAL_Avera UIL NEEWS Analyses 2011_Baudino Exhibits_Pepco MD 2014 ROR Exhibits - 3-3-14 - JRWoolridge" xfId="65" xr:uid="{00000000-0005-0000-0000-000040000000}"/>
    <cellStyle name="_2009 Budget 5_02_08  FINAL_Avera UIL NEEWS Analyses 2011_Baudino Exhibits_Pepco MD 2014 ROR Exhibits - JRWoolridge" xfId="66" xr:uid="{00000000-0005-0000-0000-000041000000}"/>
    <cellStyle name="_2009 Budget 5_02_08  FINAL_Avera UIL NEEWS Analyses 2011_Baudino Exhibits_Tampa Electric FL 2013 ROR Exhibits - JRWoolridge - 7-8-13" xfId="67" xr:uid="{00000000-0005-0000-0000-000042000000}"/>
    <cellStyle name="_2009 Budget 5_02_08  FINAL_Avera UIL NEEWS Analyses 2011_Baudino Exhibits_UI CT 2013 Exhibits - JRWoolridge - 4-19-13" xfId="68" xr:uid="{00000000-0005-0000-0000-000043000000}"/>
    <cellStyle name="_2009 Budget 5_02_08  FINAL_Avera UIL NEEWS Analyses 2011_Baudino Exhibits_VEPCO VA 2013 ROR Exhibits - JRWoolridge- 7-26-13" xfId="69" xr:uid="{00000000-0005-0000-0000-000044000000}"/>
    <cellStyle name="_2009 Budget 5_02_08  FINAL_Baudino Exhibits" xfId="70" xr:uid="{00000000-0005-0000-0000-000045000000}"/>
    <cellStyle name="_2009 Budget 5_02_08  FINAL_Baudino Exhibits 2" xfId="71" xr:uid="{00000000-0005-0000-0000-000046000000}"/>
    <cellStyle name="_2009 Budget 5_02_08  FINAL_Baudino Exhibits_Exhibit CPL-100 - 7-28-14" xfId="72" xr:uid="{00000000-0005-0000-0000-000047000000}"/>
    <cellStyle name="_2009 Budget 5_02_08  FINAL_Baudino Exhibits_FPU FL 2014 ROR Exhibits -7-28-14 - JRWoolridge" xfId="73" xr:uid="{00000000-0005-0000-0000-000048000000}"/>
    <cellStyle name="_2009 Budget 5_02_08  FINAL_Baudino Exhibits_Pepco MD 2014 ROR Exhibits - 3-3-14 - JRWoolridge" xfId="74" xr:uid="{00000000-0005-0000-0000-000049000000}"/>
    <cellStyle name="_2009 Budget 5_02_08  FINAL_Baudino Exhibits_Pepco MD 2014 ROR Exhibits - JRWoolridge" xfId="75" xr:uid="{00000000-0005-0000-0000-00004A000000}"/>
    <cellStyle name="_2009 Budget 5_02_08  FINAL_Baudino Exhibits_Tampa Electric FL 2013 ROR Exhibits - JRWoolridge - 7-8-13" xfId="76" xr:uid="{00000000-0005-0000-0000-00004B000000}"/>
    <cellStyle name="_2009 Budget 5_02_08  FINAL_Baudino Exhibits_UI CT 2013 Exhibits - JRWoolridge - 4-19-13" xfId="77" xr:uid="{00000000-0005-0000-0000-00004C000000}"/>
    <cellStyle name="_2009 Budget 5_02_08  FINAL_Baudino Exhibits_VEPCO VA 2013 ROR Exhibits - JRWoolridge- 7-26-13" xfId="78" xr:uid="{00000000-0005-0000-0000-00004D000000}"/>
    <cellStyle name="_2009 Budget 5_02_08  FINAL_Value Line Data Base" xfId="79" xr:uid="{00000000-0005-0000-0000-00004E000000}"/>
    <cellStyle name="_2009 Budget 5_02_08  FINAL_Value Line Data Base 2" xfId="80" xr:uid="{00000000-0005-0000-0000-00004F000000}"/>
    <cellStyle name="_2009 Budget 5_02_08  FINAL_Value Line Data Base 2_Exhibit CPL-100 - 7-28-14" xfId="81" xr:uid="{00000000-0005-0000-0000-000050000000}"/>
    <cellStyle name="_2009 Budget 5_02_08  FINAL_Value Line Data Base 2_FPU FL 2014 ROR Exhibits -7-28-14 - JRWoolridge" xfId="82" xr:uid="{00000000-0005-0000-0000-000051000000}"/>
    <cellStyle name="_2009 Budget 5_02_08  FINAL_Value Line Data Base 2_Pepco MD 2014 ROR Exhibits - 3-3-14 - JRWoolridge" xfId="83" xr:uid="{00000000-0005-0000-0000-000052000000}"/>
    <cellStyle name="_2009 Budget 5_02_08  FINAL_Value Line Data Base 2_Pepco MD 2014 ROR Exhibits - JRWoolridge" xfId="84" xr:uid="{00000000-0005-0000-0000-000053000000}"/>
    <cellStyle name="_2009 Budget 5_02_08  FINAL_Value Line Data Base 2_Tampa Electric FL 2013 ROR Exhibits - JRWoolridge - 7-8-13" xfId="85" xr:uid="{00000000-0005-0000-0000-000054000000}"/>
    <cellStyle name="_2009 Budget 5_02_08  FINAL_Value Line Data Base 2_UI CT 2013 Exhibits - JRWoolridge - 4-19-13" xfId="86" xr:uid="{00000000-0005-0000-0000-000055000000}"/>
    <cellStyle name="_2009 Budget 5_02_08  FINAL_Value Line Data Base 2_VEPCO VA 2013 ROR Exhibits - JRWoolridge- 7-26-13" xfId="87" xr:uid="{00000000-0005-0000-0000-000056000000}"/>
    <cellStyle name="_Reformatted Cash Flow Consolidation 0706" xfId="88" xr:uid="{00000000-0005-0000-0000-000057000000}"/>
    <cellStyle name="_Reformatted Cash Flow Consolidation 0706_Avera UIL NEEWS Analyses 2011" xfId="89" xr:uid="{00000000-0005-0000-0000-000058000000}"/>
    <cellStyle name="_Reformatted Cash Flow Consolidation 0706_Avera UIL NEEWS Analyses 2011_Baudino Exhibits" xfId="90" xr:uid="{00000000-0005-0000-0000-000059000000}"/>
    <cellStyle name="_Reformatted Cash Flow Consolidation 0706_Avera UIL NEEWS Analyses 2011_Baudino Exhibits 2" xfId="91" xr:uid="{00000000-0005-0000-0000-00005A000000}"/>
    <cellStyle name="_Reformatted Cash Flow Consolidation 0706_Avera UIL NEEWS Analyses 2011_Baudino Exhibits_Exhibit CPL-100 - 7-28-14" xfId="92" xr:uid="{00000000-0005-0000-0000-00005B000000}"/>
    <cellStyle name="_Reformatted Cash Flow Consolidation 0706_Avera UIL NEEWS Analyses 2011_Baudino Exhibits_FPU FL 2014 ROR Exhibits -7-28-14 - JRWoolridge" xfId="93" xr:uid="{00000000-0005-0000-0000-00005C000000}"/>
    <cellStyle name="_Reformatted Cash Flow Consolidation 0706_Avera UIL NEEWS Analyses 2011_Baudino Exhibits_Pepco MD 2014 ROR Exhibits - 3-3-14 - JRWoolridge" xfId="94" xr:uid="{00000000-0005-0000-0000-00005D000000}"/>
    <cellStyle name="_Reformatted Cash Flow Consolidation 0706_Avera UIL NEEWS Analyses 2011_Baudino Exhibits_Pepco MD 2014 ROR Exhibits - JRWoolridge" xfId="95" xr:uid="{00000000-0005-0000-0000-00005E000000}"/>
    <cellStyle name="_Reformatted Cash Flow Consolidation 0706_Avera UIL NEEWS Analyses 2011_Baudino Exhibits_Tampa Electric FL 2013 ROR Exhibits - JRWoolridge - 7-8-13" xfId="96" xr:uid="{00000000-0005-0000-0000-00005F000000}"/>
    <cellStyle name="_Reformatted Cash Flow Consolidation 0706_Avera UIL NEEWS Analyses 2011_Baudino Exhibits_UI CT 2013 Exhibits - JRWoolridge - 4-19-13" xfId="97" xr:uid="{00000000-0005-0000-0000-000060000000}"/>
    <cellStyle name="_Reformatted Cash Flow Consolidation 0706_Avera UIL NEEWS Analyses 2011_Baudino Exhibits_VEPCO VA 2013 ROR Exhibits - JRWoolridge- 7-26-13" xfId="98" xr:uid="{00000000-0005-0000-0000-000061000000}"/>
    <cellStyle name="_Reformatted Cash Flow Consolidation 0706_Baudino Exhibits" xfId="99" xr:uid="{00000000-0005-0000-0000-000062000000}"/>
    <cellStyle name="_Reformatted Cash Flow Consolidation 0706_Baudino Exhibits 2" xfId="100" xr:uid="{00000000-0005-0000-0000-000063000000}"/>
    <cellStyle name="_Reformatted Cash Flow Consolidation 0706_Baudino Exhibits_Exhibit CPL-100 - 7-28-14" xfId="101" xr:uid="{00000000-0005-0000-0000-000064000000}"/>
    <cellStyle name="_Reformatted Cash Flow Consolidation 0706_Baudino Exhibits_FPU FL 2014 ROR Exhibits -7-28-14 - JRWoolridge" xfId="102" xr:uid="{00000000-0005-0000-0000-000065000000}"/>
    <cellStyle name="_Reformatted Cash Flow Consolidation 0706_Baudino Exhibits_Pepco MD 2014 ROR Exhibits - 3-3-14 - JRWoolridge" xfId="103" xr:uid="{00000000-0005-0000-0000-000066000000}"/>
    <cellStyle name="_Reformatted Cash Flow Consolidation 0706_Baudino Exhibits_Pepco MD 2014 ROR Exhibits - JRWoolridge" xfId="104" xr:uid="{00000000-0005-0000-0000-000067000000}"/>
    <cellStyle name="_Reformatted Cash Flow Consolidation 0706_Baudino Exhibits_Tampa Electric FL 2013 ROR Exhibits - JRWoolridge - 7-8-13" xfId="105" xr:uid="{00000000-0005-0000-0000-000068000000}"/>
    <cellStyle name="_Reformatted Cash Flow Consolidation 0706_Baudino Exhibits_UI CT 2013 Exhibits - JRWoolridge - 4-19-13" xfId="106" xr:uid="{00000000-0005-0000-0000-000069000000}"/>
    <cellStyle name="_Reformatted Cash Flow Consolidation 0706_Baudino Exhibits_VEPCO VA 2013 ROR Exhibits - JRWoolridge- 7-26-13" xfId="107" xr:uid="{00000000-0005-0000-0000-00006A000000}"/>
    <cellStyle name="_Reformatted Cash Flow Consolidation 0706_Value Line Data Base" xfId="108" xr:uid="{00000000-0005-0000-0000-00006B000000}"/>
    <cellStyle name="_Reformatted Cash Flow Consolidation 0706_Value Line Data Base 2" xfId="109" xr:uid="{00000000-0005-0000-0000-00006C000000}"/>
    <cellStyle name="_Reformatted Cash Flow Consolidation 0706_Value Line Data Base 2_Exhibit CPL-100 - 7-28-14" xfId="110" xr:uid="{00000000-0005-0000-0000-00006D000000}"/>
    <cellStyle name="_Reformatted Cash Flow Consolidation 0706_Value Line Data Base 2_FPU FL 2014 ROR Exhibits -7-28-14 - JRWoolridge" xfId="111" xr:uid="{00000000-0005-0000-0000-00006E000000}"/>
    <cellStyle name="_Reformatted Cash Flow Consolidation 0706_Value Line Data Base 2_Pepco MD 2014 ROR Exhibits - 3-3-14 - JRWoolridge" xfId="112" xr:uid="{00000000-0005-0000-0000-00006F000000}"/>
    <cellStyle name="_Reformatted Cash Flow Consolidation 0706_Value Line Data Base 2_Pepco MD 2014 ROR Exhibits - JRWoolridge" xfId="113" xr:uid="{00000000-0005-0000-0000-000070000000}"/>
    <cellStyle name="_Reformatted Cash Flow Consolidation 0706_Value Line Data Base 2_Tampa Electric FL 2013 ROR Exhibits - JRWoolridge - 7-8-13" xfId="114" xr:uid="{00000000-0005-0000-0000-000071000000}"/>
    <cellStyle name="_Reformatted Cash Flow Consolidation 0706_Value Line Data Base 2_UI CT 2013 Exhibits - JRWoolridge - 4-19-13" xfId="115" xr:uid="{00000000-0005-0000-0000-000072000000}"/>
    <cellStyle name="_Reformatted Cash Flow Consolidation 0706_Value Line Data Base 2_VEPCO VA 2013 ROR Exhibits - JRWoolridge- 7-26-13" xfId="116" xr:uid="{00000000-0005-0000-0000-000073000000}"/>
    <cellStyle name="_Reformatted Cash Flow Consolidation 0906" xfId="117" xr:uid="{00000000-0005-0000-0000-000074000000}"/>
    <cellStyle name="_Reformatted Cash Flow Consolidation 0906_Avera UIL NEEWS Analyses 2011" xfId="118" xr:uid="{00000000-0005-0000-0000-000075000000}"/>
    <cellStyle name="_Reformatted Cash Flow Consolidation 0906_Avera UIL NEEWS Analyses 2011_Baudino Exhibits" xfId="119" xr:uid="{00000000-0005-0000-0000-000076000000}"/>
    <cellStyle name="_Reformatted Cash Flow Consolidation 0906_Avera UIL NEEWS Analyses 2011_Baudino Exhibits 2" xfId="120" xr:uid="{00000000-0005-0000-0000-000077000000}"/>
    <cellStyle name="_Reformatted Cash Flow Consolidation 0906_Avera UIL NEEWS Analyses 2011_Baudino Exhibits_Exhibit CPL-100 - 7-28-14" xfId="121" xr:uid="{00000000-0005-0000-0000-000078000000}"/>
    <cellStyle name="_Reformatted Cash Flow Consolidation 0906_Avera UIL NEEWS Analyses 2011_Baudino Exhibits_FPU FL 2014 ROR Exhibits -7-28-14 - JRWoolridge" xfId="122" xr:uid="{00000000-0005-0000-0000-000079000000}"/>
    <cellStyle name="_Reformatted Cash Flow Consolidation 0906_Avera UIL NEEWS Analyses 2011_Baudino Exhibits_Pepco MD 2014 ROR Exhibits - 3-3-14 - JRWoolridge" xfId="123" xr:uid="{00000000-0005-0000-0000-00007A000000}"/>
    <cellStyle name="_Reformatted Cash Flow Consolidation 0906_Avera UIL NEEWS Analyses 2011_Baudino Exhibits_Pepco MD 2014 ROR Exhibits - JRWoolridge" xfId="124" xr:uid="{00000000-0005-0000-0000-00007B000000}"/>
    <cellStyle name="_Reformatted Cash Flow Consolidation 0906_Avera UIL NEEWS Analyses 2011_Baudino Exhibits_Tampa Electric FL 2013 ROR Exhibits - JRWoolridge - 7-8-13" xfId="125" xr:uid="{00000000-0005-0000-0000-00007C000000}"/>
    <cellStyle name="_Reformatted Cash Flow Consolidation 0906_Avera UIL NEEWS Analyses 2011_Baudino Exhibits_UI CT 2013 Exhibits - JRWoolridge - 4-19-13" xfId="126" xr:uid="{00000000-0005-0000-0000-00007D000000}"/>
    <cellStyle name="_Reformatted Cash Flow Consolidation 0906_Avera UIL NEEWS Analyses 2011_Baudino Exhibits_VEPCO VA 2013 ROR Exhibits - JRWoolridge- 7-26-13" xfId="127" xr:uid="{00000000-0005-0000-0000-00007E000000}"/>
    <cellStyle name="_Reformatted Cash Flow Consolidation 0906_Baudino Exhibits" xfId="128" xr:uid="{00000000-0005-0000-0000-00007F000000}"/>
    <cellStyle name="_Reformatted Cash Flow Consolidation 0906_Baudino Exhibits 2" xfId="129" xr:uid="{00000000-0005-0000-0000-000080000000}"/>
    <cellStyle name="_Reformatted Cash Flow Consolidation 0906_Baudino Exhibits_Exhibit CPL-100 - 7-28-14" xfId="130" xr:uid="{00000000-0005-0000-0000-000081000000}"/>
    <cellStyle name="_Reformatted Cash Flow Consolidation 0906_Baudino Exhibits_FPU FL 2014 ROR Exhibits -7-28-14 - JRWoolridge" xfId="131" xr:uid="{00000000-0005-0000-0000-000082000000}"/>
    <cellStyle name="_Reformatted Cash Flow Consolidation 0906_Baudino Exhibits_Pepco MD 2014 ROR Exhibits - 3-3-14 - JRWoolridge" xfId="132" xr:uid="{00000000-0005-0000-0000-000083000000}"/>
    <cellStyle name="_Reformatted Cash Flow Consolidation 0906_Baudino Exhibits_Pepco MD 2014 ROR Exhibits - JRWoolridge" xfId="133" xr:uid="{00000000-0005-0000-0000-000084000000}"/>
    <cellStyle name="_Reformatted Cash Flow Consolidation 0906_Baudino Exhibits_Tampa Electric FL 2013 ROR Exhibits - JRWoolridge - 7-8-13" xfId="134" xr:uid="{00000000-0005-0000-0000-000085000000}"/>
    <cellStyle name="_Reformatted Cash Flow Consolidation 0906_Baudino Exhibits_UI CT 2013 Exhibits - JRWoolridge - 4-19-13" xfId="135" xr:uid="{00000000-0005-0000-0000-000086000000}"/>
    <cellStyle name="_Reformatted Cash Flow Consolidation 0906_Baudino Exhibits_VEPCO VA 2013 ROR Exhibits - JRWoolridge- 7-26-13" xfId="136" xr:uid="{00000000-0005-0000-0000-000087000000}"/>
    <cellStyle name="_Reformatted Cash Flow Consolidation 0906_Value Line Data Base" xfId="137" xr:uid="{00000000-0005-0000-0000-000088000000}"/>
    <cellStyle name="_Reformatted Cash Flow Consolidation 0906_Value Line Data Base 2" xfId="138" xr:uid="{00000000-0005-0000-0000-000089000000}"/>
    <cellStyle name="_Reformatted Cash Flow Consolidation 0906_Value Line Data Base 2_Exhibit CPL-100 - 7-28-14" xfId="139" xr:uid="{00000000-0005-0000-0000-00008A000000}"/>
    <cellStyle name="_Reformatted Cash Flow Consolidation 0906_Value Line Data Base 2_FPU FL 2014 ROR Exhibits -7-28-14 - JRWoolridge" xfId="140" xr:uid="{00000000-0005-0000-0000-00008B000000}"/>
    <cellStyle name="_Reformatted Cash Flow Consolidation 0906_Value Line Data Base 2_Pepco MD 2014 ROR Exhibits - 3-3-14 - JRWoolridge" xfId="141" xr:uid="{00000000-0005-0000-0000-00008C000000}"/>
    <cellStyle name="_Reformatted Cash Flow Consolidation 0906_Value Line Data Base 2_Pepco MD 2014 ROR Exhibits - JRWoolridge" xfId="142" xr:uid="{00000000-0005-0000-0000-00008D000000}"/>
    <cellStyle name="_Reformatted Cash Flow Consolidation 0906_Value Line Data Base 2_Tampa Electric FL 2013 ROR Exhibits - JRWoolridge - 7-8-13" xfId="143" xr:uid="{00000000-0005-0000-0000-00008E000000}"/>
    <cellStyle name="_Reformatted Cash Flow Consolidation 0906_Value Line Data Base 2_UI CT 2013 Exhibits - JRWoolridge - 4-19-13" xfId="144" xr:uid="{00000000-0005-0000-0000-00008F000000}"/>
    <cellStyle name="_Reformatted Cash Flow Consolidation 0906_Value Line Data Base 2_VEPCO VA 2013 ROR Exhibits - JRWoolridge- 7-26-13" xfId="145" xr:uid="{00000000-0005-0000-0000-000090000000}"/>
    <cellStyle name="20% - Accent1 2" xfId="146" xr:uid="{00000000-0005-0000-0000-000091000000}"/>
    <cellStyle name="20% - Accent1 3" xfId="147" xr:uid="{00000000-0005-0000-0000-000092000000}"/>
    <cellStyle name="20% - Accent1 4" xfId="148" xr:uid="{00000000-0005-0000-0000-000093000000}"/>
    <cellStyle name="20% - Accent1 5" xfId="149" xr:uid="{00000000-0005-0000-0000-000094000000}"/>
    <cellStyle name="20% - Accent1 6" xfId="150" xr:uid="{00000000-0005-0000-0000-000095000000}"/>
    <cellStyle name="20% - Accent1 7" xfId="151" xr:uid="{00000000-0005-0000-0000-000096000000}"/>
    <cellStyle name="20% - Accent2 2" xfId="152" xr:uid="{00000000-0005-0000-0000-000097000000}"/>
    <cellStyle name="20% - Accent2 3" xfId="153" xr:uid="{00000000-0005-0000-0000-000098000000}"/>
    <cellStyle name="20% - Accent2 4" xfId="154" xr:uid="{00000000-0005-0000-0000-000099000000}"/>
    <cellStyle name="20% - Accent2 5" xfId="155" xr:uid="{00000000-0005-0000-0000-00009A000000}"/>
    <cellStyle name="20% - Accent2 6" xfId="156" xr:uid="{00000000-0005-0000-0000-00009B000000}"/>
    <cellStyle name="20% - Accent2 7" xfId="157" xr:uid="{00000000-0005-0000-0000-00009C000000}"/>
    <cellStyle name="20% - Accent3 2" xfId="158" xr:uid="{00000000-0005-0000-0000-00009D000000}"/>
    <cellStyle name="20% - Accent3 3" xfId="159" xr:uid="{00000000-0005-0000-0000-00009E000000}"/>
    <cellStyle name="20% - Accent3 4" xfId="160" xr:uid="{00000000-0005-0000-0000-00009F000000}"/>
    <cellStyle name="20% - Accent3 5" xfId="161" xr:uid="{00000000-0005-0000-0000-0000A0000000}"/>
    <cellStyle name="20% - Accent3 6" xfId="162" xr:uid="{00000000-0005-0000-0000-0000A1000000}"/>
    <cellStyle name="20% - Accent3 7" xfId="163" xr:uid="{00000000-0005-0000-0000-0000A2000000}"/>
    <cellStyle name="20% - Accent4 2" xfId="164" xr:uid="{00000000-0005-0000-0000-0000A3000000}"/>
    <cellStyle name="20% - Accent4 3" xfId="165" xr:uid="{00000000-0005-0000-0000-0000A4000000}"/>
    <cellStyle name="20% - Accent4 4" xfId="166" xr:uid="{00000000-0005-0000-0000-0000A5000000}"/>
    <cellStyle name="20% - Accent4 5" xfId="167" xr:uid="{00000000-0005-0000-0000-0000A6000000}"/>
    <cellStyle name="20% - Accent4 6" xfId="168" xr:uid="{00000000-0005-0000-0000-0000A7000000}"/>
    <cellStyle name="20% - Accent4 7" xfId="169" xr:uid="{00000000-0005-0000-0000-0000A8000000}"/>
    <cellStyle name="20% - Accent5 2" xfId="170" xr:uid="{00000000-0005-0000-0000-0000A9000000}"/>
    <cellStyle name="20% - Accent5 3" xfId="171" xr:uid="{00000000-0005-0000-0000-0000AA000000}"/>
    <cellStyle name="20% - Accent5 4" xfId="172" xr:uid="{00000000-0005-0000-0000-0000AB000000}"/>
    <cellStyle name="20% - Accent5 5" xfId="173" xr:uid="{00000000-0005-0000-0000-0000AC000000}"/>
    <cellStyle name="20% - Accent5 6" xfId="174" xr:uid="{00000000-0005-0000-0000-0000AD000000}"/>
    <cellStyle name="20% - Accent5 7" xfId="175" xr:uid="{00000000-0005-0000-0000-0000AE000000}"/>
    <cellStyle name="20% - Accent6 2" xfId="176" xr:uid="{00000000-0005-0000-0000-0000AF000000}"/>
    <cellStyle name="20% - Accent6 3" xfId="177" xr:uid="{00000000-0005-0000-0000-0000B0000000}"/>
    <cellStyle name="20% - Accent6 4" xfId="178" xr:uid="{00000000-0005-0000-0000-0000B1000000}"/>
    <cellStyle name="20% - Accent6 5" xfId="179" xr:uid="{00000000-0005-0000-0000-0000B2000000}"/>
    <cellStyle name="20% - Accent6 6" xfId="180" xr:uid="{00000000-0005-0000-0000-0000B3000000}"/>
    <cellStyle name="20% - Accent6 7" xfId="181" xr:uid="{00000000-0005-0000-0000-0000B4000000}"/>
    <cellStyle name="40% - Accent1 2" xfId="182" xr:uid="{00000000-0005-0000-0000-0000B5000000}"/>
    <cellStyle name="40% - Accent1 3" xfId="183" xr:uid="{00000000-0005-0000-0000-0000B6000000}"/>
    <cellStyle name="40% - Accent1 4" xfId="184" xr:uid="{00000000-0005-0000-0000-0000B7000000}"/>
    <cellStyle name="40% - Accent1 5" xfId="185" xr:uid="{00000000-0005-0000-0000-0000B8000000}"/>
    <cellStyle name="40% - Accent1 6" xfId="186" xr:uid="{00000000-0005-0000-0000-0000B9000000}"/>
    <cellStyle name="40% - Accent1 7" xfId="187" xr:uid="{00000000-0005-0000-0000-0000BA000000}"/>
    <cellStyle name="40% - Accent2 2" xfId="188" xr:uid="{00000000-0005-0000-0000-0000BB000000}"/>
    <cellStyle name="40% - Accent2 3" xfId="189" xr:uid="{00000000-0005-0000-0000-0000BC000000}"/>
    <cellStyle name="40% - Accent2 4" xfId="190" xr:uid="{00000000-0005-0000-0000-0000BD000000}"/>
    <cellStyle name="40% - Accent2 5" xfId="191" xr:uid="{00000000-0005-0000-0000-0000BE000000}"/>
    <cellStyle name="40% - Accent2 6" xfId="192" xr:uid="{00000000-0005-0000-0000-0000BF000000}"/>
    <cellStyle name="40% - Accent2 7" xfId="193" xr:uid="{00000000-0005-0000-0000-0000C0000000}"/>
    <cellStyle name="40% - Accent3 2" xfId="194" xr:uid="{00000000-0005-0000-0000-0000C1000000}"/>
    <cellStyle name="40% - Accent3 3" xfId="195" xr:uid="{00000000-0005-0000-0000-0000C2000000}"/>
    <cellStyle name="40% - Accent3 4" xfId="196" xr:uid="{00000000-0005-0000-0000-0000C3000000}"/>
    <cellStyle name="40% - Accent3 5" xfId="197" xr:uid="{00000000-0005-0000-0000-0000C4000000}"/>
    <cellStyle name="40% - Accent3 6" xfId="198" xr:uid="{00000000-0005-0000-0000-0000C5000000}"/>
    <cellStyle name="40% - Accent3 7" xfId="199" xr:uid="{00000000-0005-0000-0000-0000C6000000}"/>
    <cellStyle name="40% - Accent4 2" xfId="200" xr:uid="{00000000-0005-0000-0000-0000C7000000}"/>
    <cellStyle name="40% - Accent4 3" xfId="201" xr:uid="{00000000-0005-0000-0000-0000C8000000}"/>
    <cellStyle name="40% - Accent4 4" xfId="202" xr:uid="{00000000-0005-0000-0000-0000C9000000}"/>
    <cellStyle name="40% - Accent4 5" xfId="203" xr:uid="{00000000-0005-0000-0000-0000CA000000}"/>
    <cellStyle name="40% - Accent4 6" xfId="204" xr:uid="{00000000-0005-0000-0000-0000CB000000}"/>
    <cellStyle name="40% - Accent4 7" xfId="205" xr:uid="{00000000-0005-0000-0000-0000CC000000}"/>
    <cellStyle name="40% - Accent5 2" xfId="206" xr:uid="{00000000-0005-0000-0000-0000CD000000}"/>
    <cellStyle name="40% - Accent5 3" xfId="207" xr:uid="{00000000-0005-0000-0000-0000CE000000}"/>
    <cellStyle name="40% - Accent5 4" xfId="208" xr:uid="{00000000-0005-0000-0000-0000CF000000}"/>
    <cellStyle name="40% - Accent5 5" xfId="209" xr:uid="{00000000-0005-0000-0000-0000D0000000}"/>
    <cellStyle name="40% - Accent5 6" xfId="210" xr:uid="{00000000-0005-0000-0000-0000D1000000}"/>
    <cellStyle name="40% - Accent5 7" xfId="211" xr:uid="{00000000-0005-0000-0000-0000D2000000}"/>
    <cellStyle name="40% - Accent6 2" xfId="212" xr:uid="{00000000-0005-0000-0000-0000D3000000}"/>
    <cellStyle name="40% - Accent6 3" xfId="213" xr:uid="{00000000-0005-0000-0000-0000D4000000}"/>
    <cellStyle name="40% - Accent6 4" xfId="214" xr:uid="{00000000-0005-0000-0000-0000D5000000}"/>
    <cellStyle name="40% - Accent6 5" xfId="215" xr:uid="{00000000-0005-0000-0000-0000D6000000}"/>
    <cellStyle name="40% - Accent6 6" xfId="216" xr:uid="{00000000-0005-0000-0000-0000D7000000}"/>
    <cellStyle name="40% - Accent6 7" xfId="217" xr:uid="{00000000-0005-0000-0000-0000D8000000}"/>
    <cellStyle name="60% - Accent1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2 2" xfId="224" xr:uid="{00000000-0005-0000-0000-0000DF000000}"/>
    <cellStyle name="60% - Accent2 3" xfId="225" xr:uid="{00000000-0005-0000-0000-0000E0000000}"/>
    <cellStyle name="60% - Accent2 4" xfId="226" xr:uid="{00000000-0005-0000-0000-0000E1000000}"/>
    <cellStyle name="60% - Accent2 5" xfId="227" xr:uid="{00000000-0005-0000-0000-0000E2000000}"/>
    <cellStyle name="60% - Accent2 6" xfId="228" xr:uid="{00000000-0005-0000-0000-0000E3000000}"/>
    <cellStyle name="60% - Accent2 7" xfId="229" xr:uid="{00000000-0005-0000-0000-0000E4000000}"/>
    <cellStyle name="60% - Accent3 2" xfId="230" xr:uid="{00000000-0005-0000-0000-0000E5000000}"/>
    <cellStyle name="60% - Accent3 3" xfId="231" xr:uid="{00000000-0005-0000-0000-0000E6000000}"/>
    <cellStyle name="60% - Accent3 4" xfId="232" xr:uid="{00000000-0005-0000-0000-0000E7000000}"/>
    <cellStyle name="60% - Accent3 5" xfId="233" xr:uid="{00000000-0005-0000-0000-0000E8000000}"/>
    <cellStyle name="60% - Accent3 6" xfId="234" xr:uid="{00000000-0005-0000-0000-0000E9000000}"/>
    <cellStyle name="60% - Accent3 7" xfId="235" xr:uid="{00000000-0005-0000-0000-0000EA000000}"/>
    <cellStyle name="60% - Accent4 2" xfId="236" xr:uid="{00000000-0005-0000-0000-0000EB000000}"/>
    <cellStyle name="60% - Accent4 3" xfId="237" xr:uid="{00000000-0005-0000-0000-0000EC000000}"/>
    <cellStyle name="60% - Accent4 4" xfId="238" xr:uid="{00000000-0005-0000-0000-0000ED000000}"/>
    <cellStyle name="60% - Accent4 5" xfId="239" xr:uid="{00000000-0005-0000-0000-0000EE000000}"/>
    <cellStyle name="60% - Accent4 6" xfId="240" xr:uid="{00000000-0005-0000-0000-0000EF000000}"/>
    <cellStyle name="60% - Accent4 7" xfId="241" xr:uid="{00000000-0005-0000-0000-0000F0000000}"/>
    <cellStyle name="60% - Accent5 2" xfId="242" xr:uid="{00000000-0005-0000-0000-0000F1000000}"/>
    <cellStyle name="60% - Accent5 3" xfId="243" xr:uid="{00000000-0005-0000-0000-0000F2000000}"/>
    <cellStyle name="60% - Accent5 4" xfId="244" xr:uid="{00000000-0005-0000-0000-0000F3000000}"/>
    <cellStyle name="60% - Accent5 5" xfId="245" xr:uid="{00000000-0005-0000-0000-0000F4000000}"/>
    <cellStyle name="60% - Accent5 6" xfId="246" xr:uid="{00000000-0005-0000-0000-0000F5000000}"/>
    <cellStyle name="60% - Accent5 7" xfId="247" xr:uid="{00000000-0005-0000-0000-0000F6000000}"/>
    <cellStyle name="60% - Accent6 2" xfId="248" xr:uid="{00000000-0005-0000-0000-0000F7000000}"/>
    <cellStyle name="60% - Accent6 3" xfId="249" xr:uid="{00000000-0005-0000-0000-0000F8000000}"/>
    <cellStyle name="60% - Accent6 4" xfId="250" xr:uid="{00000000-0005-0000-0000-0000F9000000}"/>
    <cellStyle name="60% - Accent6 5" xfId="251" xr:uid="{00000000-0005-0000-0000-0000FA000000}"/>
    <cellStyle name="60% - Accent6 6" xfId="252" xr:uid="{00000000-0005-0000-0000-0000FB000000}"/>
    <cellStyle name="60% - Accent6 7" xfId="253" xr:uid="{00000000-0005-0000-0000-0000FC000000}"/>
    <cellStyle name="Accent1 2" xfId="254" xr:uid="{00000000-0005-0000-0000-0000FD000000}"/>
    <cellStyle name="Accent1 3" xfId="255" xr:uid="{00000000-0005-0000-0000-0000FE000000}"/>
    <cellStyle name="Accent1 4" xfId="256" xr:uid="{00000000-0005-0000-0000-0000FF000000}"/>
    <cellStyle name="Accent1 5" xfId="257" xr:uid="{00000000-0005-0000-0000-000000010000}"/>
    <cellStyle name="Accent1 6" xfId="258" xr:uid="{00000000-0005-0000-0000-000001010000}"/>
    <cellStyle name="Accent1 7" xfId="259" xr:uid="{00000000-0005-0000-0000-000002010000}"/>
    <cellStyle name="Accent2 2" xfId="260" xr:uid="{00000000-0005-0000-0000-000003010000}"/>
    <cellStyle name="Accent2 3" xfId="261" xr:uid="{00000000-0005-0000-0000-000004010000}"/>
    <cellStyle name="Accent2 4" xfId="262" xr:uid="{00000000-0005-0000-0000-000005010000}"/>
    <cellStyle name="Accent2 5" xfId="263" xr:uid="{00000000-0005-0000-0000-000006010000}"/>
    <cellStyle name="Accent2 6" xfId="264" xr:uid="{00000000-0005-0000-0000-000007010000}"/>
    <cellStyle name="Accent2 7" xfId="265" xr:uid="{00000000-0005-0000-0000-000008010000}"/>
    <cellStyle name="Accent3 2" xfId="266" xr:uid="{00000000-0005-0000-0000-000009010000}"/>
    <cellStyle name="Accent3 3" xfId="267" xr:uid="{00000000-0005-0000-0000-00000A010000}"/>
    <cellStyle name="Accent3 4" xfId="268" xr:uid="{00000000-0005-0000-0000-00000B010000}"/>
    <cellStyle name="Accent3 5" xfId="269" xr:uid="{00000000-0005-0000-0000-00000C010000}"/>
    <cellStyle name="Accent3 6" xfId="270" xr:uid="{00000000-0005-0000-0000-00000D010000}"/>
    <cellStyle name="Accent3 7" xfId="271" xr:uid="{00000000-0005-0000-0000-00000E010000}"/>
    <cellStyle name="Accent4 2" xfId="272" xr:uid="{00000000-0005-0000-0000-00000F010000}"/>
    <cellStyle name="Accent4 3" xfId="273" xr:uid="{00000000-0005-0000-0000-000010010000}"/>
    <cellStyle name="Accent4 4" xfId="274" xr:uid="{00000000-0005-0000-0000-000011010000}"/>
    <cellStyle name="Accent4 5" xfId="275" xr:uid="{00000000-0005-0000-0000-000012010000}"/>
    <cellStyle name="Accent4 6" xfId="276" xr:uid="{00000000-0005-0000-0000-000013010000}"/>
    <cellStyle name="Accent4 7" xfId="277" xr:uid="{00000000-0005-0000-0000-000014010000}"/>
    <cellStyle name="Accent5 2" xfId="278" xr:uid="{00000000-0005-0000-0000-000015010000}"/>
    <cellStyle name="Accent5 3" xfId="279" xr:uid="{00000000-0005-0000-0000-000016010000}"/>
    <cellStyle name="Accent5 4" xfId="280" xr:uid="{00000000-0005-0000-0000-000017010000}"/>
    <cellStyle name="Accent5 5" xfId="281" xr:uid="{00000000-0005-0000-0000-000018010000}"/>
    <cellStyle name="Accent5 6" xfId="282" xr:uid="{00000000-0005-0000-0000-000019010000}"/>
    <cellStyle name="Accent5 7" xfId="283" xr:uid="{00000000-0005-0000-0000-00001A010000}"/>
    <cellStyle name="Accent6 2" xfId="284" xr:uid="{00000000-0005-0000-0000-00001B010000}"/>
    <cellStyle name="Accent6 3" xfId="285" xr:uid="{00000000-0005-0000-0000-00001C010000}"/>
    <cellStyle name="Accent6 4" xfId="286" xr:uid="{00000000-0005-0000-0000-00001D010000}"/>
    <cellStyle name="Accent6 5" xfId="287" xr:uid="{00000000-0005-0000-0000-00001E010000}"/>
    <cellStyle name="Accent6 6" xfId="288" xr:uid="{00000000-0005-0000-0000-00001F010000}"/>
    <cellStyle name="Accent6 7" xfId="289" xr:uid="{00000000-0005-0000-0000-000020010000}"/>
    <cellStyle name="alternate1" xfId="290" xr:uid="{00000000-0005-0000-0000-000021010000}"/>
    <cellStyle name="Bad 2" xfId="291" xr:uid="{00000000-0005-0000-0000-000022010000}"/>
    <cellStyle name="Bad 3" xfId="292" xr:uid="{00000000-0005-0000-0000-000023010000}"/>
    <cellStyle name="Bad 4" xfId="293" xr:uid="{00000000-0005-0000-0000-000024010000}"/>
    <cellStyle name="Bad 5" xfId="294" xr:uid="{00000000-0005-0000-0000-000025010000}"/>
    <cellStyle name="Bad 6" xfId="295" xr:uid="{00000000-0005-0000-0000-000026010000}"/>
    <cellStyle name="Bad 7" xfId="296" xr:uid="{00000000-0005-0000-0000-000027010000}"/>
    <cellStyle name="Body: normal cell" xfId="297" xr:uid="{00000000-0005-0000-0000-000028010000}"/>
    <cellStyle name="Calculation 2" xfId="298" xr:uid="{00000000-0005-0000-0000-000029010000}"/>
    <cellStyle name="Calculation 3" xfId="299" xr:uid="{00000000-0005-0000-0000-00002A010000}"/>
    <cellStyle name="Calculation 4" xfId="300" xr:uid="{00000000-0005-0000-0000-00002B010000}"/>
    <cellStyle name="Calculation 5" xfId="301" xr:uid="{00000000-0005-0000-0000-00002C010000}"/>
    <cellStyle name="Calculation 6" xfId="302" xr:uid="{00000000-0005-0000-0000-00002D010000}"/>
    <cellStyle name="Calculation 7" xfId="303" xr:uid="{00000000-0005-0000-0000-00002E010000}"/>
    <cellStyle name="Check Cell 2" xfId="304" xr:uid="{00000000-0005-0000-0000-00002F010000}"/>
    <cellStyle name="Check Cell 3" xfId="305" xr:uid="{00000000-0005-0000-0000-000030010000}"/>
    <cellStyle name="Check Cell 4" xfId="306" xr:uid="{00000000-0005-0000-0000-000031010000}"/>
    <cellStyle name="Check Cell 5" xfId="307" xr:uid="{00000000-0005-0000-0000-000032010000}"/>
    <cellStyle name="Check Cell 6" xfId="308" xr:uid="{00000000-0005-0000-0000-000033010000}"/>
    <cellStyle name="Check Cell 7" xfId="309" xr:uid="{00000000-0005-0000-0000-000034010000}"/>
    <cellStyle name="Comma" xfId="310" builtinId="3"/>
    <cellStyle name="Comma 10" xfId="311" xr:uid="{00000000-0005-0000-0000-000036010000}"/>
    <cellStyle name="Comma 10 2" xfId="715" xr:uid="{00000000-0005-0000-0000-000037010000}"/>
    <cellStyle name="Comma 11" xfId="312" xr:uid="{00000000-0005-0000-0000-000038010000}"/>
    <cellStyle name="Comma 12" xfId="313" xr:uid="{00000000-0005-0000-0000-000039010000}"/>
    <cellStyle name="Comma 12 2" xfId="314" xr:uid="{00000000-0005-0000-0000-00003A010000}"/>
    <cellStyle name="Comma 13" xfId="315" xr:uid="{00000000-0005-0000-0000-00003B010000}"/>
    <cellStyle name="Comma 14" xfId="721" xr:uid="{00000000-0005-0000-0000-00003C010000}"/>
    <cellStyle name="Comma 2" xfId="316" xr:uid="{00000000-0005-0000-0000-00003D010000}"/>
    <cellStyle name="Comma 2 2" xfId="317" xr:uid="{00000000-0005-0000-0000-00003E010000}"/>
    <cellStyle name="Comma 2 3" xfId="318" xr:uid="{00000000-0005-0000-0000-00003F010000}"/>
    <cellStyle name="Comma 2 4" xfId="319" xr:uid="{00000000-0005-0000-0000-000040010000}"/>
    <cellStyle name="Comma 2 5" xfId="320" xr:uid="{00000000-0005-0000-0000-000041010000}"/>
    <cellStyle name="Comma 2 6" xfId="321" xr:uid="{00000000-0005-0000-0000-000042010000}"/>
    <cellStyle name="Comma 3" xfId="322" xr:uid="{00000000-0005-0000-0000-000043010000}"/>
    <cellStyle name="Comma 3 2" xfId="323" xr:uid="{00000000-0005-0000-0000-000044010000}"/>
    <cellStyle name="Comma 3 3" xfId="324" xr:uid="{00000000-0005-0000-0000-000045010000}"/>
    <cellStyle name="Comma 3 4" xfId="325" xr:uid="{00000000-0005-0000-0000-000046010000}"/>
    <cellStyle name="Comma 3 5" xfId="326" xr:uid="{00000000-0005-0000-0000-000047010000}"/>
    <cellStyle name="Comma 3 6" xfId="327" xr:uid="{00000000-0005-0000-0000-000048010000}"/>
    <cellStyle name="Comma 4" xfId="328" xr:uid="{00000000-0005-0000-0000-000049010000}"/>
    <cellStyle name="Comma 4 2" xfId="329" xr:uid="{00000000-0005-0000-0000-00004A010000}"/>
    <cellStyle name="Comma 4 2 2" xfId="330" xr:uid="{00000000-0005-0000-0000-00004B010000}"/>
    <cellStyle name="Comma 4 3" xfId="331" xr:uid="{00000000-0005-0000-0000-00004C010000}"/>
    <cellStyle name="Comma 4 4" xfId="332" xr:uid="{00000000-0005-0000-0000-00004D010000}"/>
    <cellStyle name="Comma 4 5" xfId="333" xr:uid="{00000000-0005-0000-0000-00004E010000}"/>
    <cellStyle name="Comma 4 6" xfId="334" xr:uid="{00000000-0005-0000-0000-00004F010000}"/>
    <cellStyle name="Comma 5" xfId="335" xr:uid="{00000000-0005-0000-0000-000050010000}"/>
    <cellStyle name="Comma 6" xfId="336" xr:uid="{00000000-0005-0000-0000-000051010000}"/>
    <cellStyle name="Comma 7" xfId="337" xr:uid="{00000000-0005-0000-0000-000052010000}"/>
    <cellStyle name="Comma 7 2" xfId="338" xr:uid="{00000000-0005-0000-0000-000053010000}"/>
    <cellStyle name="Comma 8" xfId="339" xr:uid="{00000000-0005-0000-0000-000054010000}"/>
    <cellStyle name="Comma 9" xfId="340" xr:uid="{00000000-0005-0000-0000-000055010000}"/>
    <cellStyle name="Comma 9 2" xfId="341" xr:uid="{00000000-0005-0000-0000-000056010000}"/>
    <cellStyle name="Comma 9 3" xfId="342" xr:uid="{00000000-0005-0000-0000-000057010000}"/>
    <cellStyle name="Comma0" xfId="343" xr:uid="{00000000-0005-0000-0000-000058010000}"/>
    <cellStyle name="Currency" xfId="719" builtinId="4"/>
    <cellStyle name="Currency 10" xfId="344" xr:uid="{00000000-0005-0000-0000-00005A010000}"/>
    <cellStyle name="Currency 11" xfId="345" xr:uid="{00000000-0005-0000-0000-00005B010000}"/>
    <cellStyle name="Currency 2" xfId="346" xr:uid="{00000000-0005-0000-0000-00005C010000}"/>
    <cellStyle name="Currency 2 2" xfId="347" xr:uid="{00000000-0005-0000-0000-00005D010000}"/>
    <cellStyle name="Currency 2 3" xfId="348" xr:uid="{00000000-0005-0000-0000-00005E010000}"/>
    <cellStyle name="Currency 2 4" xfId="349" xr:uid="{00000000-0005-0000-0000-00005F010000}"/>
    <cellStyle name="Currency 2 5" xfId="350" xr:uid="{00000000-0005-0000-0000-000060010000}"/>
    <cellStyle name="Currency 2 6" xfId="351" xr:uid="{00000000-0005-0000-0000-000061010000}"/>
    <cellStyle name="Currency 3" xfId="352" xr:uid="{00000000-0005-0000-0000-000062010000}"/>
    <cellStyle name="Currency 3 2" xfId="353" xr:uid="{00000000-0005-0000-0000-000063010000}"/>
    <cellStyle name="Currency 3 3" xfId="354" xr:uid="{00000000-0005-0000-0000-000064010000}"/>
    <cellStyle name="Currency 4" xfId="355" xr:uid="{00000000-0005-0000-0000-000065010000}"/>
    <cellStyle name="Currency 5" xfId="356" xr:uid="{00000000-0005-0000-0000-000066010000}"/>
    <cellStyle name="Currency 5 2" xfId="357" xr:uid="{00000000-0005-0000-0000-000067010000}"/>
    <cellStyle name="Currency 6" xfId="358" xr:uid="{00000000-0005-0000-0000-000068010000}"/>
    <cellStyle name="Currency 7" xfId="359" xr:uid="{00000000-0005-0000-0000-000069010000}"/>
    <cellStyle name="Currency 8" xfId="360" xr:uid="{00000000-0005-0000-0000-00006A010000}"/>
    <cellStyle name="Currency 9" xfId="361" xr:uid="{00000000-0005-0000-0000-00006B010000}"/>
    <cellStyle name="Currency0" xfId="362" xr:uid="{00000000-0005-0000-0000-00006C010000}"/>
    <cellStyle name="Date" xfId="363" xr:uid="{00000000-0005-0000-0000-00006D010000}"/>
    <cellStyle name="Date 2" xfId="364" xr:uid="{00000000-0005-0000-0000-00006E010000}"/>
    <cellStyle name="Date_DE - Delmarva Cost of Capital Exhibits - May 2013 - JRW" xfId="365" xr:uid="{00000000-0005-0000-0000-00006F010000}"/>
    <cellStyle name="Explanatory Text 2" xfId="366" xr:uid="{00000000-0005-0000-0000-000070010000}"/>
    <cellStyle name="Explanatory Text 3" xfId="367" xr:uid="{00000000-0005-0000-0000-000071010000}"/>
    <cellStyle name="Explanatory Text 4" xfId="368" xr:uid="{00000000-0005-0000-0000-000072010000}"/>
    <cellStyle name="Explanatory Text 5" xfId="369" xr:uid="{00000000-0005-0000-0000-000073010000}"/>
    <cellStyle name="Explanatory Text 6" xfId="370" xr:uid="{00000000-0005-0000-0000-000074010000}"/>
    <cellStyle name="Explanatory Text 7" xfId="371" xr:uid="{00000000-0005-0000-0000-000075010000}"/>
    <cellStyle name="F2" xfId="372" xr:uid="{00000000-0005-0000-0000-000076010000}"/>
    <cellStyle name="F3" xfId="373" xr:uid="{00000000-0005-0000-0000-000077010000}"/>
    <cellStyle name="F3 2" xfId="374" xr:uid="{00000000-0005-0000-0000-000078010000}"/>
    <cellStyle name="F3_DE - Delmarva Cost of Capital Exhibits - May 2013 - JRW" xfId="375" xr:uid="{00000000-0005-0000-0000-000079010000}"/>
    <cellStyle name="F4" xfId="376" xr:uid="{00000000-0005-0000-0000-00007A010000}"/>
    <cellStyle name="F5" xfId="377" xr:uid="{00000000-0005-0000-0000-00007B010000}"/>
    <cellStyle name="F5 2" xfId="378" xr:uid="{00000000-0005-0000-0000-00007C010000}"/>
    <cellStyle name="F5_DE - Delmarva Cost of Capital Exhibits - May 2013 - JRW" xfId="379" xr:uid="{00000000-0005-0000-0000-00007D010000}"/>
    <cellStyle name="F6" xfId="380" xr:uid="{00000000-0005-0000-0000-00007E010000}"/>
    <cellStyle name="F6 2" xfId="381" xr:uid="{00000000-0005-0000-0000-00007F010000}"/>
    <cellStyle name="F6_DE - Delmarva Cost of Capital Exhibits - May 2013 - JRW" xfId="382" xr:uid="{00000000-0005-0000-0000-000080010000}"/>
    <cellStyle name="F7" xfId="383" xr:uid="{00000000-0005-0000-0000-000081010000}"/>
    <cellStyle name="F7 2" xfId="384" xr:uid="{00000000-0005-0000-0000-000082010000}"/>
    <cellStyle name="F7_DE - Delmarva Cost of Capital Exhibits - May 2013 - JRW" xfId="385" xr:uid="{00000000-0005-0000-0000-000083010000}"/>
    <cellStyle name="F8" xfId="386" xr:uid="{00000000-0005-0000-0000-000084010000}"/>
    <cellStyle name="F8 2" xfId="387" xr:uid="{00000000-0005-0000-0000-000085010000}"/>
    <cellStyle name="F8_DE - Delmarva Cost of Capital Exhibits - May 2013 - JRW" xfId="388" xr:uid="{00000000-0005-0000-0000-000086010000}"/>
    <cellStyle name="Fixed" xfId="389" xr:uid="{00000000-0005-0000-0000-000087010000}"/>
    <cellStyle name="Fixed 2" xfId="390" xr:uid="{00000000-0005-0000-0000-000088010000}"/>
    <cellStyle name="Fixed_DE - Delmarva Cost of Capital Exhibits - May 2013 - JRW" xfId="391" xr:uid="{00000000-0005-0000-0000-000089010000}"/>
    <cellStyle name="Good 2" xfId="392" xr:uid="{00000000-0005-0000-0000-00008A010000}"/>
    <cellStyle name="Good 3" xfId="393" xr:uid="{00000000-0005-0000-0000-00008B010000}"/>
    <cellStyle name="Good 4" xfId="394" xr:uid="{00000000-0005-0000-0000-00008C010000}"/>
    <cellStyle name="Good 5" xfId="395" xr:uid="{00000000-0005-0000-0000-00008D010000}"/>
    <cellStyle name="Good 6" xfId="396" xr:uid="{00000000-0005-0000-0000-00008E010000}"/>
    <cellStyle name="Good 7" xfId="397" xr:uid="{00000000-0005-0000-0000-00008F010000}"/>
    <cellStyle name="Heading 1 2" xfId="398" xr:uid="{00000000-0005-0000-0000-000090010000}"/>
    <cellStyle name="Heading 1 3" xfId="399" xr:uid="{00000000-0005-0000-0000-000091010000}"/>
    <cellStyle name="Heading 1 4" xfId="400" xr:uid="{00000000-0005-0000-0000-000092010000}"/>
    <cellStyle name="Heading 1 5" xfId="401" xr:uid="{00000000-0005-0000-0000-000093010000}"/>
    <cellStyle name="Heading 1 6" xfId="402" xr:uid="{00000000-0005-0000-0000-000094010000}"/>
    <cellStyle name="Heading 1 7" xfId="403" xr:uid="{00000000-0005-0000-0000-000095010000}"/>
    <cellStyle name="Heading 2 2" xfId="404" xr:uid="{00000000-0005-0000-0000-000096010000}"/>
    <cellStyle name="Heading 2 3" xfId="405" xr:uid="{00000000-0005-0000-0000-000097010000}"/>
    <cellStyle name="Heading 2 4" xfId="406" xr:uid="{00000000-0005-0000-0000-000098010000}"/>
    <cellStyle name="Heading 2 5" xfId="407" xr:uid="{00000000-0005-0000-0000-000099010000}"/>
    <cellStyle name="Heading 2 6" xfId="408" xr:uid="{00000000-0005-0000-0000-00009A010000}"/>
    <cellStyle name="Heading 2 7" xfId="409" xr:uid="{00000000-0005-0000-0000-00009B010000}"/>
    <cellStyle name="Heading 3 2" xfId="410" xr:uid="{00000000-0005-0000-0000-00009C010000}"/>
    <cellStyle name="Heading 3 3" xfId="411" xr:uid="{00000000-0005-0000-0000-00009D010000}"/>
    <cellStyle name="Heading 3 4" xfId="412" xr:uid="{00000000-0005-0000-0000-00009E010000}"/>
    <cellStyle name="Heading 3 5" xfId="413" xr:uid="{00000000-0005-0000-0000-00009F010000}"/>
    <cellStyle name="Heading 3 6" xfId="414" xr:uid="{00000000-0005-0000-0000-0000A0010000}"/>
    <cellStyle name="Heading 3 7" xfId="415" xr:uid="{00000000-0005-0000-0000-0000A1010000}"/>
    <cellStyle name="Heading 4 2" xfId="416" xr:uid="{00000000-0005-0000-0000-0000A2010000}"/>
    <cellStyle name="Heading 4 3" xfId="417" xr:uid="{00000000-0005-0000-0000-0000A3010000}"/>
    <cellStyle name="Heading 4 4" xfId="418" xr:uid="{00000000-0005-0000-0000-0000A4010000}"/>
    <cellStyle name="Heading 4 5" xfId="419" xr:uid="{00000000-0005-0000-0000-0000A5010000}"/>
    <cellStyle name="Heading 4 6" xfId="420" xr:uid="{00000000-0005-0000-0000-0000A6010000}"/>
    <cellStyle name="Heading 4 7" xfId="421" xr:uid="{00000000-0005-0000-0000-0000A7010000}"/>
    <cellStyle name="HEADING1" xfId="422" xr:uid="{00000000-0005-0000-0000-0000A8010000}"/>
    <cellStyle name="HEADING2" xfId="423" xr:uid="{00000000-0005-0000-0000-0000A9010000}"/>
    <cellStyle name="HEADING2 2" xfId="424" xr:uid="{00000000-0005-0000-0000-0000AA010000}"/>
    <cellStyle name="HEADING2_DE - Delmarva Cost of Capital Exhibits - May 2013 - JRW" xfId="425" xr:uid="{00000000-0005-0000-0000-0000AB010000}"/>
    <cellStyle name="HeadlineStyle" xfId="426" xr:uid="{00000000-0005-0000-0000-0000AC010000}"/>
    <cellStyle name="HeadlineStyle 2" xfId="427" xr:uid="{00000000-0005-0000-0000-0000AD010000}"/>
    <cellStyle name="HeadlineStyleJustified" xfId="428" xr:uid="{00000000-0005-0000-0000-0000AE010000}"/>
    <cellStyle name="Hyperlink" xfId="429" builtinId="8"/>
    <cellStyle name="Input 2" xfId="430" xr:uid="{00000000-0005-0000-0000-0000B0010000}"/>
    <cellStyle name="Input 3" xfId="431" xr:uid="{00000000-0005-0000-0000-0000B1010000}"/>
    <cellStyle name="Input 4" xfId="432" xr:uid="{00000000-0005-0000-0000-0000B2010000}"/>
    <cellStyle name="Input 5" xfId="433" xr:uid="{00000000-0005-0000-0000-0000B3010000}"/>
    <cellStyle name="Input 6" xfId="434" xr:uid="{00000000-0005-0000-0000-0000B4010000}"/>
    <cellStyle name="Input 7" xfId="435" xr:uid="{00000000-0005-0000-0000-0000B5010000}"/>
    <cellStyle name="Lines" xfId="436" xr:uid="{00000000-0005-0000-0000-0000B6010000}"/>
    <cellStyle name="Linked Cell 2" xfId="437" xr:uid="{00000000-0005-0000-0000-0000B7010000}"/>
    <cellStyle name="Linked Cell 3" xfId="438" xr:uid="{00000000-0005-0000-0000-0000B8010000}"/>
    <cellStyle name="Linked Cell 4" xfId="439" xr:uid="{00000000-0005-0000-0000-0000B9010000}"/>
    <cellStyle name="Linked Cell 5" xfId="440" xr:uid="{00000000-0005-0000-0000-0000BA010000}"/>
    <cellStyle name="Linked Cell 6" xfId="441" xr:uid="{00000000-0005-0000-0000-0000BB010000}"/>
    <cellStyle name="Linked Cell 7" xfId="442" xr:uid="{00000000-0005-0000-0000-0000BC010000}"/>
    <cellStyle name="Neutral 2" xfId="443" xr:uid="{00000000-0005-0000-0000-0000BD010000}"/>
    <cellStyle name="Neutral 3" xfId="444" xr:uid="{00000000-0005-0000-0000-0000BE010000}"/>
    <cellStyle name="Neutral 4" xfId="445" xr:uid="{00000000-0005-0000-0000-0000BF010000}"/>
    <cellStyle name="Neutral 5" xfId="446" xr:uid="{00000000-0005-0000-0000-0000C0010000}"/>
    <cellStyle name="Neutral 6" xfId="447" xr:uid="{00000000-0005-0000-0000-0000C1010000}"/>
    <cellStyle name="Neutral 7" xfId="448" xr:uid="{00000000-0005-0000-0000-0000C2010000}"/>
    <cellStyle name="Normal" xfId="0" builtinId="0"/>
    <cellStyle name="Normal - Style1" xfId="449" xr:uid="{00000000-0005-0000-0000-0000C4010000}"/>
    <cellStyle name="Normal - Style2" xfId="450" xr:uid="{00000000-0005-0000-0000-0000C5010000}"/>
    <cellStyle name="Normal - Style3" xfId="451" xr:uid="{00000000-0005-0000-0000-0000C6010000}"/>
    <cellStyle name="Normal - Style4" xfId="452" xr:uid="{00000000-0005-0000-0000-0000C7010000}"/>
    <cellStyle name="Normal - Style5" xfId="453" xr:uid="{00000000-0005-0000-0000-0000C8010000}"/>
    <cellStyle name="Normal - Style6" xfId="454" xr:uid="{00000000-0005-0000-0000-0000C9010000}"/>
    <cellStyle name="Normal - Style7" xfId="455" xr:uid="{00000000-0005-0000-0000-0000CA010000}"/>
    <cellStyle name="Normal - Style8" xfId="456" xr:uid="{00000000-0005-0000-0000-0000CB010000}"/>
    <cellStyle name="Normal 10" xfId="457" xr:uid="{00000000-0005-0000-0000-0000CC010000}"/>
    <cellStyle name="Normal 10 10 9 2 2" xfId="724" xr:uid="{00000000-0005-0000-0000-0000CD010000}"/>
    <cellStyle name="Normal 10 2" xfId="458" xr:uid="{00000000-0005-0000-0000-0000CE010000}"/>
    <cellStyle name="Normal 10 21 3" xfId="725" xr:uid="{3CF3F0D6-38C3-4515-844A-ACC80B6AB995}"/>
    <cellStyle name="Normal 10 3" xfId="459" xr:uid="{00000000-0005-0000-0000-0000CF010000}"/>
    <cellStyle name="Normal 10 4" xfId="460" xr:uid="{00000000-0005-0000-0000-0000D0010000}"/>
    <cellStyle name="Normal 10 70" xfId="461" xr:uid="{00000000-0005-0000-0000-0000D1010000}"/>
    <cellStyle name="Normal 10_Avera Rebuttal Analyses" xfId="462" xr:uid="{00000000-0005-0000-0000-0000D2010000}"/>
    <cellStyle name="Normal 11" xfId="463" xr:uid="{00000000-0005-0000-0000-0000D3010000}"/>
    <cellStyle name="Normal 11 2" xfId="464" xr:uid="{00000000-0005-0000-0000-0000D4010000}"/>
    <cellStyle name="Normal 11 3" xfId="465" xr:uid="{00000000-0005-0000-0000-0000D5010000}"/>
    <cellStyle name="Normal 11_Avera Rebuttal Analyses" xfId="466" xr:uid="{00000000-0005-0000-0000-0000D6010000}"/>
    <cellStyle name="Normal 12" xfId="467" xr:uid="{00000000-0005-0000-0000-0000D7010000}"/>
    <cellStyle name="Normal 12 2" xfId="468" xr:uid="{00000000-0005-0000-0000-0000D8010000}"/>
    <cellStyle name="Normal 12_Avera Rebuttal Analyses" xfId="469" xr:uid="{00000000-0005-0000-0000-0000D9010000}"/>
    <cellStyle name="Normal 13" xfId="470" xr:uid="{00000000-0005-0000-0000-0000DA010000}"/>
    <cellStyle name="Normal 13 2" xfId="471" xr:uid="{00000000-0005-0000-0000-0000DB010000}"/>
    <cellStyle name="Normal 13_Avera Rebuttal Analyses" xfId="472" xr:uid="{00000000-0005-0000-0000-0000DC010000}"/>
    <cellStyle name="Normal 14" xfId="473" xr:uid="{00000000-0005-0000-0000-0000DD010000}"/>
    <cellStyle name="Normal 14 2" xfId="474" xr:uid="{00000000-0005-0000-0000-0000DE010000}"/>
    <cellStyle name="Normal 14 2 2" xfId="475" xr:uid="{00000000-0005-0000-0000-0000DF010000}"/>
    <cellStyle name="Normal 14 2 3" xfId="476" xr:uid="{00000000-0005-0000-0000-0000E0010000}"/>
    <cellStyle name="Normal 14 3" xfId="477" xr:uid="{00000000-0005-0000-0000-0000E1010000}"/>
    <cellStyle name="Normal 15" xfId="478" xr:uid="{00000000-0005-0000-0000-0000E2010000}"/>
    <cellStyle name="Normal 15 2" xfId="479" xr:uid="{00000000-0005-0000-0000-0000E3010000}"/>
    <cellStyle name="Normal 16" xfId="480" xr:uid="{00000000-0005-0000-0000-0000E4010000}"/>
    <cellStyle name="Normal 165" xfId="716" xr:uid="{00000000-0005-0000-0000-0000E5010000}"/>
    <cellStyle name="Normal 17" xfId="481" xr:uid="{00000000-0005-0000-0000-0000E6010000}"/>
    <cellStyle name="Normal 18" xfId="482" xr:uid="{00000000-0005-0000-0000-0000E7010000}"/>
    <cellStyle name="Normal 19" xfId="483" xr:uid="{00000000-0005-0000-0000-0000E8010000}"/>
    <cellStyle name="Normal 2" xfId="484" xr:uid="{00000000-0005-0000-0000-0000E9010000}"/>
    <cellStyle name="Normal 2 10" xfId="485" xr:uid="{00000000-0005-0000-0000-0000EA010000}"/>
    <cellStyle name="Normal 2 10 2" xfId="723" xr:uid="{00000000-0005-0000-0000-0000EB010000}"/>
    <cellStyle name="Normal 2 11" xfId="486" xr:uid="{00000000-0005-0000-0000-0000EC010000}"/>
    <cellStyle name="Normal 2 12" xfId="487" xr:uid="{00000000-0005-0000-0000-0000ED010000}"/>
    <cellStyle name="Normal 2 13" xfId="488" xr:uid="{00000000-0005-0000-0000-0000EE010000}"/>
    <cellStyle name="Normal 2 2" xfId="489" xr:uid="{00000000-0005-0000-0000-0000EF010000}"/>
    <cellStyle name="Normal 2 2 2" xfId="490" xr:uid="{00000000-0005-0000-0000-0000F0010000}"/>
    <cellStyle name="Normal 2 3" xfId="491" xr:uid="{00000000-0005-0000-0000-0000F1010000}"/>
    <cellStyle name="Normal 2 3 2" xfId="492" xr:uid="{00000000-0005-0000-0000-0000F2010000}"/>
    <cellStyle name="Normal 2 3_DE - Delmarva Cost of Capital Exhibits - May 2013 - JRW" xfId="493" xr:uid="{00000000-0005-0000-0000-0000F3010000}"/>
    <cellStyle name="Normal 2 4" xfId="494" xr:uid="{00000000-0005-0000-0000-0000F4010000}"/>
    <cellStyle name="Normal 2 4 2" xfId="495" xr:uid="{00000000-0005-0000-0000-0000F5010000}"/>
    <cellStyle name="Normal 2 4 2 2" xfId="496" xr:uid="{00000000-0005-0000-0000-0000F6010000}"/>
    <cellStyle name="Normal 2 4 2_Avera Analyses - Black Hills CO" xfId="497" xr:uid="{00000000-0005-0000-0000-0000F7010000}"/>
    <cellStyle name="Normal 2 4 3" xfId="498" xr:uid="{00000000-0005-0000-0000-0000F8010000}"/>
    <cellStyle name="Normal 2 4 4" xfId="499" xr:uid="{00000000-0005-0000-0000-0000F9010000}"/>
    <cellStyle name="Normal 2 4_Avera Analyses - Black Hills CO" xfId="500" xr:uid="{00000000-0005-0000-0000-0000FA010000}"/>
    <cellStyle name="Normal 2 5" xfId="501" xr:uid="{00000000-0005-0000-0000-0000FB010000}"/>
    <cellStyle name="Normal 2 5 2" xfId="502" xr:uid="{00000000-0005-0000-0000-0000FC010000}"/>
    <cellStyle name="Normal 2 5_Avera Analyses - Black Hills CO" xfId="503" xr:uid="{00000000-0005-0000-0000-0000FD010000}"/>
    <cellStyle name="Normal 2 6" xfId="504" xr:uid="{00000000-0005-0000-0000-0000FE010000}"/>
    <cellStyle name="Normal 2 7" xfId="505" xr:uid="{00000000-0005-0000-0000-0000FF010000}"/>
    <cellStyle name="Normal 2 8" xfId="506" xr:uid="{00000000-0005-0000-0000-000000020000}"/>
    <cellStyle name="Normal 2 9" xfId="507" xr:uid="{00000000-0005-0000-0000-000001020000}"/>
    <cellStyle name="Normal 2_Atmos Rebuttal Analyses" xfId="508" xr:uid="{00000000-0005-0000-0000-000002020000}"/>
    <cellStyle name="Normal 20" xfId="509" xr:uid="{00000000-0005-0000-0000-000003020000}"/>
    <cellStyle name="Normal 21" xfId="510" xr:uid="{00000000-0005-0000-0000-000004020000}"/>
    <cellStyle name="Normal 22" xfId="511" xr:uid="{00000000-0005-0000-0000-000005020000}"/>
    <cellStyle name="Normal 22 3" xfId="718" xr:uid="{00000000-0005-0000-0000-000006020000}"/>
    <cellStyle name="Normal 23" xfId="712" xr:uid="{00000000-0005-0000-0000-000007020000}"/>
    <cellStyle name="Normal 24" xfId="713" xr:uid="{00000000-0005-0000-0000-000008020000}"/>
    <cellStyle name="Normal 25" xfId="717" xr:uid="{00000000-0005-0000-0000-000009020000}"/>
    <cellStyle name="Normal 26" xfId="720" xr:uid="{00000000-0005-0000-0000-00000A020000}"/>
    <cellStyle name="Normal 3" xfId="512" xr:uid="{00000000-0005-0000-0000-00000B020000}"/>
    <cellStyle name="Normal 3 2" xfId="513" xr:uid="{00000000-0005-0000-0000-00000C020000}"/>
    <cellStyle name="Normal 3 2 10" xfId="514" xr:uid="{00000000-0005-0000-0000-00000D020000}"/>
    <cellStyle name="Normal 3 2 2" xfId="515" xr:uid="{00000000-0005-0000-0000-00000E020000}"/>
    <cellStyle name="Normal 3 2_Avera Rebuttal Analyses" xfId="516" xr:uid="{00000000-0005-0000-0000-00000F020000}"/>
    <cellStyle name="Normal 3 3" xfId="517" xr:uid="{00000000-0005-0000-0000-000010020000}"/>
    <cellStyle name="Normal 3 4" xfId="518" xr:uid="{00000000-0005-0000-0000-000011020000}"/>
    <cellStyle name="Normal 3_Atmos Rebuttal Analyses" xfId="519" xr:uid="{00000000-0005-0000-0000-000012020000}"/>
    <cellStyle name="Normal 4" xfId="520" xr:uid="{00000000-0005-0000-0000-000013020000}"/>
    <cellStyle name="Normal 4 2" xfId="521" xr:uid="{00000000-0005-0000-0000-000014020000}"/>
    <cellStyle name="Normal 4 3" xfId="522" xr:uid="{00000000-0005-0000-0000-000015020000}"/>
    <cellStyle name="Normal 4 4" xfId="714" xr:uid="{00000000-0005-0000-0000-000016020000}"/>
    <cellStyle name="Normal 4_Exhibits MPG-5 thru 18, 22" xfId="523" xr:uid="{00000000-0005-0000-0000-000017020000}"/>
    <cellStyle name="Normal 5" xfId="524" xr:uid="{00000000-0005-0000-0000-000018020000}"/>
    <cellStyle name="Normal 5 2" xfId="525" xr:uid="{00000000-0005-0000-0000-000019020000}"/>
    <cellStyle name="Normal 5 3" xfId="526" xr:uid="{00000000-0005-0000-0000-00001A020000}"/>
    <cellStyle name="Normal 5 4" xfId="527" xr:uid="{00000000-0005-0000-0000-00001B020000}"/>
    <cellStyle name="Normal 5 5" xfId="528" xr:uid="{00000000-0005-0000-0000-00001C020000}"/>
    <cellStyle name="Normal 5_Atmos Rebuttal Analyses" xfId="529" xr:uid="{00000000-0005-0000-0000-00001D020000}"/>
    <cellStyle name="Normal 6" xfId="530" xr:uid="{00000000-0005-0000-0000-00001E020000}"/>
    <cellStyle name="Normal 6 2" xfId="531" xr:uid="{00000000-0005-0000-0000-00001F020000}"/>
    <cellStyle name="Normal 6 3" xfId="532" xr:uid="{00000000-0005-0000-0000-000020020000}"/>
    <cellStyle name="Normal 6 4" xfId="533" xr:uid="{00000000-0005-0000-0000-000021020000}"/>
    <cellStyle name="Normal 6 5" xfId="534" xr:uid="{00000000-0005-0000-0000-000022020000}"/>
    <cellStyle name="Normal 6 6" xfId="535" xr:uid="{00000000-0005-0000-0000-000023020000}"/>
    <cellStyle name="Normal 6_Atmos Rebuttal Analyses" xfId="536" xr:uid="{00000000-0005-0000-0000-000024020000}"/>
    <cellStyle name="Normal 7" xfId="537" xr:uid="{00000000-0005-0000-0000-000025020000}"/>
    <cellStyle name="Normal 7 2" xfId="538" xr:uid="{00000000-0005-0000-0000-000026020000}"/>
    <cellStyle name="Normal 7 3" xfId="539" xr:uid="{00000000-0005-0000-0000-000027020000}"/>
    <cellStyle name="Normal 7 4" xfId="540" xr:uid="{00000000-0005-0000-0000-000028020000}"/>
    <cellStyle name="Normal 7 5" xfId="541" xr:uid="{00000000-0005-0000-0000-000029020000}"/>
    <cellStyle name="Normal 7 6" xfId="542" xr:uid="{00000000-0005-0000-0000-00002A020000}"/>
    <cellStyle name="Normal 7_Avera Rebuttal Analyses" xfId="543" xr:uid="{00000000-0005-0000-0000-00002B020000}"/>
    <cellStyle name="Normal 8" xfId="544" xr:uid="{00000000-0005-0000-0000-00002C020000}"/>
    <cellStyle name="Normal 8 2" xfId="545" xr:uid="{00000000-0005-0000-0000-00002D020000}"/>
    <cellStyle name="Normal 8 3" xfId="546" xr:uid="{00000000-0005-0000-0000-00002E020000}"/>
    <cellStyle name="Normal 8 4" xfId="547" xr:uid="{00000000-0005-0000-0000-00002F020000}"/>
    <cellStyle name="Normal 8_Avera Rebuttal Analyses" xfId="548" xr:uid="{00000000-0005-0000-0000-000030020000}"/>
    <cellStyle name="Normal 9" xfId="549" xr:uid="{00000000-0005-0000-0000-000031020000}"/>
    <cellStyle name="Normal 9 2" xfId="550" xr:uid="{00000000-0005-0000-0000-000032020000}"/>
    <cellStyle name="Normal 9 3" xfId="551" xr:uid="{00000000-0005-0000-0000-000033020000}"/>
    <cellStyle name="Normal 9 4" xfId="552" xr:uid="{00000000-0005-0000-0000-000034020000}"/>
    <cellStyle name="Normal 9_Avera Rebuttal Analyses" xfId="553" xr:uid="{00000000-0005-0000-0000-000035020000}"/>
    <cellStyle name="Normal_Exhibit A-12 Schedule D6-5 Page 2 of 25" xfId="726" xr:uid="{DC5E836A-EE40-48E6-84B0-B71DC1488292}"/>
    <cellStyle name="Normal_Industry Betas from Damoderan - 2004" xfId="554" xr:uid="{00000000-0005-0000-0000-000036020000}"/>
    <cellStyle name="Normal_rcjrw1" xfId="555" xr:uid="{00000000-0005-0000-0000-000037020000}"/>
    <cellStyle name="Normal_S&amp;P 500 Data" xfId="556" xr:uid="{00000000-0005-0000-0000-000038020000}"/>
    <cellStyle name="Normal_S&amp;P Data - Damoderan 2005 2" xfId="711" xr:uid="{00000000-0005-0000-0000-000039020000}"/>
    <cellStyle name="Note 2" xfId="557" xr:uid="{00000000-0005-0000-0000-00003A020000}"/>
    <cellStyle name="Note 3" xfId="558" xr:uid="{00000000-0005-0000-0000-00003B020000}"/>
    <cellStyle name="Note 4" xfId="559" xr:uid="{00000000-0005-0000-0000-00003C020000}"/>
    <cellStyle name="Note 5" xfId="560" xr:uid="{00000000-0005-0000-0000-00003D020000}"/>
    <cellStyle name="Note 6" xfId="561" xr:uid="{00000000-0005-0000-0000-00003E020000}"/>
    <cellStyle name="Note 7" xfId="562" xr:uid="{00000000-0005-0000-0000-00003F020000}"/>
    <cellStyle name="Output 2" xfId="563" xr:uid="{00000000-0005-0000-0000-000040020000}"/>
    <cellStyle name="Output 3" xfId="564" xr:uid="{00000000-0005-0000-0000-000041020000}"/>
    <cellStyle name="Output 4" xfId="565" xr:uid="{00000000-0005-0000-0000-000042020000}"/>
    <cellStyle name="Output 5" xfId="566" xr:uid="{00000000-0005-0000-0000-000043020000}"/>
    <cellStyle name="Output 6" xfId="567" xr:uid="{00000000-0005-0000-0000-000044020000}"/>
    <cellStyle name="Output 7" xfId="568" xr:uid="{00000000-0005-0000-0000-000045020000}"/>
    <cellStyle name="Output Amounts" xfId="569" xr:uid="{00000000-0005-0000-0000-000046020000}"/>
    <cellStyle name="Output Column Headings" xfId="570" xr:uid="{00000000-0005-0000-0000-000047020000}"/>
    <cellStyle name="Output Line Items" xfId="571" xr:uid="{00000000-0005-0000-0000-000048020000}"/>
    <cellStyle name="Output Report Heading" xfId="572" xr:uid="{00000000-0005-0000-0000-000049020000}"/>
    <cellStyle name="Output Report Title" xfId="573" xr:uid="{00000000-0005-0000-0000-00004A020000}"/>
    <cellStyle name="Percent" xfId="574" builtinId="5"/>
    <cellStyle name="Percent 10" xfId="575" xr:uid="{00000000-0005-0000-0000-00004C020000}"/>
    <cellStyle name="Percent 11" xfId="576" xr:uid="{00000000-0005-0000-0000-00004D020000}"/>
    <cellStyle name="Percent 11 2" xfId="577" xr:uid="{00000000-0005-0000-0000-00004E020000}"/>
    <cellStyle name="Percent 12" xfId="578" xr:uid="{00000000-0005-0000-0000-00004F020000}"/>
    <cellStyle name="Percent 13" xfId="579" xr:uid="{00000000-0005-0000-0000-000050020000}"/>
    <cellStyle name="Percent 14" xfId="580" xr:uid="{00000000-0005-0000-0000-000051020000}"/>
    <cellStyle name="Percent 14 2" xfId="581" xr:uid="{00000000-0005-0000-0000-000052020000}"/>
    <cellStyle name="Percent 15" xfId="582" xr:uid="{00000000-0005-0000-0000-000053020000}"/>
    <cellStyle name="Percent 16" xfId="583" xr:uid="{00000000-0005-0000-0000-000054020000}"/>
    <cellStyle name="Percent 17" xfId="722" xr:uid="{00000000-0005-0000-0000-000055020000}"/>
    <cellStyle name="Percent 2" xfId="584" xr:uid="{00000000-0005-0000-0000-000056020000}"/>
    <cellStyle name="Percent 2 2" xfId="585" xr:uid="{00000000-0005-0000-0000-000057020000}"/>
    <cellStyle name="Percent 2 2 2" xfId="586" xr:uid="{00000000-0005-0000-0000-000058020000}"/>
    <cellStyle name="Percent 2 2 2 2" xfId="587" xr:uid="{00000000-0005-0000-0000-000059020000}"/>
    <cellStyle name="Percent 2 3" xfId="588" xr:uid="{00000000-0005-0000-0000-00005A020000}"/>
    <cellStyle name="Percent 2 4" xfId="589" xr:uid="{00000000-0005-0000-0000-00005B020000}"/>
    <cellStyle name="Percent 2 5" xfId="590" xr:uid="{00000000-0005-0000-0000-00005C020000}"/>
    <cellStyle name="Percent 2 6" xfId="591" xr:uid="{00000000-0005-0000-0000-00005D020000}"/>
    <cellStyle name="Percent 2_Atmos Rebuttal Analyses" xfId="592" xr:uid="{00000000-0005-0000-0000-00005E020000}"/>
    <cellStyle name="Percent 3" xfId="593" xr:uid="{00000000-0005-0000-0000-00005F020000}"/>
    <cellStyle name="Percent 3 2" xfId="594" xr:uid="{00000000-0005-0000-0000-000060020000}"/>
    <cellStyle name="Percent 3 3" xfId="595" xr:uid="{00000000-0005-0000-0000-000061020000}"/>
    <cellStyle name="Percent 4" xfId="596" xr:uid="{00000000-0005-0000-0000-000062020000}"/>
    <cellStyle name="Percent 4 2" xfId="597" xr:uid="{00000000-0005-0000-0000-000063020000}"/>
    <cellStyle name="Percent 5" xfId="598" xr:uid="{00000000-0005-0000-0000-000064020000}"/>
    <cellStyle name="Percent 5 2" xfId="599" xr:uid="{00000000-0005-0000-0000-000065020000}"/>
    <cellStyle name="Percent 6" xfId="600" xr:uid="{00000000-0005-0000-0000-000066020000}"/>
    <cellStyle name="Percent 7" xfId="601" xr:uid="{00000000-0005-0000-0000-000067020000}"/>
    <cellStyle name="Percent 7 2" xfId="602" xr:uid="{00000000-0005-0000-0000-000068020000}"/>
    <cellStyle name="Percent 8" xfId="603" xr:uid="{00000000-0005-0000-0000-000069020000}"/>
    <cellStyle name="Percent 8 2" xfId="604" xr:uid="{00000000-0005-0000-0000-00006A020000}"/>
    <cellStyle name="Percent 8 3" xfId="605" xr:uid="{00000000-0005-0000-0000-00006B020000}"/>
    <cellStyle name="Percent 9" xfId="606" xr:uid="{00000000-0005-0000-0000-00006C020000}"/>
    <cellStyle name="PSChar" xfId="607" xr:uid="{00000000-0005-0000-0000-00006D020000}"/>
    <cellStyle name="PSDate" xfId="608" xr:uid="{00000000-0005-0000-0000-00006E020000}"/>
    <cellStyle name="PSDec" xfId="609" xr:uid="{00000000-0005-0000-0000-00006F020000}"/>
    <cellStyle name="PSHeading" xfId="610" xr:uid="{00000000-0005-0000-0000-000070020000}"/>
    <cellStyle name="PSInt" xfId="611" xr:uid="{00000000-0005-0000-0000-000071020000}"/>
    <cellStyle name="PSSpacer" xfId="612" xr:uid="{00000000-0005-0000-0000-000072020000}"/>
    <cellStyle name="SAPBEXaggData" xfId="613" xr:uid="{00000000-0005-0000-0000-000073020000}"/>
    <cellStyle name="SAPBEXaggDataEmph" xfId="614" xr:uid="{00000000-0005-0000-0000-000074020000}"/>
    <cellStyle name="SAPBEXaggItem" xfId="615" xr:uid="{00000000-0005-0000-0000-000075020000}"/>
    <cellStyle name="SAPBEXaggItemX" xfId="616" xr:uid="{00000000-0005-0000-0000-000076020000}"/>
    <cellStyle name="SAPBEXchaText" xfId="617" xr:uid="{00000000-0005-0000-0000-000077020000}"/>
    <cellStyle name="SAPBEXexcBad7" xfId="618" xr:uid="{00000000-0005-0000-0000-000078020000}"/>
    <cellStyle name="SAPBEXexcBad8" xfId="619" xr:uid="{00000000-0005-0000-0000-000079020000}"/>
    <cellStyle name="SAPBEXexcBad9" xfId="620" xr:uid="{00000000-0005-0000-0000-00007A020000}"/>
    <cellStyle name="SAPBEXexcCritical4" xfId="621" xr:uid="{00000000-0005-0000-0000-00007B020000}"/>
    <cellStyle name="SAPBEXexcCritical5" xfId="622" xr:uid="{00000000-0005-0000-0000-00007C020000}"/>
    <cellStyle name="SAPBEXexcCritical6" xfId="623" xr:uid="{00000000-0005-0000-0000-00007D020000}"/>
    <cellStyle name="SAPBEXexcGood1" xfId="624" xr:uid="{00000000-0005-0000-0000-00007E020000}"/>
    <cellStyle name="SAPBEXexcGood2" xfId="625" xr:uid="{00000000-0005-0000-0000-00007F020000}"/>
    <cellStyle name="SAPBEXexcGood3" xfId="626" xr:uid="{00000000-0005-0000-0000-000080020000}"/>
    <cellStyle name="SAPBEXfilterDrill" xfId="627" xr:uid="{00000000-0005-0000-0000-000081020000}"/>
    <cellStyle name="SAPBEXfilterItem" xfId="628" xr:uid="{00000000-0005-0000-0000-000082020000}"/>
    <cellStyle name="SAPBEXfilterText" xfId="629" xr:uid="{00000000-0005-0000-0000-000083020000}"/>
    <cellStyle name="SAPBEXformats" xfId="630" xr:uid="{00000000-0005-0000-0000-000084020000}"/>
    <cellStyle name="SAPBEXheaderItem" xfId="631" xr:uid="{00000000-0005-0000-0000-000085020000}"/>
    <cellStyle name="SAPBEXheaderText" xfId="632" xr:uid="{00000000-0005-0000-0000-000086020000}"/>
    <cellStyle name="SAPBEXHLevel0" xfId="633" xr:uid="{00000000-0005-0000-0000-000087020000}"/>
    <cellStyle name="SAPBEXHLevel0X" xfId="634" xr:uid="{00000000-0005-0000-0000-000088020000}"/>
    <cellStyle name="SAPBEXHLevel1" xfId="635" xr:uid="{00000000-0005-0000-0000-000089020000}"/>
    <cellStyle name="SAPBEXHLevel1X" xfId="636" xr:uid="{00000000-0005-0000-0000-00008A020000}"/>
    <cellStyle name="SAPBEXHLevel2" xfId="637" xr:uid="{00000000-0005-0000-0000-00008B020000}"/>
    <cellStyle name="SAPBEXHLevel2X" xfId="638" xr:uid="{00000000-0005-0000-0000-00008C020000}"/>
    <cellStyle name="SAPBEXHLevel3" xfId="639" xr:uid="{00000000-0005-0000-0000-00008D020000}"/>
    <cellStyle name="SAPBEXHLevel3X" xfId="640" xr:uid="{00000000-0005-0000-0000-00008E020000}"/>
    <cellStyle name="SAPBEXresData" xfId="641" xr:uid="{00000000-0005-0000-0000-00008F020000}"/>
    <cellStyle name="SAPBEXresDataEmph" xfId="642" xr:uid="{00000000-0005-0000-0000-000090020000}"/>
    <cellStyle name="SAPBEXresItem" xfId="643" xr:uid="{00000000-0005-0000-0000-000091020000}"/>
    <cellStyle name="SAPBEXresItemX" xfId="644" xr:uid="{00000000-0005-0000-0000-000092020000}"/>
    <cellStyle name="SAPBEXstdData" xfId="645" xr:uid="{00000000-0005-0000-0000-000093020000}"/>
    <cellStyle name="SAPBEXstdDataEmph" xfId="646" xr:uid="{00000000-0005-0000-0000-000094020000}"/>
    <cellStyle name="SAPBEXstdItem" xfId="647" xr:uid="{00000000-0005-0000-0000-000095020000}"/>
    <cellStyle name="SAPBEXstdItemX" xfId="648" xr:uid="{00000000-0005-0000-0000-000096020000}"/>
    <cellStyle name="SAPBEXtitle" xfId="649" xr:uid="{00000000-0005-0000-0000-000097020000}"/>
    <cellStyle name="SAPBEXundefined" xfId="650" xr:uid="{00000000-0005-0000-0000-000098020000}"/>
    <cellStyle name="Style 1" xfId="651" xr:uid="{00000000-0005-0000-0000-000099020000}"/>
    <cellStyle name="Style 105" xfId="652" xr:uid="{00000000-0005-0000-0000-00009A020000}"/>
    <cellStyle name="Style 109" xfId="653" xr:uid="{00000000-0005-0000-0000-00009B020000}"/>
    <cellStyle name="Style 113" xfId="654" xr:uid="{00000000-0005-0000-0000-00009C020000}"/>
    <cellStyle name="Style 117" xfId="655" xr:uid="{00000000-0005-0000-0000-00009D020000}"/>
    <cellStyle name="Style 140" xfId="656" xr:uid="{00000000-0005-0000-0000-00009E020000}"/>
    <cellStyle name="Style 144" xfId="657" xr:uid="{00000000-0005-0000-0000-00009F020000}"/>
    <cellStyle name="Style 21" xfId="658" xr:uid="{00000000-0005-0000-0000-0000A0020000}"/>
    <cellStyle name="Style 21 2" xfId="659" xr:uid="{00000000-0005-0000-0000-0000A1020000}"/>
    <cellStyle name="Style 22" xfId="660" xr:uid="{00000000-0005-0000-0000-0000A2020000}"/>
    <cellStyle name="Style 22 2" xfId="661" xr:uid="{00000000-0005-0000-0000-0000A3020000}"/>
    <cellStyle name="Style 22 2 2" xfId="662" xr:uid="{00000000-0005-0000-0000-0000A4020000}"/>
    <cellStyle name="Style 22 2_Avera Rebuttal Analyses" xfId="663" xr:uid="{00000000-0005-0000-0000-0000A5020000}"/>
    <cellStyle name="Style 23" xfId="664" xr:uid="{00000000-0005-0000-0000-0000A6020000}"/>
    <cellStyle name="Style 24" xfId="665" xr:uid="{00000000-0005-0000-0000-0000A7020000}"/>
    <cellStyle name="Style 24 2" xfId="666" xr:uid="{00000000-0005-0000-0000-0000A8020000}"/>
    <cellStyle name="Style 24 2 2" xfId="667" xr:uid="{00000000-0005-0000-0000-0000A9020000}"/>
    <cellStyle name="Style 24 2_Avera Rebuttal Analyses" xfId="668" xr:uid="{00000000-0005-0000-0000-0000AA020000}"/>
    <cellStyle name="Style 25" xfId="669" xr:uid="{00000000-0005-0000-0000-0000AB020000}"/>
    <cellStyle name="Style 26" xfId="670" xr:uid="{00000000-0005-0000-0000-0000AC020000}"/>
    <cellStyle name="Style 26 2" xfId="671" xr:uid="{00000000-0005-0000-0000-0000AD020000}"/>
    <cellStyle name="Style 26 2 2" xfId="672" xr:uid="{00000000-0005-0000-0000-0000AE020000}"/>
    <cellStyle name="Style 26 2_Avera Rebuttal Analyses" xfId="673" xr:uid="{00000000-0005-0000-0000-0000AF020000}"/>
    <cellStyle name="Style 26 3" xfId="674" xr:uid="{00000000-0005-0000-0000-0000B0020000}"/>
    <cellStyle name="Style 26 4" xfId="675" xr:uid="{00000000-0005-0000-0000-0000B1020000}"/>
    <cellStyle name="Style 27" xfId="676" xr:uid="{00000000-0005-0000-0000-0000B2020000}"/>
    <cellStyle name="Style 28" xfId="677" xr:uid="{00000000-0005-0000-0000-0000B3020000}"/>
    <cellStyle name="Style 29" xfId="678" xr:uid="{00000000-0005-0000-0000-0000B4020000}"/>
    <cellStyle name="Style 30" xfId="679" xr:uid="{00000000-0005-0000-0000-0000B5020000}"/>
    <cellStyle name="Style 31" xfId="680" xr:uid="{00000000-0005-0000-0000-0000B6020000}"/>
    <cellStyle name="Style 32" xfId="681" xr:uid="{00000000-0005-0000-0000-0000B7020000}"/>
    <cellStyle name="Style 33" xfId="682" xr:uid="{00000000-0005-0000-0000-0000B8020000}"/>
    <cellStyle name="Style 34" xfId="683" xr:uid="{00000000-0005-0000-0000-0000B9020000}"/>
    <cellStyle name="Style 35" xfId="684" xr:uid="{00000000-0005-0000-0000-0000BA020000}"/>
    <cellStyle name="Style 36" xfId="685" xr:uid="{00000000-0005-0000-0000-0000BB020000}"/>
    <cellStyle name="Style 37" xfId="686" xr:uid="{00000000-0005-0000-0000-0000BC020000}"/>
    <cellStyle name="Style 38" xfId="687" xr:uid="{00000000-0005-0000-0000-0000BD020000}"/>
    <cellStyle name="Style 39" xfId="688" xr:uid="{00000000-0005-0000-0000-0000BE020000}"/>
    <cellStyle name="STYLE1" xfId="689" xr:uid="{00000000-0005-0000-0000-0000BF020000}"/>
    <cellStyle name="STYLE2" xfId="690" xr:uid="{00000000-0005-0000-0000-0000C0020000}"/>
    <cellStyle name="STYLE3" xfId="691" xr:uid="{00000000-0005-0000-0000-0000C1020000}"/>
    <cellStyle name="STYLE4" xfId="692" xr:uid="{00000000-0005-0000-0000-0000C2020000}"/>
    <cellStyle name="Title" xfId="693" builtinId="15" customBuiltin="1"/>
    <cellStyle name="Title 2" xfId="694" xr:uid="{00000000-0005-0000-0000-0000C4020000}"/>
    <cellStyle name="Title 3" xfId="695" xr:uid="{00000000-0005-0000-0000-0000C5020000}"/>
    <cellStyle name="Title 4" xfId="696" xr:uid="{00000000-0005-0000-0000-0000C6020000}"/>
    <cellStyle name="Title 5" xfId="697" xr:uid="{00000000-0005-0000-0000-0000C7020000}"/>
    <cellStyle name="Title 6" xfId="698" xr:uid="{00000000-0005-0000-0000-0000C8020000}"/>
    <cellStyle name="Total 2" xfId="699" xr:uid="{00000000-0005-0000-0000-0000C9020000}"/>
    <cellStyle name="Total 3" xfId="700" xr:uid="{00000000-0005-0000-0000-0000CA020000}"/>
    <cellStyle name="Total 4" xfId="701" xr:uid="{00000000-0005-0000-0000-0000CB020000}"/>
    <cellStyle name="Total 5" xfId="702" xr:uid="{00000000-0005-0000-0000-0000CC020000}"/>
    <cellStyle name="Total 6" xfId="703" xr:uid="{00000000-0005-0000-0000-0000CD020000}"/>
    <cellStyle name="Total 7" xfId="704" xr:uid="{00000000-0005-0000-0000-0000CE020000}"/>
    <cellStyle name="Warning Text 2" xfId="705" xr:uid="{00000000-0005-0000-0000-0000CF020000}"/>
    <cellStyle name="Warning Text 3" xfId="706" xr:uid="{00000000-0005-0000-0000-0000D0020000}"/>
    <cellStyle name="Warning Text 4" xfId="707" xr:uid="{00000000-0005-0000-0000-0000D1020000}"/>
    <cellStyle name="Warning Text 5" xfId="708" xr:uid="{00000000-0005-0000-0000-0000D2020000}"/>
    <cellStyle name="Warning Text 6" xfId="709" xr:uid="{00000000-0005-0000-0000-0000D3020000}"/>
    <cellStyle name="Warning Text 7" xfId="710" xr:uid="{00000000-0005-0000-0000-0000D402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6.xml"/><Relationship Id="rId47" Type="http://schemas.openxmlformats.org/officeDocument/2006/relationships/externalLink" Target="externalLinks/externalLink11.xml"/><Relationship Id="rId63" Type="http://schemas.openxmlformats.org/officeDocument/2006/relationships/externalLink" Target="externalLinks/externalLink27.xml"/><Relationship Id="rId68" Type="http://schemas.openxmlformats.org/officeDocument/2006/relationships/externalLink" Target="externalLinks/externalLink32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53" Type="http://schemas.openxmlformats.org/officeDocument/2006/relationships/externalLink" Target="externalLinks/externalLink17.xml"/><Relationship Id="rId58" Type="http://schemas.openxmlformats.org/officeDocument/2006/relationships/externalLink" Target="externalLinks/externalLink22.xml"/><Relationship Id="rId74" Type="http://schemas.openxmlformats.org/officeDocument/2006/relationships/externalLink" Target="externalLinks/externalLink38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28.xml"/><Relationship Id="rId69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4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5.xml"/><Relationship Id="rId72" Type="http://schemas.openxmlformats.org/officeDocument/2006/relationships/externalLink" Target="externalLinks/externalLink36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59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3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Relationship Id="rId54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26.xml"/><Relationship Id="rId70" Type="http://schemas.openxmlformats.org/officeDocument/2006/relationships/externalLink" Target="externalLinks/externalLink34.xml"/><Relationship Id="rId75" Type="http://schemas.openxmlformats.org/officeDocument/2006/relationships/externalLink" Target="externalLinks/externalLink39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52" Type="http://schemas.openxmlformats.org/officeDocument/2006/relationships/externalLink" Target="externalLinks/externalLink16.xml"/><Relationship Id="rId60" Type="http://schemas.openxmlformats.org/officeDocument/2006/relationships/externalLink" Target="externalLinks/externalLink24.xml"/><Relationship Id="rId65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37.xml"/><Relationship Id="rId78" Type="http://schemas.openxmlformats.org/officeDocument/2006/relationships/externalLink" Target="externalLinks/externalLink42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3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4.xml"/><Relationship Id="rId55" Type="http://schemas.openxmlformats.org/officeDocument/2006/relationships/externalLink" Target="externalLinks/externalLink19.xml"/><Relationship Id="rId76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66" Type="http://schemas.openxmlformats.org/officeDocument/2006/relationships/externalLink" Target="externalLinks/externalLink30.xml"/><Relationship Id="rId61" Type="http://schemas.openxmlformats.org/officeDocument/2006/relationships/externalLink" Target="externalLinks/externalLink25.xml"/><Relationship Id="rId8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ctr"/>
          <a:lstStyle/>
          <a:p>
            <a:pPr algn="ctr">
              <a:defRPr/>
            </a:pPr>
            <a:r>
              <a:rPr lang="en-US" sz="2000" b="1" i="0" u="none" baseline="0"/>
              <a:t>1 Month USD LIBOR Forward Curve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10535505825315E-2"/>
          <c:y val="0.19624446466991202"/>
          <c:w val="0.89798977248801481"/>
          <c:h val="0.52711483705045881"/>
        </c:manualLayout>
      </c:layout>
      <c:lineChart>
        <c:grouping val="standard"/>
        <c:varyColors val="0"/>
        <c:ser>
          <c:idx val="0"/>
          <c:order val="0"/>
          <c:tx>
            <c:v>1 Month USD LIBOR Forward Curve</c:v>
          </c:tx>
          <c:spPr>
            <a:ln>
              <a:solidFill>
                <a:srgbClr val="007CBA"/>
              </a:solidFill>
            </a:ln>
          </c:spPr>
          <c:marker>
            <c:symbol val="none"/>
          </c:marker>
          <c:cat>
            <c:numRef>
              <c:f>'[41]1 Month USD LIBOR Forward Curve'!$O$3:$O$123</c:f>
              <c:numCache>
                <c:formatCode>General</c:formatCode>
                <c:ptCount val="121"/>
                <c:pt idx="0">
                  <c:v>43783</c:v>
                </c:pt>
                <c:pt idx="1">
                  <c:v>43815</c:v>
                </c:pt>
                <c:pt idx="2">
                  <c:v>43844</c:v>
                </c:pt>
                <c:pt idx="3">
                  <c:v>43875</c:v>
                </c:pt>
                <c:pt idx="4">
                  <c:v>43906</c:v>
                </c:pt>
                <c:pt idx="5">
                  <c:v>43935</c:v>
                </c:pt>
                <c:pt idx="6">
                  <c:v>43965</c:v>
                </c:pt>
                <c:pt idx="7">
                  <c:v>43997</c:v>
                </c:pt>
                <c:pt idx="8">
                  <c:v>44026</c:v>
                </c:pt>
                <c:pt idx="9">
                  <c:v>44057</c:v>
                </c:pt>
                <c:pt idx="10">
                  <c:v>44088</c:v>
                </c:pt>
                <c:pt idx="11">
                  <c:v>44118</c:v>
                </c:pt>
                <c:pt idx="12">
                  <c:v>44151</c:v>
                </c:pt>
                <c:pt idx="13">
                  <c:v>44179</c:v>
                </c:pt>
                <c:pt idx="14">
                  <c:v>44210</c:v>
                </c:pt>
                <c:pt idx="15">
                  <c:v>44242</c:v>
                </c:pt>
                <c:pt idx="16">
                  <c:v>44270</c:v>
                </c:pt>
                <c:pt idx="17">
                  <c:v>44300</c:v>
                </c:pt>
                <c:pt idx="18">
                  <c:v>44330</c:v>
                </c:pt>
                <c:pt idx="19">
                  <c:v>44361</c:v>
                </c:pt>
                <c:pt idx="20">
                  <c:v>44391</c:v>
                </c:pt>
                <c:pt idx="21">
                  <c:v>44424</c:v>
                </c:pt>
                <c:pt idx="22">
                  <c:v>44453</c:v>
                </c:pt>
                <c:pt idx="23">
                  <c:v>44483</c:v>
                </c:pt>
                <c:pt idx="24">
                  <c:v>44515</c:v>
                </c:pt>
                <c:pt idx="25">
                  <c:v>44544</c:v>
                </c:pt>
                <c:pt idx="26">
                  <c:v>44575</c:v>
                </c:pt>
                <c:pt idx="27">
                  <c:v>44606</c:v>
                </c:pt>
                <c:pt idx="28">
                  <c:v>44634</c:v>
                </c:pt>
                <c:pt idx="29">
                  <c:v>44665</c:v>
                </c:pt>
                <c:pt idx="30">
                  <c:v>44697</c:v>
                </c:pt>
                <c:pt idx="31">
                  <c:v>44726</c:v>
                </c:pt>
                <c:pt idx="32">
                  <c:v>44756</c:v>
                </c:pt>
                <c:pt idx="33">
                  <c:v>44788</c:v>
                </c:pt>
                <c:pt idx="34">
                  <c:v>44818</c:v>
                </c:pt>
                <c:pt idx="35">
                  <c:v>44848</c:v>
                </c:pt>
                <c:pt idx="36">
                  <c:v>44879</c:v>
                </c:pt>
                <c:pt idx="37">
                  <c:v>44909</c:v>
                </c:pt>
                <c:pt idx="38">
                  <c:v>44942</c:v>
                </c:pt>
                <c:pt idx="39">
                  <c:v>44971</c:v>
                </c:pt>
                <c:pt idx="40">
                  <c:v>44999</c:v>
                </c:pt>
                <c:pt idx="41">
                  <c:v>45030</c:v>
                </c:pt>
                <c:pt idx="42">
                  <c:v>45061</c:v>
                </c:pt>
                <c:pt idx="43">
                  <c:v>45091</c:v>
                </c:pt>
                <c:pt idx="44">
                  <c:v>45121</c:v>
                </c:pt>
                <c:pt idx="45">
                  <c:v>45152</c:v>
                </c:pt>
                <c:pt idx="46">
                  <c:v>45183</c:v>
                </c:pt>
                <c:pt idx="47">
                  <c:v>45215</c:v>
                </c:pt>
                <c:pt idx="48">
                  <c:v>45244</c:v>
                </c:pt>
                <c:pt idx="49">
                  <c:v>45274</c:v>
                </c:pt>
                <c:pt idx="50">
                  <c:v>45306</c:v>
                </c:pt>
                <c:pt idx="51">
                  <c:v>45336</c:v>
                </c:pt>
                <c:pt idx="52">
                  <c:v>45365</c:v>
                </c:pt>
                <c:pt idx="53">
                  <c:v>45397</c:v>
                </c:pt>
                <c:pt idx="54">
                  <c:v>45426</c:v>
                </c:pt>
                <c:pt idx="55">
                  <c:v>45457</c:v>
                </c:pt>
                <c:pt idx="56">
                  <c:v>45488</c:v>
                </c:pt>
                <c:pt idx="57">
                  <c:v>45518</c:v>
                </c:pt>
                <c:pt idx="58">
                  <c:v>45551</c:v>
                </c:pt>
                <c:pt idx="59">
                  <c:v>45579</c:v>
                </c:pt>
                <c:pt idx="60">
                  <c:v>45610</c:v>
                </c:pt>
                <c:pt idx="61">
                  <c:v>45642</c:v>
                </c:pt>
                <c:pt idx="62">
                  <c:v>45671</c:v>
                </c:pt>
                <c:pt idx="63">
                  <c:v>45702</c:v>
                </c:pt>
                <c:pt idx="64">
                  <c:v>45730</c:v>
                </c:pt>
                <c:pt idx="65">
                  <c:v>45761</c:v>
                </c:pt>
                <c:pt idx="66">
                  <c:v>45791</c:v>
                </c:pt>
                <c:pt idx="67">
                  <c:v>45824</c:v>
                </c:pt>
                <c:pt idx="68">
                  <c:v>45852</c:v>
                </c:pt>
                <c:pt idx="69">
                  <c:v>45883</c:v>
                </c:pt>
                <c:pt idx="70">
                  <c:v>45915</c:v>
                </c:pt>
                <c:pt idx="71">
                  <c:v>45944</c:v>
                </c:pt>
                <c:pt idx="72">
                  <c:v>45975</c:v>
                </c:pt>
                <c:pt idx="73">
                  <c:v>46006</c:v>
                </c:pt>
                <c:pt idx="74">
                  <c:v>46036</c:v>
                </c:pt>
                <c:pt idx="75">
                  <c:v>46069</c:v>
                </c:pt>
                <c:pt idx="76">
                  <c:v>46097</c:v>
                </c:pt>
                <c:pt idx="77">
                  <c:v>46126</c:v>
                </c:pt>
                <c:pt idx="78">
                  <c:v>46156</c:v>
                </c:pt>
                <c:pt idx="79">
                  <c:v>46188</c:v>
                </c:pt>
                <c:pt idx="80">
                  <c:v>46217</c:v>
                </c:pt>
                <c:pt idx="81">
                  <c:v>46248</c:v>
                </c:pt>
                <c:pt idx="82">
                  <c:v>46279</c:v>
                </c:pt>
                <c:pt idx="83">
                  <c:v>46309</c:v>
                </c:pt>
                <c:pt idx="84">
                  <c:v>46342</c:v>
                </c:pt>
                <c:pt idx="85">
                  <c:v>46370</c:v>
                </c:pt>
                <c:pt idx="86">
                  <c:v>46401</c:v>
                </c:pt>
                <c:pt idx="87">
                  <c:v>46433</c:v>
                </c:pt>
                <c:pt idx="88">
                  <c:v>46461</c:v>
                </c:pt>
                <c:pt idx="89">
                  <c:v>46491</c:v>
                </c:pt>
                <c:pt idx="90">
                  <c:v>46521</c:v>
                </c:pt>
                <c:pt idx="91">
                  <c:v>46552</c:v>
                </c:pt>
                <c:pt idx="92">
                  <c:v>46582</c:v>
                </c:pt>
                <c:pt idx="93">
                  <c:v>46615</c:v>
                </c:pt>
                <c:pt idx="94">
                  <c:v>46644</c:v>
                </c:pt>
                <c:pt idx="95">
                  <c:v>46674</c:v>
                </c:pt>
                <c:pt idx="96">
                  <c:v>46706</c:v>
                </c:pt>
                <c:pt idx="97">
                  <c:v>46735</c:v>
                </c:pt>
                <c:pt idx="98">
                  <c:v>46766</c:v>
                </c:pt>
                <c:pt idx="99">
                  <c:v>46797</c:v>
                </c:pt>
                <c:pt idx="100">
                  <c:v>46826</c:v>
                </c:pt>
                <c:pt idx="101">
                  <c:v>46857</c:v>
                </c:pt>
                <c:pt idx="102">
                  <c:v>46888</c:v>
                </c:pt>
                <c:pt idx="103">
                  <c:v>46918</c:v>
                </c:pt>
                <c:pt idx="104">
                  <c:v>46948</c:v>
                </c:pt>
                <c:pt idx="105">
                  <c:v>46979</c:v>
                </c:pt>
                <c:pt idx="106">
                  <c:v>47010</c:v>
                </c:pt>
                <c:pt idx="107">
                  <c:v>47042</c:v>
                </c:pt>
                <c:pt idx="108">
                  <c:v>47071</c:v>
                </c:pt>
                <c:pt idx="109">
                  <c:v>47101</c:v>
                </c:pt>
                <c:pt idx="110">
                  <c:v>47133</c:v>
                </c:pt>
                <c:pt idx="111">
                  <c:v>47163</c:v>
                </c:pt>
                <c:pt idx="112">
                  <c:v>47191</c:v>
                </c:pt>
                <c:pt idx="113">
                  <c:v>47224</c:v>
                </c:pt>
                <c:pt idx="114">
                  <c:v>47252</c:v>
                </c:pt>
                <c:pt idx="115">
                  <c:v>47283</c:v>
                </c:pt>
                <c:pt idx="116">
                  <c:v>47315</c:v>
                </c:pt>
                <c:pt idx="117">
                  <c:v>47344</c:v>
                </c:pt>
                <c:pt idx="118">
                  <c:v>47375</c:v>
                </c:pt>
                <c:pt idx="119">
                  <c:v>47406</c:v>
                </c:pt>
                <c:pt idx="120">
                  <c:v>47436</c:v>
                </c:pt>
              </c:numCache>
            </c:numRef>
          </c:cat>
          <c:val>
            <c:numRef>
              <c:f>'[41]1 Month USD LIBOR Forward Curve'!$P$3:$P$123</c:f>
              <c:numCache>
                <c:formatCode>General</c:formatCode>
                <c:ptCount val="121"/>
                <c:pt idx="0">
                  <c:v>1.75622E-2</c:v>
                </c:pt>
                <c:pt idx="1">
                  <c:v>1.7141099999999999E-2</c:v>
                </c:pt>
                <c:pt idx="2">
                  <c:v>1.6915099999999999E-2</c:v>
                </c:pt>
                <c:pt idx="3">
                  <c:v>1.68436E-2</c:v>
                </c:pt>
                <c:pt idx="4">
                  <c:v>1.6700799999999998E-2</c:v>
                </c:pt>
                <c:pt idx="5">
                  <c:v>1.6433900000000001E-2</c:v>
                </c:pt>
                <c:pt idx="6">
                  <c:v>1.5998200000000001E-2</c:v>
                </c:pt>
                <c:pt idx="7">
                  <c:v>1.56489E-2</c:v>
                </c:pt>
                <c:pt idx="8">
                  <c:v>1.54374E-2</c:v>
                </c:pt>
                <c:pt idx="9">
                  <c:v>1.53583E-2</c:v>
                </c:pt>
                <c:pt idx="10">
                  <c:v>1.53457E-2</c:v>
                </c:pt>
                <c:pt idx="11">
                  <c:v>1.53145E-2</c:v>
                </c:pt>
                <c:pt idx="12">
                  <c:v>1.52745E-2</c:v>
                </c:pt>
                <c:pt idx="13">
                  <c:v>1.524E-2</c:v>
                </c:pt>
                <c:pt idx="14">
                  <c:v>1.51661E-2</c:v>
                </c:pt>
                <c:pt idx="15">
                  <c:v>1.51012E-2</c:v>
                </c:pt>
                <c:pt idx="16">
                  <c:v>1.5046500000000001E-2</c:v>
                </c:pt>
                <c:pt idx="17">
                  <c:v>1.49788E-2</c:v>
                </c:pt>
                <c:pt idx="18">
                  <c:v>1.49307E-2</c:v>
                </c:pt>
                <c:pt idx="19">
                  <c:v>1.4909499999999999E-2</c:v>
                </c:pt>
                <c:pt idx="20">
                  <c:v>1.48892E-2</c:v>
                </c:pt>
                <c:pt idx="21">
                  <c:v>1.49064E-2</c:v>
                </c:pt>
                <c:pt idx="22">
                  <c:v>1.4948899999999999E-2</c:v>
                </c:pt>
                <c:pt idx="23">
                  <c:v>1.5003300000000001E-2</c:v>
                </c:pt>
                <c:pt idx="24">
                  <c:v>1.5085899999999999E-2</c:v>
                </c:pt>
                <c:pt idx="25">
                  <c:v>1.5177E-2</c:v>
                </c:pt>
                <c:pt idx="26">
                  <c:v>1.5261200000000001E-2</c:v>
                </c:pt>
                <c:pt idx="27">
                  <c:v>1.53452E-2</c:v>
                </c:pt>
                <c:pt idx="28">
                  <c:v>1.54363E-2</c:v>
                </c:pt>
                <c:pt idx="29">
                  <c:v>1.5502E-2</c:v>
                </c:pt>
                <c:pt idx="30">
                  <c:v>1.55646E-2</c:v>
                </c:pt>
                <c:pt idx="31">
                  <c:v>1.56154E-2</c:v>
                </c:pt>
                <c:pt idx="32">
                  <c:v>1.5642E-2</c:v>
                </c:pt>
                <c:pt idx="33">
                  <c:v>1.56664E-2</c:v>
                </c:pt>
                <c:pt idx="34">
                  <c:v>1.5686599999999998E-2</c:v>
                </c:pt>
                <c:pt idx="35">
                  <c:v>1.5682100000000001E-2</c:v>
                </c:pt>
                <c:pt idx="36">
                  <c:v>1.5683099999999998E-2</c:v>
                </c:pt>
                <c:pt idx="37">
                  <c:v>1.5693700000000001E-2</c:v>
                </c:pt>
                <c:pt idx="38">
                  <c:v>1.5691E-2</c:v>
                </c:pt>
                <c:pt idx="39">
                  <c:v>1.5702899999999999E-2</c:v>
                </c:pt>
                <c:pt idx="40">
                  <c:v>1.5730899999999999E-2</c:v>
                </c:pt>
                <c:pt idx="41">
                  <c:v>1.57471E-2</c:v>
                </c:pt>
                <c:pt idx="42">
                  <c:v>1.5782600000000001E-2</c:v>
                </c:pt>
                <c:pt idx="43">
                  <c:v>1.5831899999999999E-2</c:v>
                </c:pt>
                <c:pt idx="44">
                  <c:v>1.5872600000000001E-2</c:v>
                </c:pt>
                <c:pt idx="45">
                  <c:v>1.59287E-2</c:v>
                </c:pt>
                <c:pt idx="46">
                  <c:v>1.60105E-2</c:v>
                </c:pt>
                <c:pt idx="47">
                  <c:v>1.6079099999999999E-2</c:v>
                </c:pt>
                <c:pt idx="48">
                  <c:v>1.61496E-2</c:v>
                </c:pt>
                <c:pt idx="49">
                  <c:v>1.6236799999999999E-2</c:v>
                </c:pt>
                <c:pt idx="50">
                  <c:v>1.6303100000000001E-2</c:v>
                </c:pt>
                <c:pt idx="51">
                  <c:v>1.6370200000000001E-2</c:v>
                </c:pt>
                <c:pt idx="52">
                  <c:v>1.6441000000000001E-2</c:v>
                </c:pt>
                <c:pt idx="53">
                  <c:v>1.6492300000000001E-2</c:v>
                </c:pt>
                <c:pt idx="54">
                  <c:v>1.65428E-2</c:v>
                </c:pt>
                <c:pt idx="55">
                  <c:v>1.6601399999999999E-2</c:v>
                </c:pt>
                <c:pt idx="56">
                  <c:v>1.6638300000000002E-2</c:v>
                </c:pt>
                <c:pt idx="57">
                  <c:v>1.6678200000000001E-2</c:v>
                </c:pt>
                <c:pt idx="58">
                  <c:v>1.67256E-2</c:v>
                </c:pt>
                <c:pt idx="59">
                  <c:v>1.6748300000000001E-2</c:v>
                </c:pt>
                <c:pt idx="60">
                  <c:v>1.67852E-2</c:v>
                </c:pt>
                <c:pt idx="61">
                  <c:v>1.6830500000000002E-2</c:v>
                </c:pt>
                <c:pt idx="62">
                  <c:v>1.6856800000000002E-2</c:v>
                </c:pt>
                <c:pt idx="63">
                  <c:v>1.6900499999999999E-2</c:v>
                </c:pt>
                <c:pt idx="64">
                  <c:v>1.6952100000000001E-2</c:v>
                </c:pt>
                <c:pt idx="65">
                  <c:v>1.6986299999999999E-2</c:v>
                </c:pt>
                <c:pt idx="66">
                  <c:v>1.7038399999999999E-2</c:v>
                </c:pt>
                <c:pt idx="67">
                  <c:v>1.7100500000000001E-2</c:v>
                </c:pt>
                <c:pt idx="68">
                  <c:v>1.7138299999999999E-2</c:v>
                </c:pt>
                <c:pt idx="69">
                  <c:v>1.7197299999999999E-2</c:v>
                </c:pt>
                <c:pt idx="70">
                  <c:v>1.72642E-2</c:v>
                </c:pt>
                <c:pt idx="71">
                  <c:v>1.7309700000000001E-2</c:v>
                </c:pt>
                <c:pt idx="72">
                  <c:v>1.7371600000000001E-2</c:v>
                </c:pt>
                <c:pt idx="73">
                  <c:v>1.7442099999999999E-2</c:v>
                </c:pt>
                <c:pt idx="74">
                  <c:v>1.7492600000000001E-2</c:v>
                </c:pt>
                <c:pt idx="75">
                  <c:v>1.7561E-2</c:v>
                </c:pt>
                <c:pt idx="76">
                  <c:v>1.7628999999999999E-2</c:v>
                </c:pt>
                <c:pt idx="77">
                  <c:v>1.7677100000000001E-2</c:v>
                </c:pt>
                <c:pt idx="78">
                  <c:v>1.77421E-2</c:v>
                </c:pt>
                <c:pt idx="79">
                  <c:v>1.7815299999999999E-2</c:v>
                </c:pt>
                <c:pt idx="80">
                  <c:v>1.7865900000000001E-2</c:v>
                </c:pt>
                <c:pt idx="81">
                  <c:v>1.7932E-2</c:v>
                </c:pt>
                <c:pt idx="82">
                  <c:v>1.8001699999999999E-2</c:v>
                </c:pt>
                <c:pt idx="83">
                  <c:v>1.8058500000000002E-2</c:v>
                </c:pt>
                <c:pt idx="84">
                  <c:v>1.81265E-2</c:v>
                </c:pt>
                <c:pt idx="85">
                  <c:v>1.8191499999999999E-2</c:v>
                </c:pt>
                <c:pt idx="86">
                  <c:v>1.8249499999999998E-2</c:v>
                </c:pt>
                <c:pt idx="87">
                  <c:v>1.83175E-2</c:v>
                </c:pt>
                <c:pt idx="88">
                  <c:v>1.8388100000000001E-2</c:v>
                </c:pt>
                <c:pt idx="89">
                  <c:v>1.8439199999999999E-2</c:v>
                </c:pt>
                <c:pt idx="90">
                  <c:v>1.8502000000000001E-2</c:v>
                </c:pt>
                <c:pt idx="91">
                  <c:v>1.8571000000000001E-2</c:v>
                </c:pt>
                <c:pt idx="92">
                  <c:v>1.8625900000000001E-2</c:v>
                </c:pt>
                <c:pt idx="93">
                  <c:v>1.8691800000000001E-2</c:v>
                </c:pt>
                <c:pt idx="94">
                  <c:v>1.8755899999999999E-2</c:v>
                </c:pt>
                <c:pt idx="95">
                  <c:v>1.88072E-2</c:v>
                </c:pt>
                <c:pt idx="96">
                  <c:v>1.8869400000000001E-2</c:v>
                </c:pt>
                <c:pt idx="97">
                  <c:v>1.8934099999999999E-2</c:v>
                </c:pt>
                <c:pt idx="98">
                  <c:v>1.8984999999999998E-2</c:v>
                </c:pt>
                <c:pt idx="99">
                  <c:v>1.9040999999999999E-2</c:v>
                </c:pt>
                <c:pt idx="100">
                  <c:v>1.9110800000000001E-2</c:v>
                </c:pt>
                <c:pt idx="101">
                  <c:v>1.9159200000000001E-2</c:v>
                </c:pt>
                <c:pt idx="102">
                  <c:v>1.9217600000000001E-2</c:v>
                </c:pt>
                <c:pt idx="103">
                  <c:v>1.92804E-2</c:v>
                </c:pt>
                <c:pt idx="104">
                  <c:v>1.9327E-2</c:v>
                </c:pt>
                <c:pt idx="105">
                  <c:v>1.9381300000000001E-2</c:v>
                </c:pt>
                <c:pt idx="106">
                  <c:v>1.94521E-2</c:v>
                </c:pt>
                <c:pt idx="107">
                  <c:v>1.9502599999999998E-2</c:v>
                </c:pt>
                <c:pt idx="108">
                  <c:v>1.95538E-2</c:v>
                </c:pt>
                <c:pt idx="109">
                  <c:v>1.9618E-2</c:v>
                </c:pt>
                <c:pt idx="110">
                  <c:v>1.96607E-2</c:v>
                </c:pt>
                <c:pt idx="111">
                  <c:v>1.9707200000000001E-2</c:v>
                </c:pt>
                <c:pt idx="112">
                  <c:v>1.9757899999999998E-2</c:v>
                </c:pt>
                <c:pt idx="113">
                  <c:v>1.9788799999999999E-2</c:v>
                </c:pt>
                <c:pt idx="114">
                  <c:v>1.9819400000000001E-2</c:v>
                </c:pt>
                <c:pt idx="115">
                  <c:v>1.9860800000000001E-2</c:v>
                </c:pt>
                <c:pt idx="116">
                  <c:v>1.9878E-2</c:v>
                </c:pt>
                <c:pt idx="117">
                  <c:v>1.98984E-2</c:v>
                </c:pt>
                <c:pt idx="118">
                  <c:v>1.9926099999999999E-2</c:v>
                </c:pt>
                <c:pt idx="119">
                  <c:v>1.9931399999999998E-2</c:v>
                </c:pt>
                <c:pt idx="120">
                  <c:v>1.99445E-2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7-4559-90AE-5BDCCF55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8762"/>
        <c:axId val="38126899"/>
      </c:lineChart>
      <c:catAx>
        <c:axId val="22258762"/>
        <c:scaling>
          <c:orientation val="minMax"/>
        </c:scaling>
        <c:delete val="0"/>
        <c:axPos val="b"/>
        <c:title>
          <c:tx>
            <c:rich>
              <a:bodyPr rot="0" anchor="ctr"/>
              <a:lstStyle/>
              <a:p>
                <a:pPr algn="ctr">
                  <a:defRPr/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in"/>
        <c:minorTickMark val="none"/>
        <c:tickLblPos val="low"/>
        <c:crossAx val="38126899"/>
        <c:crosses val="autoZero"/>
        <c:auto val="1"/>
        <c:lblAlgn val="ctr"/>
        <c:lblOffset val="100"/>
        <c:tickMarkSkip val="1"/>
        <c:noMultiLvlLbl val="0"/>
      </c:catAx>
      <c:valAx>
        <c:axId val="38126899"/>
        <c:scaling>
          <c:orientation val="minMax"/>
          <c:max val="2.24444781047217E-2"/>
          <c:min val="1.23892267653483E-2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anchor="ctr"/>
              <a:lstStyle/>
              <a:p>
                <a:pPr algn="ctr">
                  <a:defRPr/>
                </a:pPr>
                <a:r>
                  <a:rPr lang="en-US"/>
                  <a:t>Rate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0%" sourceLinked="0"/>
        <c:majorTickMark val="in"/>
        <c:minorTickMark val="none"/>
        <c:tickLblPos val="nextTo"/>
        <c:crossAx val="22258762"/>
        <c:crosses val="autoZero"/>
        <c:crossBetween val="between"/>
        <c:minorUnit val="2.5000000000000001E-3"/>
      </c:valAx>
      <c:spPr>
        <a:solidFill>
          <a:srgbClr val="C0C0C0"/>
        </a:solidFill>
        <a:ln w="12700">
          <a:solidFill>
            <a:srgbClr val="808080"/>
          </a:solidFill>
        </a:ln>
      </c:spPr>
    </c:plotArea>
    <c:legend>
      <c:legendPos val="t"/>
      <c:legendEntry>
        <c:idx val="0"/>
        <c:delete val="1"/>
      </c:legendEntry>
      <c:overlay val="0"/>
      <c:txPr>
        <a:bodyPr rot="0"/>
        <a:lstStyle/>
        <a:p>
          <a:pPr>
            <a:defRPr lang="en-US" sz="1000" b="0" i="0" u="none" baseline="0"/>
          </a:pPr>
          <a:endParaRPr lang="en-US"/>
        </a:p>
      </c:txPr>
    </c:legend>
    <c:plotVisOnly val="1"/>
    <c:dispBlanksAs val="gap"/>
    <c:showDLblsOverMax val="0"/>
  </c:chart>
  <c:txPr>
    <a:bodyPr rot="0"/>
    <a:lstStyle/>
    <a:p>
      <a:pPr>
        <a:defRPr lang="en-US" sz="1000" b="0" i="0" u="none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7621</xdr:colOff>
      <xdr:row>4</xdr:row>
      <xdr:rowOff>95132</xdr:rowOff>
    </xdr:from>
    <xdr:to>
      <xdr:col>2</xdr:col>
      <xdr:colOff>198120</xdr:colOff>
      <xdr:row>7</xdr:row>
      <xdr:rowOff>62865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5DBB77-DD21-4330-BE75-5A684B28F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1" y="857132"/>
          <a:ext cx="1409699" cy="436363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12</xdr:col>
      <xdr:colOff>0</xdr:colOff>
      <xdr:row>37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9298C5-05F0-4013-B4EA-9ABA6C49A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133350</xdr:colOff>
      <xdr:row>10</xdr:row>
      <xdr:rowOff>89687</xdr:rowOff>
    </xdr:from>
    <xdr:to>
      <xdr:col>12</xdr:col>
      <xdr:colOff>3810</xdr:colOff>
      <xdr:row>13</xdr:row>
      <xdr:rowOff>131445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11B658-5090-494B-B063-AA9C6B9F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38950" y="2543327"/>
          <a:ext cx="480060" cy="563728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33</xdr:row>
      <xdr:rowOff>2</xdr:rowOff>
    </xdr:from>
    <xdr:to>
      <xdr:col>11</xdr:col>
      <xdr:colOff>777240</xdr:colOff>
      <xdr:row>59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27154D-597E-4F81-A3DF-5C051344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5463542"/>
          <a:ext cx="7482839" cy="418337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</xdr:row>
      <xdr:rowOff>0</xdr:rowOff>
    </xdr:from>
    <xdr:to>
      <xdr:col>12</xdr:col>
      <xdr:colOff>571501</xdr:colOff>
      <xdr:row>27</xdr:row>
      <xdr:rowOff>118110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8DBAB1-81D2-4840-9AB5-16281E88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143000"/>
          <a:ext cx="8149590" cy="33985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95249</xdr:colOff>
      <xdr:row>32</xdr:row>
      <xdr:rowOff>8923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36C5B9-B7DB-4A85-8F84-6A7A1EA55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800974" cy="48190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38100</xdr:colOff>
      <xdr:row>31</xdr:row>
      <xdr:rowOff>36299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1CA049-E808-4338-8C71-8C596FCEF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886700" cy="43034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76200</xdr:colOff>
      <xdr:row>35</xdr:row>
      <xdr:rowOff>151814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FAB9C-4766-40ED-8928-A369DC7C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924800" cy="46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1085850</xdr:colOff>
      <xdr:row>6</xdr:row>
      <xdr:rowOff>1</xdr:rowOff>
    </xdr:from>
    <xdr:to>
      <xdr:col>6</xdr:col>
      <xdr:colOff>38100</xdr:colOff>
      <xdr:row>26</xdr:row>
      <xdr:rowOff>152027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4706B7-1578-49FE-9E7A-D1A5D9CBF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" y="1200151"/>
          <a:ext cx="5638800" cy="4114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175261</xdr:rowOff>
    </xdr:from>
    <xdr:to>
      <xdr:col>5</xdr:col>
      <xdr:colOff>674370</xdr:colOff>
      <xdr:row>27</xdr:row>
      <xdr:rowOff>125731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4971"/>
          <a:ext cx="5067300" cy="30251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0</xdr:rowOff>
    </xdr:from>
    <xdr:to>
      <xdr:col>10</xdr:col>
      <xdr:colOff>47230</xdr:colOff>
      <xdr:row>30</xdr:row>
      <xdr:rowOff>129539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86772F-4042-4C68-B433-F989D8C6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299210"/>
          <a:ext cx="7560549" cy="38595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10</xdr:row>
      <xdr:rowOff>47625</xdr:rowOff>
    </xdr:from>
    <xdr:to>
      <xdr:col>11</xdr:col>
      <xdr:colOff>600075</xdr:colOff>
      <xdr:row>34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98A304-14F3-478F-BCC3-7039C143C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52625"/>
          <a:ext cx="7296150" cy="3933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12</xdr:col>
      <xdr:colOff>15638</xdr:colOff>
      <xdr:row>64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3D6025-BBC4-4925-A72F-0221A4E09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19875"/>
          <a:ext cx="7330838" cy="4057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11431</xdr:rowOff>
    </xdr:from>
    <xdr:to>
      <xdr:col>10</xdr:col>
      <xdr:colOff>7621</xdr:colOff>
      <xdr:row>32</xdr:row>
      <xdr:rowOff>129541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EB9D2D-4101-4ACB-A88E-C19E6564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847851"/>
          <a:ext cx="6534150" cy="3444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9</xdr:col>
      <xdr:colOff>981075</xdr:colOff>
      <xdr:row>59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8A19C0-168A-465D-B052-0651E9C0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12180"/>
          <a:ext cx="6467475" cy="35318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80011</xdr:rowOff>
    </xdr:from>
    <xdr:to>
      <xdr:col>3</xdr:col>
      <xdr:colOff>931618</xdr:colOff>
      <xdr:row>21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10</xdr:row>
      <xdr:rowOff>85725</xdr:rowOff>
    </xdr:from>
    <xdr:to>
      <xdr:col>6</xdr:col>
      <xdr:colOff>356480</xdr:colOff>
      <xdr:row>14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9</xdr:row>
      <xdr:rowOff>125731</xdr:rowOff>
    </xdr:from>
    <xdr:to>
      <xdr:col>9</xdr:col>
      <xdr:colOff>142905</xdr:colOff>
      <xdr:row>10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7</xdr:row>
      <xdr:rowOff>125730</xdr:rowOff>
    </xdr:from>
    <xdr:to>
      <xdr:col>3</xdr:col>
      <xdr:colOff>931545</xdr:colOff>
      <xdr:row>29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7</xdr:row>
      <xdr:rowOff>152400</xdr:rowOff>
    </xdr:from>
    <xdr:to>
      <xdr:col>6</xdr:col>
      <xdr:colOff>339090</xdr:colOff>
      <xdr:row>29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80010</xdr:rowOff>
    </xdr:from>
    <xdr:to>
      <xdr:col>3</xdr:col>
      <xdr:colOff>893521</xdr:colOff>
      <xdr:row>26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16</xdr:row>
      <xdr:rowOff>163830</xdr:rowOff>
    </xdr:from>
    <xdr:to>
      <xdr:col>6</xdr:col>
      <xdr:colOff>329636</xdr:colOff>
      <xdr:row>24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16</xdr:row>
      <xdr:rowOff>1</xdr:rowOff>
    </xdr:from>
    <xdr:to>
      <xdr:col>9</xdr:col>
      <xdr:colOff>148596</xdr:colOff>
      <xdr:row>16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14</xdr:row>
      <xdr:rowOff>165735</xdr:rowOff>
    </xdr:from>
    <xdr:to>
      <xdr:col>3</xdr:col>
      <xdr:colOff>329695</xdr:colOff>
      <xdr:row>16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21</xdr:row>
      <xdr:rowOff>11430</xdr:rowOff>
    </xdr:from>
    <xdr:to>
      <xdr:col>4</xdr:col>
      <xdr:colOff>488952</xdr:colOff>
      <xdr:row>24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9524</xdr:colOff>
      <xdr:row>35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CAC092-90D4-4FA1-AFF2-61AE8C542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0225"/>
          <a:ext cx="8543924" cy="428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1002030</xdr:colOff>
      <xdr:row>4</xdr:row>
      <xdr:rowOff>104775</xdr:rowOff>
    </xdr:from>
    <xdr:to>
      <xdr:col>3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29017</xdr:colOff>
      <xdr:row>5</xdr:row>
      <xdr:rowOff>102870</xdr:rowOff>
    </xdr:from>
    <xdr:to>
      <xdr:col>13</xdr:col>
      <xdr:colOff>186603</xdr:colOff>
      <xdr:row>51</xdr:row>
      <xdr:rowOff>137160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06A304-90A9-4ABC-B69B-48A68B3BF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17" y="1055370"/>
          <a:ext cx="8082386" cy="7219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culty\jrw\Desktop\Zdrive\Utility\Current%20Cases\VA%20-%20APC%20-%202018\Staff_1-002_Attachment_1%20-%20MCK%20Worksheet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al.psu.edu\data\Users\Faculty\jrw\Desktop\Zdrive\Utility\Current%20Cases\WA%20-%20Puget%20-%202019\Chatham%20One%20Month%20LIBOR%20-%20USForwardCurves_12Nov2019%20S-T%20Debt%20Cost%20Rate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JRW-9.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1.0499999999999998</v>
          </cell>
          <cell r="E21">
            <v>7.46</v>
          </cell>
          <cell r="F21" t="str">
            <v>%</v>
          </cell>
          <cell r="I21">
            <v>12.559999999999999</v>
          </cell>
          <cell r="J21" t="str">
            <v>%</v>
          </cell>
        </row>
        <row r="22">
          <cell r="A22" t="str">
            <v>American States Water Co.</v>
          </cell>
          <cell r="C22">
            <v>1.0499999999999998</v>
          </cell>
          <cell r="E22">
            <v>7.46</v>
          </cell>
          <cell r="F22" t="str">
            <v>%</v>
          </cell>
          <cell r="I22">
            <v>12.239999999999998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6.0399999999999991</v>
          </cell>
          <cell r="I25">
            <v>10.819999999999999</v>
          </cell>
        </row>
        <row r="26">
          <cell r="A26" t="str">
            <v>Middlesex Water Company</v>
          </cell>
          <cell r="C26">
            <v>0.89999999999999991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1.0499999999999998</v>
          </cell>
          <cell r="E28">
            <v>7.46</v>
          </cell>
          <cell r="I28">
            <v>12.239999999999998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8.3299999999999983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6.0399999999999991</v>
          </cell>
          <cell r="F34" t="str">
            <v>%</v>
          </cell>
          <cell r="I34">
            <v>11.139999999999999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6.0399999999999991</v>
          </cell>
          <cell r="F35" t="str">
            <v>%</v>
          </cell>
          <cell r="I35">
            <v>10.819999999999999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6.0399999999999991</v>
          </cell>
          <cell r="I36">
            <v>10.819999999999999</v>
          </cell>
        </row>
        <row r="37">
          <cell r="A37" t="str">
            <v>Laclede Group, Inc.</v>
          </cell>
          <cell r="C37">
            <v>0.89999999999999991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6.0399999999999991</v>
          </cell>
          <cell r="I38">
            <v>10.819999999999999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0.79999999999999993</v>
          </cell>
          <cell r="E40">
            <v>5.68</v>
          </cell>
          <cell r="I40">
            <v>10.459999999999999</v>
          </cell>
        </row>
        <row r="41">
          <cell r="A41" t="str">
            <v>Piedmont Natural Gas Co., Inc.</v>
          </cell>
          <cell r="C41">
            <v>0.85</v>
          </cell>
          <cell r="E41">
            <v>6.0399999999999991</v>
          </cell>
          <cell r="I41">
            <v>10.819999999999999</v>
          </cell>
        </row>
        <row r="42">
          <cell r="A42" t="str">
            <v>South Jersey Industries, Inc.</v>
          </cell>
          <cell r="C42">
            <v>0.85</v>
          </cell>
          <cell r="E42">
            <v>6.0399999999999991</v>
          </cell>
          <cell r="I42">
            <v>10.819999999999999</v>
          </cell>
        </row>
        <row r="43">
          <cell r="A43" t="str">
            <v>Southwest Gas Corporation</v>
          </cell>
          <cell r="C43">
            <v>0.89999999999999991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0.89999999999999991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10.959999999999999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1.0499999999999998</v>
          </cell>
          <cell r="E53">
            <v>7.3699999999999992</v>
          </cell>
          <cell r="F53" t="str">
            <v>%</v>
          </cell>
          <cell r="I53">
            <v>12.469999999999999</v>
          </cell>
          <cell r="J53" t="str">
            <v>%</v>
          </cell>
        </row>
        <row r="54">
          <cell r="A54" t="str">
            <v>American States Water Co.</v>
          </cell>
          <cell r="C54">
            <v>1.0499999999999998</v>
          </cell>
          <cell r="E54">
            <v>7.3699999999999992</v>
          </cell>
          <cell r="F54" t="str">
            <v>%</v>
          </cell>
          <cell r="I54">
            <v>12.149999999999999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6.8299999999999992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7.8999999999999995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11.079999999999998</v>
          </cell>
        </row>
        <row r="58">
          <cell r="A58" t="str">
            <v>Middlesex Water Company</v>
          </cell>
          <cell r="C58">
            <v>0.89999999999999991</v>
          </cell>
          <cell r="E58">
            <v>6.5699999999999994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7.8999999999999995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1.0499999999999998</v>
          </cell>
          <cell r="E60">
            <v>7.3699999999999992</v>
          </cell>
          <cell r="I60">
            <v>12.149999999999999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11.399999999999999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11.079999999999998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11.079999999999998</v>
          </cell>
        </row>
        <row r="70">
          <cell r="A70" t="str">
            <v>Laclede Group, Inc.</v>
          </cell>
          <cell r="C70">
            <v>0.89999999999999991</v>
          </cell>
          <cell r="E70">
            <v>6.5699999999999994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11.079999999999998</v>
          </cell>
        </row>
        <row r="72">
          <cell r="A72" t="str">
            <v>NICOR Inc.</v>
          </cell>
          <cell r="C72">
            <v>0.95</v>
          </cell>
          <cell r="E72">
            <v>6.8299999999999992</v>
          </cell>
          <cell r="I72">
            <v>11.61</v>
          </cell>
        </row>
        <row r="73">
          <cell r="A73" t="str">
            <v>Northwest Natural Gas Company</v>
          </cell>
          <cell r="C73">
            <v>0.79999999999999993</v>
          </cell>
          <cell r="E73">
            <v>6.0399999999999991</v>
          </cell>
          <cell r="I73">
            <v>10.819999999999999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11.079999999999998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11.079999999999998</v>
          </cell>
        </row>
        <row r="76">
          <cell r="A76" t="str">
            <v>Southwest Gas Corporation</v>
          </cell>
          <cell r="C76">
            <v>0.89999999999999991</v>
          </cell>
          <cell r="E76">
            <v>6.5699999999999994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0.89999999999999991</v>
          </cell>
          <cell r="E77">
            <v>6.5699999999999994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6.4099999999999993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6.4099999999999993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0.79999999999999993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0.79999999999999993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0.79999999999999993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0.79999999999999993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4.6999999999999993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5.1999999999999993</v>
          </cell>
        </row>
        <row r="36">
          <cell r="F36">
            <v>4.7799999999999994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12.299999999999999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5.1999999999999993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10.239999999999998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 3-4)"/>
      <sheetName val="13 (5)"/>
      <sheetName val="13 (6)"/>
      <sheetName val="14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C2" t="str">
            <v>ALE</v>
          </cell>
          <cell r="D2" t="str">
            <v>LNT</v>
          </cell>
          <cell r="E2" t="str">
            <v>AEE</v>
          </cell>
          <cell r="F2" t="str">
            <v>AEP</v>
          </cell>
          <cell r="G2" t="str">
            <v>AGR</v>
          </cell>
          <cell r="H2" t="str">
            <v>CMS</v>
          </cell>
          <cell r="I2" t="str">
            <v>ED</v>
          </cell>
          <cell r="J2" t="str">
            <v>DTE</v>
          </cell>
          <cell r="K2" t="str">
            <v>DUK</v>
          </cell>
          <cell r="L2" t="str">
            <v>EIX</v>
          </cell>
          <cell r="M2" t="str">
            <v>NEE</v>
          </cell>
          <cell r="N2" t="str">
            <v>OGE</v>
          </cell>
          <cell r="O2" t="str">
            <v>PNW</v>
          </cell>
          <cell r="P2" t="str">
            <v>PPL</v>
          </cell>
          <cell r="Q2" t="str">
            <v>PEG</v>
          </cell>
          <cell r="R2" t="str">
            <v>SO</v>
          </cell>
          <cell r="S2" t="str">
            <v>VVC</v>
          </cell>
          <cell r="T2" t="str">
            <v>WEC</v>
          </cell>
          <cell r="U2" t="str">
            <v>XEL</v>
          </cell>
        </row>
        <row r="3">
          <cell r="C3">
            <v>69.34</v>
          </cell>
          <cell r="D3">
            <v>39.75</v>
          </cell>
          <cell r="E3">
            <v>56.32</v>
          </cell>
          <cell r="F3">
            <v>67.260000000000005</v>
          </cell>
          <cell r="G3">
            <v>50.22</v>
          </cell>
          <cell r="H3">
            <v>44.2</v>
          </cell>
          <cell r="I3">
            <v>77.77</v>
          </cell>
          <cell r="J3">
            <v>105.22</v>
          </cell>
          <cell r="K3">
            <v>76.7</v>
          </cell>
          <cell r="L3">
            <v>61.05</v>
          </cell>
          <cell r="M3">
            <v>156.05000000000001</v>
          </cell>
          <cell r="N3">
            <v>31.56</v>
          </cell>
          <cell r="O3">
            <v>78.69</v>
          </cell>
          <cell r="P3">
            <v>31.45</v>
          </cell>
          <cell r="Q3">
            <v>49.43</v>
          </cell>
          <cell r="R3">
            <v>43.93</v>
          </cell>
          <cell r="S3">
            <v>62.97</v>
          </cell>
          <cell r="T3">
            <v>61.92</v>
          </cell>
          <cell r="U3">
            <v>44.68</v>
          </cell>
        </row>
        <row r="4">
          <cell r="C4">
            <v>68.48</v>
          </cell>
          <cell r="D4">
            <v>39.049999999999997</v>
          </cell>
          <cell r="E4">
            <v>56.26</v>
          </cell>
          <cell r="F4">
            <v>66.680000000000007</v>
          </cell>
          <cell r="G4">
            <v>49.6</v>
          </cell>
          <cell r="H4">
            <v>43.74</v>
          </cell>
          <cell r="I4">
            <v>77.11</v>
          </cell>
          <cell r="J4">
            <v>103.15</v>
          </cell>
          <cell r="K4">
            <v>76.2</v>
          </cell>
          <cell r="L4">
            <v>60.09</v>
          </cell>
          <cell r="M4">
            <v>154.43</v>
          </cell>
          <cell r="N4">
            <v>31.34</v>
          </cell>
          <cell r="O4">
            <v>78.06</v>
          </cell>
          <cell r="P4">
            <v>31.1</v>
          </cell>
          <cell r="Q4">
            <v>48.61</v>
          </cell>
          <cell r="R4">
            <v>44.56</v>
          </cell>
          <cell r="S4">
            <v>62.6</v>
          </cell>
          <cell r="T4">
            <v>61.32</v>
          </cell>
          <cell r="U4">
            <v>44.19</v>
          </cell>
        </row>
        <row r="5">
          <cell r="C5">
            <v>68.05</v>
          </cell>
          <cell r="D5">
            <v>38.11</v>
          </cell>
          <cell r="E5">
            <v>54.68</v>
          </cell>
          <cell r="F5">
            <v>65.3</v>
          </cell>
          <cell r="G5">
            <v>48.43</v>
          </cell>
          <cell r="H5">
            <v>42.9</v>
          </cell>
          <cell r="I5">
            <v>75.89</v>
          </cell>
          <cell r="J5">
            <v>101.23</v>
          </cell>
          <cell r="K5">
            <v>75.48</v>
          </cell>
          <cell r="L5">
            <v>59.24</v>
          </cell>
          <cell r="M5">
            <v>150.08000000000001</v>
          </cell>
          <cell r="N5">
            <v>30.78</v>
          </cell>
          <cell r="O5">
            <v>76.09</v>
          </cell>
          <cell r="P5">
            <v>30.27</v>
          </cell>
          <cell r="Q5">
            <v>47.62</v>
          </cell>
          <cell r="R5">
            <v>43.58</v>
          </cell>
          <cell r="S5">
            <v>61.75</v>
          </cell>
          <cell r="T5">
            <v>60.14</v>
          </cell>
          <cell r="U5">
            <v>43.22</v>
          </cell>
        </row>
        <row r="6">
          <cell r="C6">
            <v>69.45</v>
          </cell>
          <cell r="D6">
            <v>38.630000000000003</v>
          </cell>
          <cell r="E6">
            <v>55.25</v>
          </cell>
          <cell r="F6">
            <v>65.58</v>
          </cell>
          <cell r="G6">
            <v>48.08</v>
          </cell>
          <cell r="H6">
            <v>43.05</v>
          </cell>
          <cell r="I6">
            <v>77.03</v>
          </cell>
          <cell r="J6">
            <v>102.21</v>
          </cell>
          <cell r="K6">
            <v>77.08</v>
          </cell>
          <cell r="L6">
            <v>60.17</v>
          </cell>
          <cell r="M6">
            <v>151.07</v>
          </cell>
          <cell r="N6">
            <v>30.96</v>
          </cell>
          <cell r="O6">
            <v>76.819999999999993</v>
          </cell>
          <cell r="P6">
            <v>30.7</v>
          </cell>
          <cell r="Q6">
            <v>48.04</v>
          </cell>
          <cell r="R6">
            <v>44.62</v>
          </cell>
          <cell r="S6">
            <v>62.6</v>
          </cell>
          <cell r="T6">
            <v>61.11</v>
          </cell>
          <cell r="U6">
            <v>43.96</v>
          </cell>
        </row>
        <row r="7">
          <cell r="C7">
            <v>69.709999999999994</v>
          </cell>
          <cell r="D7">
            <v>38.479999999999997</v>
          </cell>
          <cell r="E7">
            <v>55.07</v>
          </cell>
          <cell r="F7">
            <v>64.8</v>
          </cell>
          <cell r="G7">
            <v>47.99</v>
          </cell>
          <cell r="H7">
            <v>42.88</v>
          </cell>
          <cell r="I7">
            <v>77.400000000000006</v>
          </cell>
          <cell r="J7">
            <v>101.25</v>
          </cell>
          <cell r="K7">
            <v>76.81</v>
          </cell>
          <cell r="L7">
            <v>60.06</v>
          </cell>
          <cell r="M7">
            <v>150</v>
          </cell>
          <cell r="N7">
            <v>30.87</v>
          </cell>
          <cell r="O7">
            <v>76.73</v>
          </cell>
          <cell r="P7">
            <v>30.46</v>
          </cell>
          <cell r="Q7">
            <v>47.62</v>
          </cell>
          <cell r="R7">
            <v>44.68</v>
          </cell>
          <cell r="S7">
            <v>62.52</v>
          </cell>
          <cell r="T7">
            <v>61.28</v>
          </cell>
          <cell r="U7">
            <v>43.76</v>
          </cell>
        </row>
        <row r="8">
          <cell r="C8">
            <v>69.89</v>
          </cell>
          <cell r="D8">
            <v>38.42</v>
          </cell>
          <cell r="E8">
            <v>55.42</v>
          </cell>
          <cell r="F8">
            <v>64.72</v>
          </cell>
          <cell r="G8">
            <v>47.27</v>
          </cell>
          <cell r="H8">
            <v>42.79</v>
          </cell>
          <cell r="I8">
            <v>76.89</v>
          </cell>
          <cell r="J8">
            <v>101.06</v>
          </cell>
          <cell r="K8">
            <v>76.099999999999994</v>
          </cell>
          <cell r="L8">
            <v>58.94</v>
          </cell>
          <cell r="M8">
            <v>148.1</v>
          </cell>
          <cell r="N8">
            <v>30.39</v>
          </cell>
          <cell r="O8">
            <v>76.290000000000006</v>
          </cell>
          <cell r="P8">
            <v>30.06</v>
          </cell>
          <cell r="Q8">
            <v>47.24</v>
          </cell>
          <cell r="R8">
            <v>44.33</v>
          </cell>
          <cell r="S8">
            <v>63.18</v>
          </cell>
          <cell r="T8">
            <v>61.1</v>
          </cell>
          <cell r="U8">
            <v>43.35</v>
          </cell>
        </row>
        <row r="9">
          <cell r="C9">
            <v>68.56</v>
          </cell>
          <cell r="D9">
            <v>37.14</v>
          </cell>
          <cell r="E9">
            <v>52.59</v>
          </cell>
          <cell r="F9">
            <v>63.38</v>
          </cell>
          <cell r="G9">
            <v>46.14</v>
          </cell>
          <cell r="H9">
            <v>41.77</v>
          </cell>
          <cell r="I9">
            <v>74.73</v>
          </cell>
          <cell r="J9">
            <v>98.49</v>
          </cell>
          <cell r="K9">
            <v>74.319999999999993</v>
          </cell>
          <cell r="L9">
            <v>58.07</v>
          </cell>
          <cell r="M9">
            <v>145.29</v>
          </cell>
          <cell r="N9">
            <v>29.6</v>
          </cell>
          <cell r="O9">
            <v>74.34</v>
          </cell>
          <cell r="P9">
            <v>29.52</v>
          </cell>
          <cell r="Q9">
            <v>46.73</v>
          </cell>
          <cell r="R9">
            <v>43.4</v>
          </cell>
          <cell r="S9">
            <v>61.95</v>
          </cell>
          <cell r="T9">
            <v>59.5</v>
          </cell>
          <cell r="U9">
            <v>42.44</v>
          </cell>
        </row>
        <row r="10">
          <cell r="C10">
            <v>68.73</v>
          </cell>
          <cell r="D10">
            <v>37.5</v>
          </cell>
          <cell r="E10">
            <v>53.19</v>
          </cell>
          <cell r="F10">
            <v>64.45</v>
          </cell>
          <cell r="G10">
            <v>46.55</v>
          </cell>
          <cell r="H10">
            <v>42.16</v>
          </cell>
          <cell r="I10">
            <v>75.260000000000005</v>
          </cell>
          <cell r="J10">
            <v>99.27</v>
          </cell>
          <cell r="K10">
            <v>74.400000000000006</v>
          </cell>
          <cell r="L10">
            <v>59.69</v>
          </cell>
          <cell r="M10">
            <v>148.09</v>
          </cell>
          <cell r="N10">
            <v>30.28</v>
          </cell>
          <cell r="O10">
            <v>75.16</v>
          </cell>
          <cell r="P10">
            <v>30.27</v>
          </cell>
          <cell r="Q10">
            <v>47.7</v>
          </cell>
          <cell r="R10">
            <v>43.34</v>
          </cell>
          <cell r="S10">
            <v>61.33</v>
          </cell>
          <cell r="T10">
            <v>59.86</v>
          </cell>
          <cell r="U10">
            <v>42.46</v>
          </cell>
        </row>
        <row r="11">
          <cell r="C11">
            <v>68.37</v>
          </cell>
          <cell r="D11">
            <v>37.51</v>
          </cell>
          <cell r="E11">
            <v>53</v>
          </cell>
          <cell r="F11">
            <v>64.91</v>
          </cell>
          <cell r="G11">
            <v>45.83</v>
          </cell>
          <cell r="H11">
            <v>42.16</v>
          </cell>
          <cell r="I11">
            <v>75.88</v>
          </cell>
          <cell r="J11">
            <v>99.36</v>
          </cell>
          <cell r="K11">
            <v>74.489999999999995</v>
          </cell>
          <cell r="L11">
            <v>60.36</v>
          </cell>
          <cell r="M11">
            <v>149.56</v>
          </cell>
          <cell r="N11">
            <v>30.28</v>
          </cell>
          <cell r="O11">
            <v>75.16</v>
          </cell>
          <cell r="P11">
            <v>30.07</v>
          </cell>
          <cell r="Q11">
            <v>47.63</v>
          </cell>
          <cell r="R11">
            <v>43.49</v>
          </cell>
          <cell r="S11">
            <v>61.79</v>
          </cell>
          <cell r="T11">
            <v>60.19</v>
          </cell>
          <cell r="U11">
            <v>42.73</v>
          </cell>
        </row>
        <row r="12">
          <cell r="C12">
            <v>68.7</v>
          </cell>
          <cell r="D12">
            <v>38.22</v>
          </cell>
          <cell r="E12">
            <v>54.15</v>
          </cell>
          <cell r="F12">
            <v>66.48</v>
          </cell>
          <cell r="G12">
            <v>47.28</v>
          </cell>
          <cell r="H12">
            <v>42.73</v>
          </cell>
          <cell r="I12">
            <v>77.13</v>
          </cell>
          <cell r="J12">
            <v>102</v>
          </cell>
          <cell r="K12">
            <v>75.81</v>
          </cell>
          <cell r="L12">
            <v>60.51</v>
          </cell>
          <cell r="M12">
            <v>154.29</v>
          </cell>
          <cell r="N12">
            <v>30.69</v>
          </cell>
          <cell r="O12">
            <v>75.98</v>
          </cell>
          <cell r="P12">
            <v>30.3</v>
          </cell>
          <cell r="Q12">
            <v>48.84</v>
          </cell>
          <cell r="R12">
            <v>43.72</v>
          </cell>
          <cell r="S12">
            <v>58.65</v>
          </cell>
          <cell r="T12">
            <v>61.17</v>
          </cell>
          <cell r="U12">
            <v>43.63</v>
          </cell>
        </row>
        <row r="13">
          <cell r="C13">
            <v>70.42</v>
          </cell>
          <cell r="D13">
            <v>38.909999999999997</v>
          </cell>
          <cell r="E13">
            <v>54.89</v>
          </cell>
          <cell r="F13">
            <v>67.75</v>
          </cell>
          <cell r="G13">
            <v>48.81</v>
          </cell>
          <cell r="H13">
            <v>43.48</v>
          </cell>
          <cell r="I13">
            <v>77.959999999999994</v>
          </cell>
          <cell r="J13">
            <v>103.28</v>
          </cell>
          <cell r="K13">
            <v>76.53</v>
          </cell>
          <cell r="L13">
            <v>61.6</v>
          </cell>
          <cell r="M13">
            <v>155.91999999999999</v>
          </cell>
          <cell r="N13">
            <v>31.35</v>
          </cell>
          <cell r="O13">
            <v>77.73</v>
          </cell>
          <cell r="P13">
            <v>31.19</v>
          </cell>
          <cell r="Q13">
            <v>50.04</v>
          </cell>
          <cell r="R13">
            <v>44.17</v>
          </cell>
          <cell r="S13">
            <v>60.27</v>
          </cell>
          <cell r="T13">
            <v>62.01</v>
          </cell>
          <cell r="U13">
            <v>44.48</v>
          </cell>
        </row>
        <row r="14">
          <cell r="C14">
            <v>70.56</v>
          </cell>
          <cell r="D14">
            <v>39.08</v>
          </cell>
          <cell r="E14">
            <v>55.21</v>
          </cell>
          <cell r="F14">
            <v>67.84</v>
          </cell>
          <cell r="G14">
            <v>48.56</v>
          </cell>
          <cell r="H14">
            <v>44.16</v>
          </cell>
          <cell r="I14">
            <v>78.75</v>
          </cell>
          <cell r="J14">
            <v>104.22</v>
          </cell>
          <cell r="K14">
            <v>76.84</v>
          </cell>
          <cell r="L14">
            <v>61.74</v>
          </cell>
          <cell r="M14">
            <v>156.34</v>
          </cell>
          <cell r="N14">
            <v>31.93</v>
          </cell>
          <cell r="O14">
            <v>78.459999999999994</v>
          </cell>
          <cell r="P14">
            <v>31.23</v>
          </cell>
          <cell r="Q14">
            <v>50.67</v>
          </cell>
          <cell r="R14">
            <v>44.38</v>
          </cell>
          <cell r="S14">
            <v>60.3</v>
          </cell>
          <cell r="T14">
            <v>62.6</v>
          </cell>
          <cell r="U14">
            <v>44.81</v>
          </cell>
        </row>
        <row r="15">
          <cell r="C15">
            <v>72.44</v>
          </cell>
          <cell r="D15">
            <v>39.75</v>
          </cell>
          <cell r="E15">
            <v>56.63</v>
          </cell>
          <cell r="F15">
            <v>68.78</v>
          </cell>
          <cell r="G15">
            <v>48.72</v>
          </cell>
          <cell r="H15">
            <v>44.75</v>
          </cell>
          <cell r="I15">
            <v>80.36</v>
          </cell>
          <cell r="J15">
            <v>105.64</v>
          </cell>
          <cell r="K15">
            <v>78.5</v>
          </cell>
          <cell r="L15">
            <v>62.53</v>
          </cell>
          <cell r="M15">
            <v>158.41999999999999</v>
          </cell>
          <cell r="N15">
            <v>32.200000000000003</v>
          </cell>
          <cell r="O15">
            <v>79.95</v>
          </cell>
          <cell r="P15">
            <v>31.87</v>
          </cell>
          <cell r="Q15">
            <v>51.87</v>
          </cell>
          <cell r="R15">
            <v>45.11</v>
          </cell>
          <cell r="S15">
            <v>60.63</v>
          </cell>
          <cell r="T15">
            <v>64.3</v>
          </cell>
          <cell r="U15">
            <v>45.64</v>
          </cell>
        </row>
        <row r="16">
          <cell r="C16">
            <v>71.849999999999994</v>
          </cell>
          <cell r="D16">
            <v>39.26</v>
          </cell>
          <cell r="E16">
            <v>56.09</v>
          </cell>
          <cell r="F16">
            <v>68.349999999999994</v>
          </cell>
          <cell r="G16">
            <v>48.27</v>
          </cell>
          <cell r="H16">
            <v>44.32</v>
          </cell>
          <cell r="I16">
            <v>79.59</v>
          </cell>
          <cell r="J16">
            <v>104.24</v>
          </cell>
          <cell r="K16">
            <v>77.66</v>
          </cell>
          <cell r="L16">
            <v>62.5</v>
          </cell>
          <cell r="M16">
            <v>155.1</v>
          </cell>
          <cell r="N16">
            <v>31.71</v>
          </cell>
          <cell r="O16">
            <v>79.33</v>
          </cell>
          <cell r="P16">
            <v>31.42</v>
          </cell>
          <cell r="Q16">
            <v>51.01</v>
          </cell>
          <cell r="R16">
            <v>44.8</v>
          </cell>
          <cell r="S16">
            <v>60.31</v>
          </cell>
          <cell r="T16">
            <v>63.32</v>
          </cell>
          <cell r="U16">
            <v>45.21</v>
          </cell>
        </row>
        <row r="17">
          <cell r="C17">
            <v>71.62</v>
          </cell>
          <cell r="D17">
            <v>39.61</v>
          </cell>
          <cell r="E17">
            <v>55.88</v>
          </cell>
          <cell r="F17">
            <v>67.900000000000006</v>
          </cell>
          <cell r="G17">
            <v>47.8</v>
          </cell>
          <cell r="H17">
            <v>44.1</v>
          </cell>
          <cell r="I17">
            <v>79.13</v>
          </cell>
          <cell r="J17">
            <v>104.39</v>
          </cell>
          <cell r="K17">
            <v>77.290000000000006</v>
          </cell>
          <cell r="L17">
            <v>62.41</v>
          </cell>
          <cell r="M17">
            <v>155.68</v>
          </cell>
          <cell r="N17">
            <v>31.71</v>
          </cell>
          <cell r="O17">
            <v>79.39</v>
          </cell>
          <cell r="P17">
            <v>31.53</v>
          </cell>
          <cell r="Q17">
            <v>50.69</v>
          </cell>
          <cell r="R17">
            <v>43.99</v>
          </cell>
          <cell r="S17">
            <v>60.54</v>
          </cell>
          <cell r="T17">
            <v>63.02</v>
          </cell>
          <cell r="U17">
            <v>44.85</v>
          </cell>
        </row>
        <row r="18">
          <cell r="C18">
            <v>72.84</v>
          </cell>
          <cell r="D18">
            <v>40.299999999999997</v>
          </cell>
          <cell r="E18">
            <v>56.92</v>
          </cell>
          <cell r="F18">
            <v>68.75</v>
          </cell>
          <cell r="G18">
            <v>48.68</v>
          </cell>
          <cell r="H18">
            <v>44.79</v>
          </cell>
          <cell r="I18">
            <v>80.400000000000006</v>
          </cell>
          <cell r="J18">
            <v>105.5</v>
          </cell>
          <cell r="K18">
            <v>78.83</v>
          </cell>
          <cell r="L18">
            <v>62.46</v>
          </cell>
          <cell r="M18">
            <v>157.69</v>
          </cell>
          <cell r="N18">
            <v>32.14</v>
          </cell>
          <cell r="O18">
            <v>80.94</v>
          </cell>
          <cell r="P18">
            <v>32.01</v>
          </cell>
          <cell r="Q18">
            <v>51.2</v>
          </cell>
          <cell r="R18">
            <v>44.31</v>
          </cell>
          <cell r="S18">
            <v>62</v>
          </cell>
          <cell r="T18">
            <v>64.010000000000005</v>
          </cell>
          <cell r="U18">
            <v>45.7</v>
          </cell>
        </row>
        <row r="19">
          <cell r="C19">
            <v>73.41</v>
          </cell>
          <cell r="D19">
            <v>40.39</v>
          </cell>
          <cell r="E19">
            <v>56.74</v>
          </cell>
          <cell r="F19">
            <v>69.7</v>
          </cell>
          <cell r="G19">
            <v>48.83</v>
          </cell>
          <cell r="H19">
            <v>45</v>
          </cell>
          <cell r="I19">
            <v>80.38</v>
          </cell>
          <cell r="J19">
            <v>105.96</v>
          </cell>
          <cell r="K19">
            <v>78.900000000000006</v>
          </cell>
          <cell r="L19">
            <v>62.41</v>
          </cell>
          <cell r="M19">
            <v>153.09</v>
          </cell>
          <cell r="N19">
            <v>32.299999999999997</v>
          </cell>
          <cell r="O19">
            <v>81.05</v>
          </cell>
          <cell r="P19">
            <v>32.270000000000003</v>
          </cell>
          <cell r="Q19">
            <v>51.12</v>
          </cell>
          <cell r="R19">
            <v>44.62</v>
          </cell>
          <cell r="S19">
            <v>62.16</v>
          </cell>
          <cell r="T19">
            <v>64.14</v>
          </cell>
          <cell r="U19">
            <v>46</v>
          </cell>
        </row>
        <row r="20">
          <cell r="C20">
            <v>72.42</v>
          </cell>
          <cell r="D20">
            <v>39.85</v>
          </cell>
          <cell r="E20">
            <v>55.74</v>
          </cell>
          <cell r="F20">
            <v>68.48</v>
          </cell>
          <cell r="G20">
            <v>48.35</v>
          </cell>
          <cell r="H20">
            <v>44.26</v>
          </cell>
          <cell r="I20">
            <v>79.42</v>
          </cell>
          <cell r="J20">
            <v>104.43</v>
          </cell>
          <cell r="K20">
            <v>77.239999999999995</v>
          </cell>
          <cell r="L20">
            <v>61.7</v>
          </cell>
          <cell r="M20">
            <v>150.85</v>
          </cell>
          <cell r="N20">
            <v>32.130000000000003</v>
          </cell>
          <cell r="O20">
            <v>80.22</v>
          </cell>
          <cell r="P20">
            <v>32</v>
          </cell>
          <cell r="Q20">
            <v>50.42</v>
          </cell>
          <cell r="R20">
            <v>44.08</v>
          </cell>
          <cell r="S20">
            <v>61</v>
          </cell>
          <cell r="T20">
            <v>63.24</v>
          </cell>
          <cell r="U20">
            <v>45.55</v>
          </cell>
        </row>
        <row r="21">
          <cell r="C21">
            <v>73.06</v>
          </cell>
          <cell r="D21">
            <v>40.159999999999997</v>
          </cell>
          <cell r="E21">
            <v>56.07</v>
          </cell>
          <cell r="F21">
            <v>68.77</v>
          </cell>
          <cell r="G21">
            <v>48.14</v>
          </cell>
          <cell r="H21">
            <v>44.46</v>
          </cell>
          <cell r="I21">
            <v>79.66</v>
          </cell>
          <cell r="J21">
            <v>104.67</v>
          </cell>
          <cell r="K21">
            <v>77.709999999999994</v>
          </cell>
          <cell r="L21">
            <v>62.04</v>
          </cell>
          <cell r="M21">
            <v>152.72</v>
          </cell>
          <cell r="N21">
            <v>31.86</v>
          </cell>
          <cell r="O21">
            <v>79.89</v>
          </cell>
          <cell r="P21">
            <v>31.77</v>
          </cell>
          <cell r="Q21">
            <v>50.72</v>
          </cell>
          <cell r="R21">
            <v>44.47</v>
          </cell>
          <cell r="S21">
            <v>61.23</v>
          </cell>
          <cell r="T21">
            <v>63.58</v>
          </cell>
          <cell r="U21">
            <v>45.72</v>
          </cell>
        </row>
        <row r="22">
          <cell r="C22">
            <v>72.12</v>
          </cell>
          <cell r="D22">
            <v>39.549999999999997</v>
          </cell>
          <cell r="E22">
            <v>55.3</v>
          </cell>
          <cell r="F22">
            <v>68.13</v>
          </cell>
          <cell r="G22">
            <v>47.66</v>
          </cell>
          <cell r="H22">
            <v>44.16</v>
          </cell>
          <cell r="I22">
            <v>78.53</v>
          </cell>
          <cell r="J22">
            <v>103.36</v>
          </cell>
          <cell r="K22">
            <v>76.95</v>
          </cell>
          <cell r="L22">
            <v>62.14</v>
          </cell>
          <cell r="M22">
            <v>150.02000000000001</v>
          </cell>
          <cell r="N22">
            <v>31.57</v>
          </cell>
          <cell r="O22">
            <v>78.959999999999994</v>
          </cell>
          <cell r="P22">
            <v>31.49</v>
          </cell>
          <cell r="Q22">
            <v>50.04</v>
          </cell>
          <cell r="R22">
            <v>44.04</v>
          </cell>
          <cell r="S22">
            <v>60.81</v>
          </cell>
          <cell r="T22">
            <v>63.01</v>
          </cell>
          <cell r="U22">
            <v>45.23</v>
          </cell>
        </row>
        <row r="23">
          <cell r="C23">
            <v>71.98</v>
          </cell>
          <cell r="D23">
            <v>39.409999999999997</v>
          </cell>
          <cell r="E23">
            <v>55.16</v>
          </cell>
          <cell r="F23">
            <v>67.760000000000005</v>
          </cell>
          <cell r="G23">
            <v>47.65</v>
          </cell>
          <cell r="H23">
            <v>44.05</v>
          </cell>
          <cell r="I23">
            <v>78.27</v>
          </cell>
          <cell r="J23">
            <v>103.15</v>
          </cell>
          <cell r="K23">
            <v>76.819999999999993</v>
          </cell>
          <cell r="L23">
            <v>62.12</v>
          </cell>
          <cell r="M23">
            <v>150.16</v>
          </cell>
          <cell r="N23">
            <v>31.42</v>
          </cell>
          <cell r="O23">
            <v>79.08</v>
          </cell>
          <cell r="P23">
            <v>31.59</v>
          </cell>
          <cell r="Q23">
            <v>49.8</v>
          </cell>
          <cell r="R23">
            <v>44.44</v>
          </cell>
          <cell r="S23">
            <v>60.44</v>
          </cell>
          <cell r="T23">
            <v>63.11</v>
          </cell>
          <cell r="U23">
            <v>45.13</v>
          </cell>
        </row>
        <row r="24">
          <cell r="C24">
            <v>73.22</v>
          </cell>
          <cell r="D24">
            <v>39.68</v>
          </cell>
          <cell r="E24">
            <v>55.39</v>
          </cell>
          <cell r="F24">
            <v>67.8</v>
          </cell>
          <cell r="G24">
            <v>47.8</v>
          </cell>
          <cell r="H24">
            <v>44.1</v>
          </cell>
          <cell r="I24">
            <v>78.28</v>
          </cell>
          <cell r="J24">
            <v>103.47</v>
          </cell>
          <cell r="K24">
            <v>77.34</v>
          </cell>
          <cell r="L24">
            <v>61.92</v>
          </cell>
          <cell r="M24">
            <v>150.78</v>
          </cell>
          <cell r="N24">
            <v>31.33</v>
          </cell>
          <cell r="O24">
            <v>79.209999999999994</v>
          </cell>
          <cell r="P24">
            <v>31.61</v>
          </cell>
          <cell r="Q24">
            <v>49.74</v>
          </cell>
          <cell r="R24">
            <v>44.9</v>
          </cell>
          <cell r="S24">
            <v>60.5</v>
          </cell>
          <cell r="T24">
            <v>63.27</v>
          </cell>
          <cell r="U24">
            <v>45.38</v>
          </cell>
        </row>
        <row r="25">
          <cell r="C25">
            <v>73.849999999999994</v>
          </cell>
          <cell r="D25">
            <v>40.06</v>
          </cell>
          <cell r="E25">
            <v>55.79</v>
          </cell>
          <cell r="F25">
            <v>68.25</v>
          </cell>
          <cell r="G25">
            <v>48.42</v>
          </cell>
          <cell r="H25">
            <v>44.55</v>
          </cell>
          <cell r="I25">
            <v>79.27</v>
          </cell>
          <cell r="J25">
            <v>104.09</v>
          </cell>
          <cell r="K25">
            <v>78.41</v>
          </cell>
          <cell r="L25">
            <v>61.71</v>
          </cell>
          <cell r="M25">
            <v>151.88</v>
          </cell>
          <cell r="N25">
            <v>31.4</v>
          </cell>
          <cell r="O25">
            <v>79.53</v>
          </cell>
          <cell r="P25">
            <v>31.57</v>
          </cell>
          <cell r="Q25">
            <v>50.27</v>
          </cell>
          <cell r="R25">
            <v>45.05</v>
          </cell>
          <cell r="S25">
            <v>61.15</v>
          </cell>
          <cell r="T25">
            <v>63.57</v>
          </cell>
          <cell r="U25">
            <v>45.69</v>
          </cell>
        </row>
        <row r="26">
          <cell r="C26">
            <v>73.48</v>
          </cell>
          <cell r="D26">
            <v>39.56</v>
          </cell>
          <cell r="E26">
            <v>55.46</v>
          </cell>
          <cell r="F26">
            <v>67.5</v>
          </cell>
          <cell r="G26">
            <v>48.31</v>
          </cell>
          <cell r="H26">
            <v>44.26</v>
          </cell>
          <cell r="I26">
            <v>79.02</v>
          </cell>
          <cell r="J26">
            <v>104.14</v>
          </cell>
          <cell r="K26">
            <v>78.42</v>
          </cell>
          <cell r="L26">
            <v>61.33</v>
          </cell>
          <cell r="M26">
            <v>150.54</v>
          </cell>
          <cell r="N26">
            <v>30.98</v>
          </cell>
          <cell r="O26">
            <v>78.86</v>
          </cell>
          <cell r="P26">
            <v>31.26</v>
          </cell>
          <cell r="Q26">
            <v>49.55</v>
          </cell>
          <cell r="R26">
            <v>44.66</v>
          </cell>
          <cell r="S26">
            <v>60.49</v>
          </cell>
          <cell r="T26">
            <v>63.15</v>
          </cell>
          <cell r="U26">
            <v>45.29</v>
          </cell>
        </row>
        <row r="27">
          <cell r="C27">
            <v>73</v>
          </cell>
          <cell r="D27">
            <v>39.53</v>
          </cell>
          <cell r="E27">
            <v>55.52</v>
          </cell>
          <cell r="F27">
            <v>67.459999999999994</v>
          </cell>
          <cell r="G27">
            <v>48.52</v>
          </cell>
          <cell r="H27">
            <v>44.01</v>
          </cell>
          <cell r="I27">
            <v>79.489999999999995</v>
          </cell>
          <cell r="J27">
            <v>103.92</v>
          </cell>
          <cell r="K27">
            <v>78.900000000000006</v>
          </cell>
          <cell r="L27">
            <v>61.42</v>
          </cell>
          <cell r="M27">
            <v>150.32</v>
          </cell>
          <cell r="N27">
            <v>30.74</v>
          </cell>
          <cell r="O27">
            <v>79.22</v>
          </cell>
          <cell r="P27">
            <v>31.08</v>
          </cell>
          <cell r="Q27">
            <v>50.1</v>
          </cell>
          <cell r="R27">
            <v>44.84</v>
          </cell>
          <cell r="S27">
            <v>60.92</v>
          </cell>
          <cell r="T27">
            <v>63.63</v>
          </cell>
          <cell r="U27">
            <v>45.15</v>
          </cell>
        </row>
        <row r="28">
          <cell r="C28">
            <v>72.540000000000006</v>
          </cell>
          <cell r="D28">
            <v>39.840000000000003</v>
          </cell>
          <cell r="E28">
            <v>56.15</v>
          </cell>
          <cell r="F28">
            <v>68.73</v>
          </cell>
          <cell r="G28">
            <v>48.82</v>
          </cell>
          <cell r="H28">
            <v>44.39</v>
          </cell>
          <cell r="I28">
            <v>80.39</v>
          </cell>
          <cell r="J28">
            <v>103.93</v>
          </cell>
          <cell r="K28">
            <v>79.28</v>
          </cell>
          <cell r="L28">
            <v>62.32</v>
          </cell>
          <cell r="M28">
            <v>150.5</v>
          </cell>
          <cell r="N28">
            <v>31.25</v>
          </cell>
          <cell r="O28">
            <v>79.92</v>
          </cell>
          <cell r="P28">
            <v>30.88</v>
          </cell>
          <cell r="Q28">
            <v>50</v>
          </cell>
          <cell r="R28">
            <v>45.25</v>
          </cell>
          <cell r="S28">
            <v>61.1</v>
          </cell>
          <cell r="T28">
            <v>63.58</v>
          </cell>
          <cell r="U28">
            <v>45.52</v>
          </cell>
        </row>
        <row r="29">
          <cell r="C29">
            <v>72.72</v>
          </cell>
          <cell r="D29">
            <v>40.19</v>
          </cell>
          <cell r="E29">
            <v>56.48</v>
          </cell>
          <cell r="F29">
            <v>69.5</v>
          </cell>
          <cell r="G29">
            <v>47.99</v>
          </cell>
          <cell r="H29">
            <v>44.98</v>
          </cell>
          <cell r="I29">
            <v>80.92</v>
          </cell>
          <cell r="J29">
            <v>104.64</v>
          </cell>
          <cell r="K29">
            <v>80.11</v>
          </cell>
          <cell r="L29">
            <v>62.84</v>
          </cell>
          <cell r="M29">
            <v>150.59</v>
          </cell>
          <cell r="N29">
            <v>30.89</v>
          </cell>
          <cell r="O29">
            <v>80.569999999999993</v>
          </cell>
          <cell r="P29">
            <v>30.9</v>
          </cell>
          <cell r="Q29">
            <v>49.4</v>
          </cell>
          <cell r="R29">
            <v>45.96</v>
          </cell>
          <cell r="S29">
            <v>60.69</v>
          </cell>
          <cell r="T29">
            <v>63.67</v>
          </cell>
          <cell r="U29">
            <v>46.13</v>
          </cell>
        </row>
        <row r="30">
          <cell r="C30">
            <v>73.38</v>
          </cell>
          <cell r="D30">
            <v>40.909999999999997</v>
          </cell>
          <cell r="E30">
            <v>57.32</v>
          </cell>
          <cell r="F30">
            <v>70.58</v>
          </cell>
          <cell r="G30">
            <v>48.91</v>
          </cell>
          <cell r="H30">
            <v>45.71</v>
          </cell>
          <cell r="I30">
            <v>82.01</v>
          </cell>
          <cell r="J30">
            <v>105.68</v>
          </cell>
          <cell r="K30">
            <v>81.239999999999995</v>
          </cell>
          <cell r="L30">
            <v>63.52</v>
          </cell>
          <cell r="M30">
            <v>151.84</v>
          </cell>
          <cell r="N30">
            <v>32.1</v>
          </cell>
          <cell r="O30">
            <v>82.02</v>
          </cell>
          <cell r="P30">
            <v>31.33</v>
          </cell>
          <cell r="Q30">
            <v>49.63</v>
          </cell>
          <cell r="R30">
            <v>46.61</v>
          </cell>
          <cell r="S30">
            <v>61.68</v>
          </cell>
          <cell r="T30">
            <v>64.91</v>
          </cell>
          <cell r="U30">
            <v>46.59</v>
          </cell>
        </row>
        <row r="31">
          <cell r="C31">
            <v>74.05</v>
          </cell>
          <cell r="D31">
            <v>41.54</v>
          </cell>
          <cell r="E31">
            <v>58.07</v>
          </cell>
          <cell r="F31">
            <v>71.42</v>
          </cell>
          <cell r="G31">
            <v>49.07</v>
          </cell>
          <cell r="H31">
            <v>46.34</v>
          </cell>
          <cell r="I31">
            <v>82.89</v>
          </cell>
          <cell r="J31">
            <v>106.98</v>
          </cell>
          <cell r="K31">
            <v>82.2</v>
          </cell>
          <cell r="L31">
            <v>64.2</v>
          </cell>
          <cell r="M31">
            <v>152.96</v>
          </cell>
          <cell r="N31">
            <v>32.75</v>
          </cell>
          <cell r="O31">
            <v>83.05</v>
          </cell>
          <cell r="P31">
            <v>31.4</v>
          </cell>
          <cell r="Q31">
            <v>49.81</v>
          </cell>
          <cell r="R31">
            <v>47.2</v>
          </cell>
          <cell r="S31">
            <v>62.63</v>
          </cell>
          <cell r="T31">
            <v>65.430000000000007</v>
          </cell>
          <cell r="U31">
            <v>47.14</v>
          </cell>
        </row>
        <row r="32">
          <cell r="C32">
            <v>73.55</v>
          </cell>
          <cell r="D32">
            <v>41.08</v>
          </cell>
          <cell r="E32">
            <v>57.39</v>
          </cell>
          <cell r="F32">
            <v>70.8</v>
          </cell>
          <cell r="G32">
            <v>48.73</v>
          </cell>
          <cell r="H32">
            <v>45.81</v>
          </cell>
          <cell r="I32">
            <v>81.739999999999995</v>
          </cell>
          <cell r="J32">
            <v>106.2</v>
          </cell>
          <cell r="K32">
            <v>81.94</v>
          </cell>
          <cell r="L32">
            <v>62.98</v>
          </cell>
          <cell r="M32">
            <v>151.71</v>
          </cell>
          <cell r="N32">
            <v>32.5</v>
          </cell>
          <cell r="O32">
            <v>82.42</v>
          </cell>
          <cell r="P32">
            <v>30.95</v>
          </cell>
          <cell r="Q32">
            <v>49.66</v>
          </cell>
          <cell r="R32">
            <v>46.78</v>
          </cell>
          <cell r="S32">
            <v>62.5</v>
          </cell>
          <cell r="T32">
            <v>64.87</v>
          </cell>
          <cell r="U32">
            <v>46.79</v>
          </cell>
        </row>
        <row r="33">
          <cell r="C33" t="str">
            <v>_______</v>
          </cell>
          <cell r="D33" t="str">
            <v>_______</v>
          </cell>
          <cell r="E33" t="str">
            <v>_______</v>
          </cell>
          <cell r="F33" t="str">
            <v>_______</v>
          </cell>
          <cell r="G33" t="str">
            <v>_______</v>
          </cell>
          <cell r="H33" t="str">
            <v>_______</v>
          </cell>
          <cell r="I33" t="str">
            <v>_______</v>
          </cell>
          <cell r="J33" t="str">
            <v>_______</v>
          </cell>
          <cell r="K33" t="str">
            <v>_______</v>
          </cell>
          <cell r="L33" t="str">
            <v>_______</v>
          </cell>
          <cell r="M33" t="str">
            <v>_______</v>
          </cell>
          <cell r="N33" t="str">
            <v>_______</v>
          </cell>
          <cell r="O33" t="str">
            <v>_______</v>
          </cell>
          <cell r="P33" t="str">
            <v>_______</v>
          </cell>
          <cell r="Q33" t="str">
            <v>_______</v>
          </cell>
          <cell r="R33" t="str">
            <v>_______</v>
          </cell>
          <cell r="S33" t="str">
            <v>_______</v>
          </cell>
          <cell r="T33" t="str">
            <v>_______</v>
          </cell>
          <cell r="U33" t="str">
            <v>_______</v>
          </cell>
        </row>
        <row r="34">
          <cell r="C34">
            <v>71.393000000000015</v>
          </cell>
          <cell r="D34">
            <v>39.382333333333321</v>
          </cell>
          <cell r="E34">
            <v>55.604333333333344</v>
          </cell>
          <cell r="F34">
            <v>67.593666666666678</v>
          </cell>
          <cell r="G34">
            <v>48.180999999999997</v>
          </cell>
          <cell r="H34">
            <v>44.001999999999995</v>
          </cell>
          <cell r="I34">
            <v>78.718333333333334</v>
          </cell>
          <cell r="J34">
            <v>103.50433333333332</v>
          </cell>
          <cell r="K34">
            <v>77.61666666666666</v>
          </cell>
          <cell r="L34">
            <v>61.469000000000001</v>
          </cell>
          <cell r="M34">
            <v>152.13566666666668</v>
          </cell>
          <cell r="N34">
            <v>31.367000000000004</v>
          </cell>
          <cell r="O34">
            <v>78.770666666666685</v>
          </cell>
          <cell r="P34">
            <v>31.118333333333339</v>
          </cell>
          <cell r="Q34">
            <v>49.506666666666668</v>
          </cell>
          <cell r="R34">
            <v>44.643666666666668</v>
          </cell>
          <cell r="S34">
            <v>61.356333333333346</v>
          </cell>
          <cell r="T34">
            <v>62.667000000000009</v>
          </cell>
          <cell r="U34">
            <v>44.880666666666677</v>
          </cell>
        </row>
      </sheetData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D8">
            <v>0</v>
          </cell>
          <cell r="E8">
            <v>0.47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 t="str">
            <v>n/a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4240</v>
          </cell>
          <cell r="AD8" t="str">
            <v>Y</v>
          </cell>
          <cell r="AE8">
            <v>0.15</v>
          </cell>
          <cell r="AF8">
            <v>0.15</v>
          </cell>
          <cell r="AG8">
            <v>9.2999999999999999E-2</v>
          </cell>
          <cell r="AH8" t="str">
            <v>n/a</v>
          </cell>
          <cell r="AI8">
            <v>0</v>
          </cell>
        </row>
        <row r="9">
          <cell r="B9" t="str">
            <v>ALE</v>
          </cell>
          <cell r="C9" t="str">
            <v>ALLETE</v>
          </cell>
          <cell r="D9">
            <v>0</v>
          </cell>
          <cell r="E9">
            <v>2.2400000000000002</v>
          </cell>
          <cell r="F9">
            <v>70</v>
          </cell>
          <cell r="G9">
            <v>55</v>
          </cell>
          <cell r="H9">
            <v>4.25</v>
          </cell>
          <cell r="I9">
            <v>2.6</v>
          </cell>
          <cell r="J9">
            <v>46.75</v>
          </cell>
          <cell r="K9">
            <v>49.6</v>
          </cell>
          <cell r="L9">
            <v>52.5</v>
          </cell>
          <cell r="M9">
            <v>0.42</v>
          </cell>
          <cell r="N9">
            <v>0.39</v>
          </cell>
          <cell r="O9">
            <v>0.57999999999999996</v>
          </cell>
          <cell r="P9">
            <v>0.61</v>
          </cell>
          <cell r="Q9">
            <v>3263.4</v>
          </cell>
          <cell r="R9">
            <v>4025</v>
          </cell>
          <cell r="S9">
            <v>0.09</v>
          </cell>
          <cell r="T9">
            <v>0.05</v>
          </cell>
          <cell r="U9">
            <v>4.4999999999999998E-2</v>
          </cell>
          <cell r="V9">
            <v>0.04</v>
          </cell>
          <cell r="W9">
            <v>2</v>
          </cell>
          <cell r="X9">
            <v>0.8</v>
          </cell>
          <cell r="Y9" t="str">
            <v>A</v>
          </cell>
          <cell r="Z9">
            <v>0.1038</v>
          </cell>
          <cell r="AA9" t="str">
            <v>BBB+</v>
          </cell>
          <cell r="AB9" t="str">
            <v>A3</v>
          </cell>
          <cell r="AC9">
            <v>3743.91</v>
          </cell>
          <cell r="AD9" t="str">
            <v>N</v>
          </cell>
          <cell r="AE9">
            <v>0.05</v>
          </cell>
          <cell r="AF9">
            <v>7.1999999999999995E-2</v>
          </cell>
          <cell r="AG9">
            <v>7.1999999999999995E-2</v>
          </cell>
          <cell r="AH9">
            <v>6.4000000000000001E-2</v>
          </cell>
          <cell r="AI9">
            <v>0</v>
          </cell>
        </row>
        <row r="10">
          <cell r="B10" t="str">
            <v>LNT</v>
          </cell>
          <cell r="C10" t="str">
            <v>Alliant Energy</v>
          </cell>
          <cell r="D10">
            <v>0</v>
          </cell>
          <cell r="E10">
            <v>1.34</v>
          </cell>
          <cell r="F10">
            <v>40</v>
          </cell>
          <cell r="G10">
            <v>30</v>
          </cell>
          <cell r="H10">
            <v>2.4</v>
          </cell>
          <cell r="I10">
            <v>1.58</v>
          </cell>
          <cell r="J10">
            <v>16.649999999999999</v>
          </cell>
          <cell r="K10">
            <v>227.67</v>
          </cell>
          <cell r="L10">
            <v>236</v>
          </cell>
          <cell r="M10">
            <v>0.52800000000000002</v>
          </cell>
          <cell r="N10">
            <v>0.5</v>
          </cell>
          <cell r="O10">
            <v>0.47199999999999998</v>
          </cell>
          <cell r="P10">
            <v>0.48</v>
          </cell>
          <cell r="Q10">
            <v>8177.6</v>
          </cell>
          <cell r="R10">
            <v>8400</v>
          </cell>
          <cell r="S10">
            <v>0.12</v>
          </cell>
          <cell r="T10">
            <v>0.06</v>
          </cell>
          <cell r="U10">
            <v>4.4999999999999998E-2</v>
          </cell>
          <cell r="V10">
            <v>0.04</v>
          </cell>
          <cell r="W10">
            <v>2</v>
          </cell>
          <cell r="X10">
            <v>0.7</v>
          </cell>
          <cell r="Y10" t="str">
            <v>A</v>
          </cell>
          <cell r="Z10">
            <v>0.105</v>
          </cell>
          <cell r="AA10" t="str">
            <v>A-</v>
          </cell>
          <cell r="AB10" t="str">
            <v>Baa1</v>
          </cell>
          <cell r="AC10">
            <v>9338.33</v>
          </cell>
          <cell r="AD10" t="str">
            <v>Y</v>
          </cell>
          <cell r="AE10">
            <v>5.5500000000000001E-2</v>
          </cell>
          <cell r="AF10">
            <v>5.3600000000000002E-2</v>
          </cell>
          <cell r="AG10">
            <v>5.0999999999999997E-2</v>
          </cell>
          <cell r="AH10">
            <v>5.5199999999999999E-2</v>
          </cell>
          <cell r="AI10">
            <v>0</v>
          </cell>
        </row>
        <row r="11">
          <cell r="B11" t="str">
            <v>AEE</v>
          </cell>
          <cell r="C11" t="str">
            <v>Ameren Corp.</v>
          </cell>
          <cell r="D11">
            <v>0</v>
          </cell>
          <cell r="E11">
            <v>1.85</v>
          </cell>
          <cell r="F11">
            <v>60</v>
          </cell>
          <cell r="G11">
            <v>45</v>
          </cell>
          <cell r="H11">
            <v>3.5</v>
          </cell>
          <cell r="I11">
            <v>2.15</v>
          </cell>
          <cell r="J11">
            <v>35.75</v>
          </cell>
          <cell r="K11">
            <v>242.63</v>
          </cell>
          <cell r="L11">
            <v>242.63</v>
          </cell>
          <cell r="M11">
            <v>0.47699999999999998</v>
          </cell>
          <cell r="N11">
            <v>0.495</v>
          </cell>
          <cell r="O11">
            <v>0.51300000000000001</v>
          </cell>
          <cell r="P11">
            <v>0.5</v>
          </cell>
          <cell r="Q11">
            <v>13840</v>
          </cell>
          <cell r="R11">
            <v>17400</v>
          </cell>
          <cell r="S11">
            <v>0.1</v>
          </cell>
          <cell r="T11">
            <v>0.06</v>
          </cell>
          <cell r="U11">
            <v>4.4999999999999998E-2</v>
          </cell>
          <cell r="V11">
            <v>0.04</v>
          </cell>
          <cell r="W11">
            <v>2</v>
          </cell>
          <cell r="X11">
            <v>0.7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13765.12</v>
          </cell>
          <cell r="AD11" t="str">
            <v>Y</v>
          </cell>
          <cell r="AE11">
            <v>7.1999999999999995E-2</v>
          </cell>
          <cell r="AF11">
            <v>7.0900000000000005E-2</v>
          </cell>
          <cell r="AG11">
            <v>7.0000000000000007E-2</v>
          </cell>
          <cell r="AH11">
            <v>6.4399999999999999E-2</v>
          </cell>
          <cell r="AI11">
            <v>0</v>
          </cell>
        </row>
        <row r="12">
          <cell r="B12" t="str">
            <v>AEP</v>
          </cell>
          <cell r="C12" t="str">
            <v>American Elec Pwr</v>
          </cell>
          <cell r="D12">
            <v>0</v>
          </cell>
          <cell r="E12">
            <v>2.5099999999999998</v>
          </cell>
          <cell r="F12">
            <v>75</v>
          </cell>
          <cell r="G12">
            <v>60</v>
          </cell>
          <cell r="H12">
            <v>4.75</v>
          </cell>
          <cell r="I12">
            <v>2.9</v>
          </cell>
          <cell r="J12">
            <v>43</v>
          </cell>
          <cell r="K12">
            <v>491.71</v>
          </cell>
          <cell r="L12">
            <v>492</v>
          </cell>
          <cell r="M12">
            <v>0.5</v>
          </cell>
          <cell r="N12">
            <v>0.52500000000000002</v>
          </cell>
          <cell r="O12">
            <v>0.5</v>
          </cell>
          <cell r="P12">
            <v>0.47499999999999998</v>
          </cell>
          <cell r="Q12">
            <v>34775</v>
          </cell>
          <cell r="R12">
            <v>44800</v>
          </cell>
          <cell r="S12">
            <v>0.11</v>
          </cell>
          <cell r="T12">
            <v>0.04</v>
          </cell>
          <cell r="U12">
            <v>0.05</v>
          </cell>
          <cell r="V12">
            <v>3.5000000000000003E-2</v>
          </cell>
          <cell r="W12">
            <v>1</v>
          </cell>
          <cell r="X12">
            <v>0.65</v>
          </cell>
          <cell r="Y12" t="str">
            <v>A+</v>
          </cell>
          <cell r="Z12">
            <v>0.10275000000000001</v>
          </cell>
          <cell r="AA12" t="str">
            <v>A-</v>
          </cell>
          <cell r="AB12" t="str">
            <v>Baa1</v>
          </cell>
          <cell r="AC12">
            <v>34281.39</v>
          </cell>
          <cell r="AD12" t="str">
            <v>N</v>
          </cell>
          <cell r="AE12">
            <v>5.6300000000000003E-2</v>
          </cell>
          <cell r="AF12">
            <v>5.3900000000000003E-2</v>
          </cell>
          <cell r="AG12">
            <v>5.1200000000000002E-2</v>
          </cell>
          <cell r="AH12">
            <v>5.5100000000000003E-2</v>
          </cell>
          <cell r="AI12">
            <v>0</v>
          </cell>
        </row>
        <row r="13">
          <cell r="B13" t="str">
            <v>AGR</v>
          </cell>
          <cell r="C13" t="str">
            <v>Avangrid, Inc.</v>
          </cell>
          <cell r="D13">
            <v>0</v>
          </cell>
          <cell r="E13">
            <v>1.76</v>
          </cell>
          <cell r="F13">
            <v>50</v>
          </cell>
          <cell r="G13">
            <v>35</v>
          </cell>
          <cell r="H13">
            <v>3</v>
          </cell>
          <cell r="I13">
            <v>1.95</v>
          </cell>
          <cell r="J13">
            <v>53.25</v>
          </cell>
          <cell r="K13">
            <v>309</v>
          </cell>
          <cell r="L13">
            <v>309</v>
          </cell>
          <cell r="M13">
            <v>0.24</v>
          </cell>
          <cell r="N13">
            <v>0.26500000000000001</v>
          </cell>
          <cell r="O13">
            <v>0.76</v>
          </cell>
          <cell r="P13">
            <v>0.73499999999999999</v>
          </cell>
          <cell r="Q13">
            <v>20075</v>
          </cell>
          <cell r="R13">
            <v>22300</v>
          </cell>
          <cell r="S13">
            <v>5.5E-2</v>
          </cell>
          <cell r="T13" t="str">
            <v>n/a</v>
          </cell>
          <cell r="U13" t="str">
            <v>n/a</v>
          </cell>
          <cell r="V13" t="str">
            <v>n/a</v>
          </cell>
          <cell r="W13">
            <v>2</v>
          </cell>
          <cell r="X13">
            <v>0.35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15088.71</v>
          </cell>
          <cell r="AD13" t="str">
            <v>Y</v>
          </cell>
          <cell r="AE13">
            <v>8.5000000000000006E-2</v>
          </cell>
          <cell r="AF13">
            <v>8.3299999999999999E-2</v>
          </cell>
          <cell r="AG13">
            <v>8.5000000000000006E-2</v>
          </cell>
          <cell r="AH13">
            <v>8.3000000000000004E-2</v>
          </cell>
          <cell r="AI13">
            <v>0</v>
          </cell>
        </row>
        <row r="14">
          <cell r="B14" t="str">
            <v>AVA</v>
          </cell>
          <cell r="C14" t="str">
            <v>Avista Corp.</v>
          </cell>
          <cell r="D14">
            <v>0</v>
          </cell>
          <cell r="E14">
            <v>1.49</v>
          </cell>
          <cell r="F14">
            <v>45</v>
          </cell>
          <cell r="G14">
            <v>35</v>
          </cell>
          <cell r="H14">
            <v>2.5</v>
          </cell>
          <cell r="I14">
            <v>1.67</v>
          </cell>
          <cell r="J14">
            <v>29.75</v>
          </cell>
          <cell r="K14">
            <v>64.19</v>
          </cell>
          <cell r="L14">
            <v>70</v>
          </cell>
          <cell r="M14">
            <v>0.51200000000000001</v>
          </cell>
          <cell r="N14">
            <v>0.48499999999999999</v>
          </cell>
          <cell r="O14">
            <v>0.48799999999999999</v>
          </cell>
          <cell r="P14">
            <v>0.51500000000000001</v>
          </cell>
          <cell r="Q14">
            <v>3379</v>
          </cell>
          <cell r="R14">
            <v>4050</v>
          </cell>
          <cell r="S14">
            <v>8.5000000000000006E-2</v>
          </cell>
          <cell r="T14">
            <v>0.04</v>
          </cell>
          <cell r="U14">
            <v>0.04</v>
          </cell>
          <cell r="V14">
            <v>0.03</v>
          </cell>
          <cell r="W14">
            <v>2</v>
          </cell>
          <cell r="X14">
            <v>0.75</v>
          </cell>
          <cell r="Y14" t="str">
            <v>A</v>
          </cell>
          <cell r="Z14">
            <v>9.5000000000000015E-2</v>
          </cell>
          <cell r="AA14" t="str">
            <v>BBB</v>
          </cell>
          <cell r="AB14" t="str">
            <v>Baa1</v>
          </cell>
          <cell r="AC14">
            <v>3310.93</v>
          </cell>
          <cell r="AD14" t="str">
            <v>Y</v>
          </cell>
          <cell r="AE14">
            <v>5.6500000000000002E-2</v>
          </cell>
          <cell r="AF14" t="str">
            <v>n/a</v>
          </cell>
          <cell r="AG14">
            <v>3.1E-2</v>
          </cell>
          <cell r="AH14">
            <v>4.0500000000000001E-2</v>
          </cell>
          <cell r="AI14">
            <v>0</v>
          </cell>
        </row>
        <row r="15">
          <cell r="B15" t="str">
            <v>BKH</v>
          </cell>
          <cell r="C15" t="str">
            <v>Black Hills Corp.</v>
          </cell>
          <cell r="D15">
            <v>0</v>
          </cell>
          <cell r="E15">
            <v>1.9</v>
          </cell>
          <cell r="F15">
            <v>75</v>
          </cell>
          <cell r="G15">
            <v>55</v>
          </cell>
          <cell r="H15">
            <v>4.25</v>
          </cell>
          <cell r="I15">
            <v>2.2999999999999998</v>
          </cell>
          <cell r="J15">
            <v>40</v>
          </cell>
          <cell r="K15">
            <v>53.38</v>
          </cell>
          <cell r="L15">
            <v>61</v>
          </cell>
          <cell r="M15">
            <v>0.66500000000000004</v>
          </cell>
          <cell r="N15">
            <v>0.60499999999999998</v>
          </cell>
          <cell r="O15">
            <v>0.33500000000000002</v>
          </cell>
          <cell r="P15">
            <v>0.39500000000000002</v>
          </cell>
          <cell r="Q15">
            <v>4825.8</v>
          </cell>
          <cell r="R15">
            <v>6200</v>
          </cell>
          <cell r="S15">
            <v>0.105</v>
          </cell>
          <cell r="T15">
            <v>7.4999999999999997E-2</v>
          </cell>
          <cell r="U15">
            <v>0.06</v>
          </cell>
          <cell r="V15">
            <v>0.05</v>
          </cell>
          <cell r="W15">
            <v>2</v>
          </cell>
          <cell r="X15">
            <v>0.9</v>
          </cell>
          <cell r="Y15" t="str">
            <v>A</v>
          </cell>
          <cell r="Z15">
            <v>9.3700000000000006E-2</v>
          </cell>
          <cell r="AA15" t="str">
            <v>BBB</v>
          </cell>
          <cell r="AB15" t="str">
            <v>Baa2</v>
          </cell>
          <cell r="AC15">
            <v>3001.47</v>
          </cell>
          <cell r="AD15" t="str">
            <v>Y</v>
          </cell>
          <cell r="AE15">
            <v>3.5000000000000003E-2</v>
          </cell>
          <cell r="AF15">
            <v>4.0599999999999997E-2</v>
          </cell>
          <cell r="AG15">
            <v>3.8899999999999997E-2</v>
          </cell>
          <cell r="AH15">
            <v>3.6200000000000003E-2</v>
          </cell>
          <cell r="AI15">
            <v>0</v>
          </cell>
        </row>
        <row r="16">
          <cell r="B16" t="str">
            <v>CNP</v>
          </cell>
          <cell r="C16" t="str">
            <v>CenterPoint Energy</v>
          </cell>
          <cell r="D16">
            <v>0</v>
          </cell>
          <cell r="E16">
            <v>1.1100000000000001</v>
          </cell>
          <cell r="F16">
            <v>30</v>
          </cell>
          <cell r="G16">
            <v>20</v>
          </cell>
          <cell r="H16">
            <v>1.65</v>
          </cell>
          <cell r="I16">
            <v>1.23</v>
          </cell>
          <cell r="J16">
            <v>10</v>
          </cell>
          <cell r="K16">
            <v>430.68</v>
          </cell>
          <cell r="L16">
            <v>435</v>
          </cell>
          <cell r="M16">
            <v>0.68500000000000005</v>
          </cell>
          <cell r="N16">
            <v>0.65500000000000003</v>
          </cell>
          <cell r="O16">
            <v>0.315</v>
          </cell>
          <cell r="P16">
            <v>0.34499999999999997</v>
          </cell>
          <cell r="Q16">
            <v>10992</v>
          </cell>
          <cell r="R16">
            <v>12500</v>
          </cell>
          <cell r="S16">
            <v>0.16500000000000001</v>
          </cell>
          <cell r="T16">
            <v>0.06</v>
          </cell>
          <cell r="U16">
            <v>3.5000000000000003E-2</v>
          </cell>
          <cell r="V16">
            <v>0.02</v>
          </cell>
          <cell r="W16">
            <v>3</v>
          </cell>
          <cell r="X16">
            <v>0.9</v>
          </cell>
          <cell r="Y16" t="str">
            <v>B+</v>
          </cell>
          <cell r="Z16">
            <v>0.1</v>
          </cell>
          <cell r="AA16" t="str">
            <v>A-</v>
          </cell>
          <cell r="AB16" t="str">
            <v>Baa1</v>
          </cell>
          <cell r="AC16">
            <v>12232.63</v>
          </cell>
          <cell r="AD16" t="str">
            <v>Y</v>
          </cell>
          <cell r="AE16">
            <v>8.5999999999999993E-2</v>
          </cell>
          <cell r="AF16">
            <v>0.06</v>
          </cell>
          <cell r="AG16">
            <v>9.11E-2</v>
          </cell>
          <cell r="AH16">
            <v>6.9400000000000003E-2</v>
          </cell>
          <cell r="AI16">
            <v>0</v>
          </cell>
        </row>
        <row r="17">
          <cell r="B17" t="str">
            <v>CMS</v>
          </cell>
          <cell r="C17" t="str">
            <v>CMS Energy Corp.</v>
          </cell>
          <cell r="D17">
            <v>0</v>
          </cell>
          <cell r="E17">
            <v>1.43</v>
          </cell>
          <cell r="F17">
            <v>45</v>
          </cell>
          <cell r="G17">
            <v>35</v>
          </cell>
          <cell r="H17">
            <v>2.75</v>
          </cell>
          <cell r="I17">
            <v>1.7</v>
          </cell>
          <cell r="J17">
            <v>21</v>
          </cell>
          <cell r="K17">
            <v>279.20999999999998</v>
          </cell>
          <cell r="L17">
            <v>289</v>
          </cell>
          <cell r="M17">
            <v>0.67100000000000004</v>
          </cell>
          <cell r="N17">
            <v>0.64500000000000002</v>
          </cell>
          <cell r="O17">
            <v>0.32600000000000001</v>
          </cell>
          <cell r="P17">
            <v>0.35499999999999998</v>
          </cell>
          <cell r="Q17">
            <v>13040</v>
          </cell>
          <cell r="R17">
            <v>17100</v>
          </cell>
          <cell r="S17">
            <v>0.13500000000000001</v>
          </cell>
          <cell r="T17">
            <v>6.5000000000000002E-2</v>
          </cell>
          <cell r="U17">
            <v>6.5000000000000002E-2</v>
          </cell>
          <cell r="V17">
            <v>6.5000000000000002E-2</v>
          </cell>
          <cell r="W17">
            <v>2</v>
          </cell>
          <cell r="X17">
            <v>0.65</v>
          </cell>
          <cell r="Y17" t="str">
            <v>B++</v>
          </cell>
          <cell r="Z17">
            <v>0.10100000000000001</v>
          </cell>
          <cell r="AA17" t="str">
            <v>BBB+</v>
          </cell>
          <cell r="AB17" t="str">
            <v>Baa1</v>
          </cell>
          <cell r="AC17">
            <v>12672</v>
          </cell>
          <cell r="AD17" t="str">
            <v>Y</v>
          </cell>
          <cell r="AE17">
            <v>7.3400000000000007E-2</v>
          </cell>
          <cell r="AF17">
            <v>6.4299999999999996E-2</v>
          </cell>
          <cell r="AG17">
            <v>6.5299999999999997E-2</v>
          </cell>
          <cell r="AH17">
            <v>7.0199999999999999E-2</v>
          </cell>
          <cell r="AI17">
            <v>0</v>
          </cell>
        </row>
        <row r="18">
          <cell r="B18" t="str">
            <v>ED</v>
          </cell>
          <cell r="C18" t="str">
            <v>Consolidated Edison</v>
          </cell>
          <cell r="D18">
            <v>0</v>
          </cell>
          <cell r="E18">
            <v>2.89</v>
          </cell>
          <cell r="F18">
            <v>85</v>
          </cell>
          <cell r="G18">
            <v>70</v>
          </cell>
          <cell r="H18">
            <v>4.75</v>
          </cell>
          <cell r="I18">
            <v>3.3</v>
          </cell>
          <cell r="J18">
            <v>56.5</v>
          </cell>
          <cell r="K18">
            <v>311</v>
          </cell>
          <cell r="L18">
            <v>316</v>
          </cell>
          <cell r="M18">
            <v>0.5</v>
          </cell>
          <cell r="N18">
            <v>0.48</v>
          </cell>
          <cell r="O18">
            <v>0.5</v>
          </cell>
          <cell r="P18">
            <v>0.52</v>
          </cell>
          <cell r="Q18">
            <v>30175</v>
          </cell>
          <cell r="R18">
            <v>34400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A3</v>
          </cell>
          <cell r="AC18">
            <v>24917.8</v>
          </cell>
          <cell r="AD18" t="str">
            <v>Y</v>
          </cell>
          <cell r="AE18">
            <v>3.1E-2</v>
          </cell>
          <cell r="AF18">
            <v>0.02</v>
          </cell>
          <cell r="AG18">
            <v>0.02</v>
          </cell>
          <cell r="AH18">
            <v>3.1800000000000002E-2</v>
          </cell>
          <cell r="AI18">
            <v>0</v>
          </cell>
        </row>
        <row r="19">
          <cell r="B19" t="str">
            <v>D</v>
          </cell>
          <cell r="C19" t="str">
            <v>Dominion Energy</v>
          </cell>
          <cell r="D19">
            <v>0</v>
          </cell>
          <cell r="E19">
            <v>3.43</v>
          </cell>
          <cell r="F19">
            <v>115</v>
          </cell>
          <cell r="G19">
            <v>85</v>
          </cell>
          <cell r="H19">
            <v>5.25</v>
          </cell>
          <cell r="I19">
            <v>4.6500000000000004</v>
          </cell>
          <cell r="J19">
            <v>32</v>
          </cell>
          <cell r="K19">
            <v>643.5</v>
          </cell>
          <cell r="L19">
            <v>670</v>
          </cell>
          <cell r="M19">
            <v>0.64</v>
          </cell>
          <cell r="N19">
            <v>0.625</v>
          </cell>
          <cell r="O19">
            <v>0.36</v>
          </cell>
          <cell r="P19">
            <v>0.375</v>
          </cell>
          <cell r="Q19">
            <v>48225</v>
          </cell>
          <cell r="R19">
            <v>57300</v>
          </cell>
          <cell r="S19">
            <v>0.16500000000000001</v>
          </cell>
          <cell r="T19">
            <v>7.0000000000000007E-2</v>
          </cell>
          <cell r="U19">
            <v>8.5000000000000006E-2</v>
          </cell>
          <cell r="V19">
            <v>0.06</v>
          </cell>
          <cell r="W19">
            <v>2</v>
          </cell>
          <cell r="X19">
            <v>0.65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49388.36</v>
          </cell>
          <cell r="AD19" t="str">
            <v>Y</v>
          </cell>
          <cell r="AE19">
            <v>6.8599999999999994E-2</v>
          </cell>
          <cell r="AF19">
            <v>7.0699999999999999E-2</v>
          </cell>
          <cell r="AG19">
            <v>6.6100000000000006E-2</v>
          </cell>
          <cell r="AH19">
            <v>6.8900000000000003E-2</v>
          </cell>
          <cell r="AI19">
            <v>0</v>
          </cell>
        </row>
        <row r="20">
          <cell r="B20" t="str">
            <v>DTE</v>
          </cell>
          <cell r="C20" t="str">
            <v>DTE Energy Co.</v>
          </cell>
          <cell r="D20">
            <v>0</v>
          </cell>
          <cell r="E20">
            <v>3.59</v>
          </cell>
          <cell r="F20">
            <v>120</v>
          </cell>
          <cell r="G20">
            <v>85</v>
          </cell>
          <cell r="H20">
            <v>6.75</v>
          </cell>
          <cell r="I20">
            <v>4.3</v>
          </cell>
          <cell r="J20">
            <v>64.25</v>
          </cell>
          <cell r="K20">
            <v>179.43</v>
          </cell>
          <cell r="L20">
            <v>187</v>
          </cell>
          <cell r="M20">
            <v>0.55600000000000005</v>
          </cell>
          <cell r="N20">
            <v>0.55000000000000004</v>
          </cell>
          <cell r="O20">
            <v>0.44400000000000001</v>
          </cell>
          <cell r="P20">
            <v>0.45</v>
          </cell>
          <cell r="Q20">
            <v>20280</v>
          </cell>
          <cell r="R20">
            <v>27500</v>
          </cell>
          <cell r="S20">
            <v>0.105</v>
          </cell>
          <cell r="T20">
            <v>0.06</v>
          </cell>
          <cell r="U20">
            <v>7.0000000000000007E-2</v>
          </cell>
          <cell r="V20">
            <v>4.4999999999999998E-2</v>
          </cell>
          <cell r="W20">
            <v>2</v>
          </cell>
          <cell r="X20">
            <v>0.65</v>
          </cell>
          <cell r="Y20" t="str">
            <v>B++</v>
          </cell>
          <cell r="Z20">
            <v>0.10100000000000001</v>
          </cell>
          <cell r="AA20" t="str">
            <v>BBB+</v>
          </cell>
          <cell r="AB20" t="str">
            <v>Baa1</v>
          </cell>
          <cell r="AC20">
            <v>19008.169999999998</v>
          </cell>
          <cell r="AD20" t="str">
            <v>Y</v>
          </cell>
          <cell r="AE20">
            <v>5.1900000000000002E-2</v>
          </cell>
          <cell r="AF20">
            <v>0.06</v>
          </cell>
          <cell r="AG20">
            <v>5.7799999999999997E-2</v>
          </cell>
          <cell r="AH20">
            <v>5.6099999999999997E-2</v>
          </cell>
          <cell r="AI20">
            <v>0</v>
          </cell>
        </row>
        <row r="21">
          <cell r="B21" t="str">
            <v>DUK</v>
          </cell>
          <cell r="C21" t="str">
            <v>Duke Energy Corp.</v>
          </cell>
          <cell r="D21">
            <v>0</v>
          </cell>
          <cell r="E21">
            <v>3.68</v>
          </cell>
          <cell r="F21">
            <v>110</v>
          </cell>
          <cell r="G21">
            <v>85</v>
          </cell>
          <cell r="H21">
            <v>5.5</v>
          </cell>
          <cell r="I21">
            <v>4.4000000000000004</v>
          </cell>
          <cell r="J21">
            <v>65</v>
          </cell>
          <cell r="K21">
            <v>701</v>
          </cell>
          <cell r="L21">
            <v>706</v>
          </cell>
          <cell r="M21">
            <v>0.54</v>
          </cell>
          <cell r="N21">
            <v>0.56999999999999995</v>
          </cell>
          <cell r="O21">
            <v>0.46</v>
          </cell>
          <cell r="P21">
            <v>0.43</v>
          </cell>
          <cell r="Q21">
            <v>90200</v>
          </cell>
          <cell r="R21">
            <v>107000</v>
          </cell>
          <cell r="S21">
            <v>8.5000000000000006E-2</v>
          </cell>
          <cell r="T21">
            <v>4.4999999999999998E-2</v>
          </cell>
          <cell r="U21">
            <v>4.4999999999999998E-2</v>
          </cell>
          <cell r="V21">
            <v>1.4999999999999999E-2</v>
          </cell>
          <cell r="W21">
            <v>2</v>
          </cell>
          <cell r="X21">
            <v>0.6</v>
          </cell>
          <cell r="Y21" t="str">
            <v>A</v>
          </cell>
          <cell r="Z21">
            <v>0.103075</v>
          </cell>
          <cell r="AA21" t="str">
            <v>A-</v>
          </cell>
          <cell r="AB21" t="str">
            <v>Baa1</v>
          </cell>
          <cell r="AC21">
            <v>55230</v>
          </cell>
          <cell r="AD21" t="str">
            <v>Y</v>
          </cell>
          <cell r="AE21">
            <v>2.6499999999999999E-2</v>
          </cell>
          <cell r="AF21">
            <v>4.0099999999999997E-2</v>
          </cell>
          <cell r="AG21">
            <v>5.0200000000000002E-2</v>
          </cell>
          <cell r="AH21">
            <v>3.8699999999999998E-2</v>
          </cell>
          <cell r="AI21">
            <v>0</v>
          </cell>
        </row>
        <row r="22">
          <cell r="B22" t="str">
            <v>EIX</v>
          </cell>
          <cell r="C22" t="str">
            <v>Edison International</v>
          </cell>
          <cell r="D22">
            <v>0</v>
          </cell>
          <cell r="E22">
            <v>2.4500000000000002</v>
          </cell>
          <cell r="F22">
            <v>95</v>
          </cell>
          <cell r="G22">
            <v>70</v>
          </cell>
          <cell r="H22">
            <v>5.25</v>
          </cell>
          <cell r="I22">
            <v>2.9</v>
          </cell>
          <cell r="J22">
            <v>44.75</v>
          </cell>
          <cell r="K22">
            <v>325.81</v>
          </cell>
          <cell r="L22">
            <v>325.81</v>
          </cell>
          <cell r="M22">
            <v>0.41799999999999998</v>
          </cell>
          <cell r="N22">
            <v>0.46</v>
          </cell>
          <cell r="O22">
            <v>0.49199999999999999</v>
          </cell>
          <cell r="P22">
            <v>0.47</v>
          </cell>
          <cell r="Q22">
            <v>24362</v>
          </cell>
          <cell r="R22">
            <v>31100</v>
          </cell>
          <cell r="S22">
            <v>0.12</v>
          </cell>
          <cell r="T22">
            <v>0.04</v>
          </cell>
          <cell r="U22">
            <v>0.09</v>
          </cell>
          <cell r="V22">
            <v>0.04</v>
          </cell>
          <cell r="W22">
            <v>2</v>
          </cell>
          <cell r="X22">
            <v>0.65</v>
          </cell>
          <cell r="Y22" t="str">
            <v>A</v>
          </cell>
          <cell r="Z22">
            <v>0.1045</v>
          </cell>
          <cell r="AA22" t="str">
            <v>BBB+</v>
          </cell>
          <cell r="AB22" t="str">
            <v>A3</v>
          </cell>
          <cell r="AC22">
            <v>20333.87</v>
          </cell>
          <cell r="AD22" t="str">
            <v>N</v>
          </cell>
          <cell r="AE22">
            <v>3.8399999999999997E-2</v>
          </cell>
          <cell r="AF22">
            <v>6.3700000000000007E-2</v>
          </cell>
          <cell r="AG22">
            <v>6.1600000000000002E-2</v>
          </cell>
          <cell r="AH22">
            <v>5.7000000000000002E-2</v>
          </cell>
          <cell r="AI22">
            <v>0</v>
          </cell>
        </row>
        <row r="23">
          <cell r="B23" t="str">
            <v>EE</v>
          </cell>
          <cell r="C23" t="str">
            <v>El Paso Electric Co.</v>
          </cell>
          <cell r="D23">
            <v>0</v>
          </cell>
          <cell r="E23">
            <v>1.42</v>
          </cell>
          <cell r="F23">
            <v>55</v>
          </cell>
          <cell r="G23">
            <v>40</v>
          </cell>
          <cell r="H23">
            <v>3</v>
          </cell>
          <cell r="I23">
            <v>1.75</v>
          </cell>
          <cell r="J23">
            <v>32.25</v>
          </cell>
          <cell r="K23">
            <v>40.520000000000003</v>
          </cell>
          <cell r="L23">
            <v>41</v>
          </cell>
          <cell r="M23">
            <v>0.52700000000000002</v>
          </cell>
          <cell r="N23">
            <v>0.53</v>
          </cell>
          <cell r="O23">
            <v>0.47299999999999998</v>
          </cell>
          <cell r="P23">
            <v>0.47</v>
          </cell>
          <cell r="Q23">
            <v>2269.9</v>
          </cell>
          <cell r="R23">
            <v>2825</v>
          </cell>
          <cell r="S23">
            <v>0.09</v>
          </cell>
          <cell r="T23">
            <v>0.05</v>
          </cell>
          <cell r="U23">
            <v>7.0000000000000007E-2</v>
          </cell>
          <cell r="V23">
            <v>0.04</v>
          </cell>
          <cell r="W23">
            <v>2</v>
          </cell>
          <cell r="X23">
            <v>0.8</v>
          </cell>
          <cell r="Y23" t="str">
            <v>B++</v>
          </cell>
          <cell r="Z23">
            <v>9.5650000000000013E-2</v>
          </cell>
          <cell r="AA23" t="str">
            <v>BBB</v>
          </cell>
          <cell r="AB23" t="str">
            <v>Baa1</v>
          </cell>
          <cell r="AC23">
            <v>2104.38</v>
          </cell>
          <cell r="AD23" t="str">
            <v>N</v>
          </cell>
          <cell r="AE23">
            <v>5.1999999999999998E-2</v>
          </cell>
          <cell r="AF23">
            <v>5.0999999999999997E-2</v>
          </cell>
          <cell r="AG23">
            <v>5.0999999999999997E-2</v>
          </cell>
          <cell r="AH23">
            <v>5.0999999999999997E-2</v>
          </cell>
          <cell r="AI23">
            <v>0</v>
          </cell>
        </row>
        <row r="24">
          <cell r="B24" t="str">
            <v>EMA</v>
          </cell>
          <cell r="C24" t="str">
            <v>Emera Inc.</v>
          </cell>
          <cell r="D24">
            <v>0</v>
          </cell>
          <cell r="E24">
            <v>2.2599999999999998</v>
          </cell>
          <cell r="F24">
            <v>80</v>
          </cell>
          <cell r="G24">
            <v>60</v>
          </cell>
          <cell r="H24">
            <v>4.3</v>
          </cell>
          <cell r="I24">
            <v>2.8</v>
          </cell>
          <cell r="J24">
            <v>35.200000000000003</v>
          </cell>
          <cell r="K24">
            <v>210.02</v>
          </cell>
          <cell r="L24">
            <v>230</v>
          </cell>
          <cell r="M24">
            <v>0.68033568567613967</v>
          </cell>
          <cell r="N24">
            <v>0.61104441776710683</v>
          </cell>
          <cell r="O24">
            <v>0.285809650963189</v>
          </cell>
          <cell r="P24">
            <v>0.35486194477791116</v>
          </cell>
          <cell r="Q24">
            <v>20972</v>
          </cell>
          <cell r="R24">
            <v>20825</v>
          </cell>
          <cell r="S24">
            <v>0.125</v>
          </cell>
          <cell r="T24">
            <v>0.1</v>
          </cell>
          <cell r="U24">
            <v>8.5000000000000006E-2</v>
          </cell>
          <cell r="V24">
            <v>0.04</v>
          </cell>
          <cell r="W24">
            <v>2</v>
          </cell>
          <cell r="X24">
            <v>0.6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10005.35</v>
          </cell>
          <cell r="AD24" t="str">
            <v>Y</v>
          </cell>
          <cell r="AE24">
            <v>6.3799999999999996E-2</v>
          </cell>
          <cell r="AF24" t="str">
            <v>n/a</v>
          </cell>
          <cell r="AG24">
            <v>0.1197</v>
          </cell>
          <cell r="AH24" t="str">
            <v>n/a</v>
          </cell>
          <cell r="AI24">
            <v>0</v>
          </cell>
        </row>
        <row r="25">
          <cell r="B25" t="str">
            <v>ETR</v>
          </cell>
          <cell r="C25" t="str">
            <v>Entergy Corp.</v>
          </cell>
          <cell r="D25">
            <v>0</v>
          </cell>
          <cell r="E25">
            <v>3.58</v>
          </cell>
          <cell r="F25">
            <v>95</v>
          </cell>
          <cell r="G25">
            <v>65</v>
          </cell>
          <cell r="H25">
            <v>5.25</v>
          </cell>
          <cell r="I25">
            <v>3.8</v>
          </cell>
          <cell r="J25">
            <v>53</v>
          </cell>
          <cell r="K25">
            <v>179.13</v>
          </cell>
          <cell r="L25">
            <v>180</v>
          </cell>
          <cell r="M25">
            <v>0.63600000000000001</v>
          </cell>
          <cell r="N25">
            <v>0.61499999999999999</v>
          </cell>
          <cell r="O25">
            <v>0.35499999999999998</v>
          </cell>
          <cell r="P25">
            <v>0.375</v>
          </cell>
          <cell r="Q25">
            <v>22777</v>
          </cell>
          <cell r="R25">
            <v>25400</v>
          </cell>
          <cell r="S25">
            <v>0.1</v>
          </cell>
          <cell r="T25">
            <v>-2.5000000000000001E-2</v>
          </cell>
          <cell r="U25">
            <v>0.02</v>
          </cell>
          <cell r="V25">
            <v>5.0000000000000001E-3</v>
          </cell>
          <cell r="W25">
            <v>3</v>
          </cell>
          <cell r="X25">
            <v>0.65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14025.2</v>
          </cell>
          <cell r="AD25" t="str">
            <v>Y</v>
          </cell>
          <cell r="AE25">
            <v>-5.5800000000000002E-2</v>
          </cell>
          <cell r="AF25">
            <v>7.0000000000000007E-2</v>
          </cell>
          <cell r="AG25">
            <v>1.1000000000000001E-3</v>
          </cell>
          <cell r="AH25">
            <v>7.0000000000000007E-2</v>
          </cell>
          <cell r="AI25">
            <v>0</v>
          </cell>
        </row>
        <row r="26">
          <cell r="B26" t="str">
            <v>ES</v>
          </cell>
          <cell r="C26" t="str">
            <v>Eversource Energy</v>
          </cell>
          <cell r="D26">
            <v>0</v>
          </cell>
          <cell r="E26">
            <v>2.02</v>
          </cell>
          <cell r="F26">
            <v>75</v>
          </cell>
          <cell r="G26">
            <v>60</v>
          </cell>
          <cell r="H26">
            <v>4.25</v>
          </cell>
          <cell r="I26">
            <v>2.5</v>
          </cell>
          <cell r="J26">
            <v>42.5</v>
          </cell>
          <cell r="K26">
            <v>316.89</v>
          </cell>
          <cell r="L26">
            <v>316.89</v>
          </cell>
          <cell r="M26">
            <v>0.495</v>
          </cell>
          <cell r="N26">
            <v>0.51</v>
          </cell>
          <cell r="O26">
            <v>0.495</v>
          </cell>
          <cell r="P26">
            <v>0.48499999999999999</v>
          </cell>
          <cell r="Q26">
            <v>22375</v>
          </cell>
          <cell r="R26">
            <v>27800</v>
          </cell>
          <cell r="S26">
            <v>0.1</v>
          </cell>
          <cell r="T26">
            <v>6.5000000000000002E-2</v>
          </cell>
          <cell r="U26">
            <v>0.06</v>
          </cell>
          <cell r="V26">
            <v>0.04</v>
          </cell>
          <cell r="W26">
            <v>1</v>
          </cell>
          <cell r="X26">
            <v>0.65</v>
          </cell>
          <cell r="Y26" t="str">
            <v>A</v>
          </cell>
          <cell r="Z26">
            <v>9.4299999999999995E-2</v>
          </cell>
          <cell r="AA26" t="str">
            <v>A+</v>
          </cell>
          <cell r="AB26" t="str">
            <v>Baa1</v>
          </cell>
          <cell r="AC26">
            <v>20461.330000000002</v>
          </cell>
          <cell r="AD26" t="str">
            <v>Y</v>
          </cell>
          <cell r="AE26">
            <v>5.8599999999999999E-2</v>
          </cell>
          <cell r="AF26">
            <v>5.9900000000000002E-2</v>
          </cell>
          <cell r="AG26">
            <v>5.8099999999999999E-2</v>
          </cell>
          <cell r="AH26">
            <v>5.79E-2</v>
          </cell>
          <cell r="AI26">
            <v>0</v>
          </cell>
        </row>
        <row r="27">
          <cell r="B27" t="str">
            <v>EXC</v>
          </cell>
          <cell r="C27" t="str">
            <v>Exelon Corp.</v>
          </cell>
          <cell r="D27">
            <v>0</v>
          </cell>
          <cell r="E27">
            <v>1.38</v>
          </cell>
          <cell r="F27">
            <v>55</v>
          </cell>
          <cell r="G27">
            <v>35</v>
          </cell>
          <cell r="H27">
            <v>3.25</v>
          </cell>
          <cell r="I27">
            <v>1.7</v>
          </cell>
          <cell r="J27">
            <v>39.25</v>
          </cell>
          <cell r="K27">
            <v>958</v>
          </cell>
          <cell r="L27">
            <v>978</v>
          </cell>
          <cell r="M27">
            <v>0.52</v>
          </cell>
          <cell r="N27">
            <v>0.505</v>
          </cell>
          <cell r="O27">
            <v>0.48</v>
          </cell>
          <cell r="P27">
            <v>0.495</v>
          </cell>
          <cell r="Q27">
            <v>62425</v>
          </cell>
          <cell r="R27">
            <v>77300</v>
          </cell>
          <cell r="S27">
            <v>8.5000000000000006E-2</v>
          </cell>
          <cell r="T27">
            <v>0.06</v>
          </cell>
          <cell r="U27">
            <v>4.4999999999999998E-2</v>
          </cell>
          <cell r="V27">
            <v>5.5E-2</v>
          </cell>
          <cell r="W27">
            <v>3</v>
          </cell>
          <cell r="X27">
            <v>0.7</v>
          </cell>
          <cell r="Y27" t="str">
            <v>B++</v>
          </cell>
          <cell r="Z27">
            <v>9.5833333333333326E-2</v>
          </cell>
          <cell r="AA27" t="str">
            <v>BBB</v>
          </cell>
          <cell r="AB27" t="str">
            <v>Baa2</v>
          </cell>
          <cell r="AC27">
            <v>37165.760000000002</v>
          </cell>
          <cell r="AD27" t="str">
            <v>Y</v>
          </cell>
          <cell r="AE27">
            <v>3.1899999999999998E-2</v>
          </cell>
          <cell r="AF27">
            <v>0.05</v>
          </cell>
          <cell r="AG27">
            <v>4.3499999999999997E-2</v>
          </cell>
          <cell r="AH27">
            <v>5.3699999999999998E-2</v>
          </cell>
          <cell r="AI27">
            <v>0</v>
          </cell>
        </row>
        <row r="28">
          <cell r="B28" t="str">
            <v>FE</v>
          </cell>
          <cell r="C28" t="str">
            <v>FirstEnergy Corp.</v>
          </cell>
          <cell r="D28">
            <v>0</v>
          </cell>
          <cell r="E28">
            <v>1.44</v>
          </cell>
          <cell r="F28">
            <v>50</v>
          </cell>
          <cell r="G28">
            <v>30</v>
          </cell>
          <cell r="H28">
            <v>3</v>
          </cell>
          <cell r="I28">
            <v>1.6</v>
          </cell>
          <cell r="J28">
            <v>24</v>
          </cell>
          <cell r="K28">
            <v>445</v>
          </cell>
          <cell r="L28">
            <v>548</v>
          </cell>
          <cell r="M28">
            <v>0.755</v>
          </cell>
          <cell r="N28">
            <v>0.63</v>
          </cell>
          <cell r="O28">
            <v>0.245</v>
          </cell>
          <cell r="P28">
            <v>0.37</v>
          </cell>
          <cell r="Q28">
            <v>27750</v>
          </cell>
          <cell r="R28">
            <v>35600</v>
          </cell>
          <cell r="S28">
            <v>0.125</v>
          </cell>
          <cell r="T28">
            <v>0.09</v>
          </cell>
          <cell r="U28">
            <v>1.4999999999999999E-2</v>
          </cell>
          <cell r="V28">
            <v>0</v>
          </cell>
          <cell r="W28">
            <v>3</v>
          </cell>
          <cell r="X28">
            <v>0.7</v>
          </cell>
          <cell r="Y28" t="str">
            <v>B+</v>
          </cell>
          <cell r="Z28">
            <v>0.10825</v>
          </cell>
          <cell r="AA28" t="str">
            <v>BBB-</v>
          </cell>
          <cell r="AB28" t="str">
            <v>Baa3</v>
          </cell>
          <cell r="AC28">
            <v>14403.85</v>
          </cell>
          <cell r="AD28" t="str">
            <v>N</v>
          </cell>
          <cell r="AE28">
            <v>-4.7399999999999998E-2</v>
          </cell>
          <cell r="AF28">
            <v>0.01</v>
          </cell>
          <cell r="AG28">
            <v>-1.2500000000000001E-2</v>
          </cell>
          <cell r="AH28">
            <v>0.02</v>
          </cell>
          <cell r="AI28">
            <v>0</v>
          </cell>
        </row>
        <row r="29">
          <cell r="B29" t="str">
            <v>FTS</v>
          </cell>
          <cell r="C29" t="str">
            <v>Fortis Inc.</v>
          </cell>
          <cell r="D29">
            <v>0</v>
          </cell>
          <cell r="E29">
            <v>1.73</v>
          </cell>
          <cell r="F29">
            <v>50</v>
          </cell>
          <cell r="G29">
            <v>40</v>
          </cell>
          <cell r="H29">
            <v>3.25</v>
          </cell>
          <cell r="I29">
            <v>2.0499999999999998</v>
          </cell>
          <cell r="J29">
            <v>38.25</v>
          </cell>
          <cell r="K29">
            <v>401.49</v>
          </cell>
          <cell r="L29">
            <v>450</v>
          </cell>
          <cell r="M29">
            <v>0.59299999999999997</v>
          </cell>
          <cell r="N29">
            <v>0.55500000000000005</v>
          </cell>
          <cell r="O29">
            <v>0.36199999999999999</v>
          </cell>
          <cell r="P29">
            <v>0.40500000000000003</v>
          </cell>
          <cell r="Q29">
            <v>35874</v>
          </cell>
          <cell r="R29">
            <v>41300</v>
          </cell>
          <cell r="S29">
            <v>8.5000000000000006E-2</v>
          </cell>
          <cell r="T29">
            <v>0.105</v>
          </cell>
          <cell r="U29">
            <v>0.06</v>
          </cell>
          <cell r="V29">
            <v>0.05</v>
          </cell>
          <cell r="W29">
            <v>2</v>
          </cell>
          <cell r="X29">
            <v>0.7</v>
          </cell>
          <cell r="Y29" t="str">
            <v>B+</v>
          </cell>
          <cell r="Z29">
            <v>9.3200000000000005E-2</v>
          </cell>
          <cell r="AA29" t="str">
            <v>A-</v>
          </cell>
          <cell r="AB29" t="str">
            <v>Baa3</v>
          </cell>
          <cell r="AC29">
            <v>17500.77</v>
          </cell>
          <cell r="AD29" t="str">
            <v>Y</v>
          </cell>
          <cell r="AE29">
            <v>5.7700000000000001E-2</v>
          </cell>
          <cell r="AF29">
            <v>5.5E-2</v>
          </cell>
          <cell r="AG29">
            <v>6.6500000000000004E-2</v>
          </cell>
          <cell r="AH29" t="str">
            <v>n/a</v>
          </cell>
          <cell r="AI29">
            <v>0</v>
          </cell>
        </row>
        <row r="30">
          <cell r="B30" t="str">
            <v>GXP</v>
          </cell>
          <cell r="C30" t="str">
            <v>Great Plains Energy</v>
          </cell>
          <cell r="D30">
            <v>0</v>
          </cell>
          <cell r="E30">
            <v>1.18</v>
          </cell>
          <cell r="F30">
            <v>40</v>
          </cell>
          <cell r="G30">
            <v>25</v>
          </cell>
          <cell r="H30">
            <v>2</v>
          </cell>
          <cell r="I30">
            <v>1.35</v>
          </cell>
          <cell r="J30">
            <v>22.25</v>
          </cell>
          <cell r="K30">
            <v>215.35</v>
          </cell>
          <cell r="L30">
            <v>158</v>
          </cell>
          <cell r="M30">
            <v>0.35299999999999998</v>
          </cell>
          <cell r="N30">
            <v>0.51500000000000001</v>
          </cell>
          <cell r="O30">
            <v>0.55900000000000005</v>
          </cell>
          <cell r="P30">
            <v>0.48499999999999999</v>
          </cell>
          <cell r="Q30">
            <v>9527.2000000000007</v>
          </cell>
          <cell r="R30">
            <v>7225</v>
          </cell>
          <cell r="S30">
            <v>9.5000000000000001E-2</v>
          </cell>
          <cell r="T30">
            <v>4.4999999999999998E-2</v>
          </cell>
          <cell r="U30">
            <v>0.05</v>
          </cell>
          <cell r="V30">
            <v>-0.01</v>
          </cell>
          <cell r="W30">
            <v>3</v>
          </cell>
          <cell r="X30">
            <v>0.75</v>
          </cell>
          <cell r="Y30" t="str">
            <v>B+</v>
          </cell>
          <cell r="Z30">
            <v>9.4E-2</v>
          </cell>
          <cell r="AA30" t="str">
            <v>BBB+</v>
          </cell>
          <cell r="AB30" t="str">
            <v>Baa2</v>
          </cell>
          <cell r="AC30">
            <v>6771.79</v>
          </cell>
          <cell r="AD30" t="str">
            <v>N</v>
          </cell>
          <cell r="AE30">
            <v>0.06</v>
          </cell>
          <cell r="AF30">
            <v>0.05</v>
          </cell>
          <cell r="AG30">
            <v>3.3700000000000001E-2</v>
          </cell>
          <cell r="AH30">
            <v>0.05</v>
          </cell>
          <cell r="AI30">
            <v>0</v>
          </cell>
        </row>
        <row r="31">
          <cell r="B31" t="str">
            <v>HE</v>
          </cell>
          <cell r="C31" t="str">
            <v>Hawaiian Elec.</v>
          </cell>
          <cell r="D31">
            <v>0</v>
          </cell>
          <cell r="E31">
            <v>1.24</v>
          </cell>
          <cell r="F31">
            <v>35</v>
          </cell>
          <cell r="G31">
            <v>25</v>
          </cell>
          <cell r="H31">
            <v>2</v>
          </cell>
          <cell r="I31">
            <v>1.4</v>
          </cell>
          <cell r="J31">
            <v>22</v>
          </cell>
          <cell r="K31">
            <v>108.58</v>
          </cell>
          <cell r="L31">
            <v>112</v>
          </cell>
          <cell r="M31">
            <v>0.41599999999999998</v>
          </cell>
          <cell r="N31">
            <v>0.47499999999999998</v>
          </cell>
          <cell r="O31">
            <v>0.57499999999999996</v>
          </cell>
          <cell r="P31">
            <v>0.51500000000000001</v>
          </cell>
          <cell r="Q31">
            <v>3595.1</v>
          </cell>
          <cell r="R31">
            <v>4775</v>
          </cell>
          <cell r="S31">
            <v>0.09</v>
          </cell>
          <cell r="T31">
            <v>1.4999999999999999E-2</v>
          </cell>
          <cell r="U31">
            <v>0.02</v>
          </cell>
          <cell r="V31">
            <v>3.5000000000000003E-2</v>
          </cell>
          <cell r="W31">
            <v>2</v>
          </cell>
          <cell r="X31">
            <v>0.7</v>
          </cell>
          <cell r="Y31" t="str">
            <v>A</v>
          </cell>
          <cell r="Z31">
            <v>9.6666666666666679E-2</v>
          </cell>
          <cell r="AA31" t="str">
            <v>BBB-</v>
          </cell>
          <cell r="AB31" t="str">
            <v>NR</v>
          </cell>
          <cell r="AC31">
            <v>3780.31</v>
          </cell>
          <cell r="AD31" t="str">
            <v>N</v>
          </cell>
          <cell r="AE31">
            <v>6.2E-2</v>
          </cell>
          <cell r="AF31">
            <v>5.0799999999999998E-2</v>
          </cell>
          <cell r="AG31">
            <v>4.7800000000000002E-2</v>
          </cell>
          <cell r="AH31">
            <v>5.0799999999999998E-2</v>
          </cell>
          <cell r="AI31">
            <v>0</v>
          </cell>
        </row>
        <row r="32">
          <cell r="B32" t="str">
            <v>IDA</v>
          </cell>
          <cell r="C32" t="str">
            <v>IDACORP, Inc.</v>
          </cell>
          <cell r="D32">
            <v>0</v>
          </cell>
          <cell r="E32">
            <v>2.4</v>
          </cell>
          <cell r="F32">
            <v>85</v>
          </cell>
          <cell r="G32">
            <v>60</v>
          </cell>
          <cell r="H32">
            <v>4.75</v>
          </cell>
          <cell r="I32">
            <v>2.9</v>
          </cell>
          <cell r="J32">
            <v>52</v>
          </cell>
          <cell r="K32">
            <v>50.4</v>
          </cell>
          <cell r="L32">
            <v>50.4</v>
          </cell>
          <cell r="M32">
            <v>0.44800000000000001</v>
          </cell>
          <cell r="N32">
            <v>0.42499999999999999</v>
          </cell>
          <cell r="O32">
            <v>0.55200000000000005</v>
          </cell>
          <cell r="P32">
            <v>0.57499999999999996</v>
          </cell>
          <cell r="Q32">
            <v>3898.5</v>
          </cell>
          <cell r="R32">
            <v>4575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0.7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4366.55</v>
          </cell>
          <cell r="AD32" t="str">
            <v>N</v>
          </cell>
          <cell r="AE32">
            <v>3.1E-2</v>
          </cell>
          <cell r="AF32">
            <v>4.07E-2</v>
          </cell>
          <cell r="AG32">
            <v>4.3299999999999998E-2</v>
          </cell>
          <cell r="AH32">
            <v>4.2200000000000001E-2</v>
          </cell>
          <cell r="AI32">
            <v>0</v>
          </cell>
        </row>
        <row r="33">
          <cell r="B33" t="str">
            <v>MGEE</v>
          </cell>
          <cell r="C33" t="str">
            <v>MGE Energy</v>
          </cell>
          <cell r="D33">
            <v>0</v>
          </cell>
          <cell r="E33">
            <v>1.3</v>
          </cell>
          <cell r="F33">
            <v>55</v>
          </cell>
          <cell r="G33">
            <v>45</v>
          </cell>
          <cell r="H33">
            <v>3.2</v>
          </cell>
          <cell r="I33">
            <v>1.5</v>
          </cell>
          <cell r="J33">
            <v>27.1</v>
          </cell>
          <cell r="K33">
            <v>34.67</v>
          </cell>
          <cell r="L33">
            <v>36</v>
          </cell>
          <cell r="M33">
            <v>0.34599999999999997</v>
          </cell>
          <cell r="N33">
            <v>0.35</v>
          </cell>
          <cell r="O33">
            <v>0.65400000000000003</v>
          </cell>
          <cell r="P33">
            <v>0.65</v>
          </cell>
          <cell r="Q33">
            <v>1106.9000000000001</v>
          </cell>
          <cell r="R33">
            <v>1500</v>
          </cell>
          <cell r="S33">
            <v>0.12</v>
          </cell>
          <cell r="T33">
            <v>6.5000000000000002E-2</v>
          </cell>
          <cell r="U33">
            <v>4.4999999999999998E-2</v>
          </cell>
          <cell r="V33">
            <v>0.05</v>
          </cell>
          <cell r="W33">
            <v>1</v>
          </cell>
          <cell r="X33">
            <v>0.75</v>
          </cell>
          <cell r="Y33" t="str">
            <v>A</v>
          </cell>
          <cell r="Z33">
            <v>0.10199999999999999</v>
          </cell>
          <cell r="AA33" t="str">
            <v>NR</v>
          </cell>
          <cell r="AB33" t="str">
            <v>NR</v>
          </cell>
          <cell r="AC33">
            <v>2092.21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>
            <v>0.04</v>
          </cell>
          <cell r="AI33">
            <v>0</v>
          </cell>
        </row>
        <row r="34">
          <cell r="B34" t="str">
            <v>NEE</v>
          </cell>
          <cell r="C34" t="str">
            <v>NextEra Energy, Inc.</v>
          </cell>
          <cell r="D34">
            <v>0</v>
          </cell>
          <cell r="E34">
            <v>4.4800000000000004</v>
          </cell>
          <cell r="F34">
            <v>175</v>
          </cell>
          <cell r="G34">
            <v>145</v>
          </cell>
          <cell r="H34">
            <v>10.25</v>
          </cell>
          <cell r="I34">
            <v>5.9</v>
          </cell>
          <cell r="J34">
            <v>76.5</v>
          </cell>
          <cell r="K34">
            <v>471</v>
          </cell>
          <cell r="L34">
            <v>535</v>
          </cell>
          <cell r="M34">
            <v>0.52500000000000002</v>
          </cell>
          <cell r="N34">
            <v>0.49</v>
          </cell>
          <cell r="O34">
            <v>0.47499999999999998</v>
          </cell>
          <cell r="P34">
            <v>0.51</v>
          </cell>
          <cell r="Q34">
            <v>59675</v>
          </cell>
          <cell r="R34">
            <v>80400</v>
          </cell>
          <cell r="S34">
            <v>0.14000000000000001</v>
          </cell>
          <cell r="T34">
            <v>8.5000000000000006E-2</v>
          </cell>
          <cell r="U34">
            <v>9.5000000000000001E-2</v>
          </cell>
          <cell r="V34">
            <v>6.5000000000000002E-2</v>
          </cell>
          <cell r="W34">
            <v>1</v>
          </cell>
          <cell r="X34">
            <v>0.65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72013.23</v>
          </cell>
          <cell r="AD34" t="str">
            <v>N</v>
          </cell>
          <cell r="AE34">
            <v>8.8499999999999995E-2</v>
          </cell>
          <cell r="AF34">
            <v>7.8799999999999995E-2</v>
          </cell>
          <cell r="AG34">
            <v>8.2699999999999996E-2</v>
          </cell>
          <cell r="AH34">
            <v>7.8899999999999998E-2</v>
          </cell>
          <cell r="AI34">
            <v>0</v>
          </cell>
        </row>
        <row r="35">
          <cell r="B35" t="str">
            <v>NWE</v>
          </cell>
          <cell r="C35" t="str">
            <v>NorthWestern Corp.</v>
          </cell>
          <cell r="D35">
            <v>0</v>
          </cell>
          <cell r="E35">
            <v>2.2000000000000002</v>
          </cell>
          <cell r="F35">
            <v>75</v>
          </cell>
          <cell r="G35">
            <v>50</v>
          </cell>
          <cell r="H35">
            <v>4</v>
          </cell>
          <cell r="I35">
            <v>2.5</v>
          </cell>
          <cell r="J35">
            <v>42</v>
          </cell>
          <cell r="K35">
            <v>48.33</v>
          </cell>
          <cell r="L35">
            <v>50.5</v>
          </cell>
          <cell r="M35">
            <v>0.52</v>
          </cell>
          <cell r="N35">
            <v>0.46500000000000002</v>
          </cell>
          <cell r="O35">
            <v>0.48</v>
          </cell>
          <cell r="P35">
            <v>0.53500000000000003</v>
          </cell>
          <cell r="Q35">
            <v>3493.9</v>
          </cell>
          <cell r="R35">
            <v>3975</v>
          </cell>
          <cell r="S35">
            <v>9.5000000000000001E-2</v>
          </cell>
          <cell r="T35">
            <v>4.4999999999999998E-2</v>
          </cell>
          <cell r="U35">
            <v>0.05</v>
          </cell>
          <cell r="V35">
            <v>0.04</v>
          </cell>
          <cell r="W35">
            <v>3</v>
          </cell>
          <cell r="X35">
            <v>0.7</v>
          </cell>
          <cell r="Y35" t="str">
            <v>B+</v>
          </cell>
          <cell r="Z35">
            <v>0.10100000000000001</v>
          </cell>
          <cell r="AA35" t="str">
            <v>BBB</v>
          </cell>
          <cell r="AB35" t="str">
            <v>Baa1</v>
          </cell>
          <cell r="AC35">
            <v>2840.46</v>
          </cell>
          <cell r="AD35" t="str">
            <v>Y</v>
          </cell>
          <cell r="AE35">
            <v>2.4199999999999999E-2</v>
          </cell>
          <cell r="AF35">
            <v>1.7500000000000002E-2</v>
          </cell>
          <cell r="AG35">
            <v>2.06E-2</v>
          </cell>
          <cell r="AH35">
            <v>2.3699999999999999E-2</v>
          </cell>
          <cell r="AI35">
            <v>0</v>
          </cell>
        </row>
        <row r="36">
          <cell r="B36" t="str">
            <v>OGE</v>
          </cell>
          <cell r="C36" t="str">
            <v>OGE Energy Corp.</v>
          </cell>
          <cell r="D36">
            <v>0</v>
          </cell>
          <cell r="E36">
            <v>1.4</v>
          </cell>
          <cell r="F36">
            <v>45</v>
          </cell>
          <cell r="G36">
            <v>35</v>
          </cell>
          <cell r="H36">
            <v>2.5</v>
          </cell>
          <cell r="I36">
            <v>1.75</v>
          </cell>
          <cell r="J36">
            <v>20.5</v>
          </cell>
          <cell r="K36">
            <v>199.7</v>
          </cell>
          <cell r="L36">
            <v>201.5</v>
          </cell>
          <cell r="M36">
            <v>0.41099999999999998</v>
          </cell>
          <cell r="N36">
            <v>0.48499999999999999</v>
          </cell>
          <cell r="O36">
            <v>0.58899999999999997</v>
          </cell>
          <cell r="P36">
            <v>0.51500000000000001</v>
          </cell>
          <cell r="Q36">
            <v>5849.6</v>
          </cell>
          <cell r="R36">
            <v>8050</v>
          </cell>
          <cell r="S36">
            <v>0.12</v>
          </cell>
          <cell r="T36">
            <v>0.06</v>
          </cell>
          <cell r="U36">
            <v>0.09</v>
          </cell>
          <cell r="V36">
            <v>3.5000000000000003E-2</v>
          </cell>
          <cell r="W36">
            <v>2</v>
          </cell>
          <cell r="X36">
            <v>0.95</v>
          </cell>
          <cell r="Y36" t="str">
            <v>A</v>
          </cell>
          <cell r="Z36">
            <v>9.7250000000000003E-2</v>
          </cell>
          <cell r="AA36" t="str">
            <v>A-</v>
          </cell>
          <cell r="AB36" t="str">
            <v>A3</v>
          </cell>
          <cell r="AC36">
            <v>6450.47</v>
          </cell>
          <cell r="AD36" t="str">
            <v>N</v>
          </cell>
          <cell r="AE36">
            <v>5.8000000000000003E-2</v>
          </cell>
          <cell r="AF36">
            <v>5.3999999999999999E-2</v>
          </cell>
          <cell r="AG36">
            <v>6.6500000000000004E-2</v>
          </cell>
          <cell r="AH36">
            <v>5.5E-2</v>
          </cell>
          <cell r="AI36">
            <v>0</v>
          </cell>
        </row>
        <row r="37">
          <cell r="B37" t="str">
            <v>OTTR</v>
          </cell>
          <cell r="C37" t="str">
            <v>Otter Tail Corp.</v>
          </cell>
          <cell r="D37">
            <v>0</v>
          </cell>
          <cell r="E37">
            <v>1.34</v>
          </cell>
          <cell r="F37">
            <v>50</v>
          </cell>
          <cell r="G37">
            <v>35</v>
          </cell>
          <cell r="H37">
            <v>2.35</v>
          </cell>
          <cell r="I37">
            <v>1.38</v>
          </cell>
          <cell r="J37">
            <v>23.3</v>
          </cell>
          <cell r="K37">
            <v>39.35</v>
          </cell>
          <cell r="L37">
            <v>44</v>
          </cell>
          <cell r="M37">
            <v>0.43</v>
          </cell>
          <cell r="N37">
            <v>0.39</v>
          </cell>
          <cell r="O37">
            <v>0.56999999999999995</v>
          </cell>
          <cell r="P37">
            <v>0.61</v>
          </cell>
          <cell r="Q37">
            <v>1175.4000000000001</v>
          </cell>
          <cell r="R37">
            <v>1685</v>
          </cell>
          <cell r="S37">
            <v>0.1</v>
          </cell>
          <cell r="T37">
            <v>7.0000000000000007E-2</v>
          </cell>
          <cell r="U37">
            <v>0.02</v>
          </cell>
          <cell r="V37">
            <v>6.5000000000000002E-2</v>
          </cell>
          <cell r="W37">
            <v>2</v>
          </cell>
          <cell r="X37">
            <v>0.9</v>
          </cell>
          <cell r="Y37" t="str">
            <v>A</v>
          </cell>
          <cell r="Z37" t="str">
            <v>NA</v>
          </cell>
          <cell r="AA37" t="str">
            <v>BBB</v>
          </cell>
          <cell r="AB37" t="str">
            <v>Baa2</v>
          </cell>
          <cell r="AC37">
            <v>1685.13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7.7499999999999999E-2</v>
          </cell>
          <cell r="AH37">
            <v>7.7499999999999999E-2</v>
          </cell>
          <cell r="AI37">
            <v>0</v>
          </cell>
        </row>
        <row r="38">
          <cell r="B38" t="str">
            <v>PCG</v>
          </cell>
          <cell r="C38" t="str">
            <v>PG&amp;E Corp.</v>
          </cell>
          <cell r="D38">
            <v>0</v>
          </cell>
          <cell r="E38" t="str">
            <v>n/a</v>
          </cell>
          <cell r="F38">
            <v>60</v>
          </cell>
          <cell r="G38">
            <v>45</v>
          </cell>
          <cell r="H38">
            <v>4.25</v>
          </cell>
          <cell r="I38">
            <v>2.2000000000000002</v>
          </cell>
          <cell r="J38">
            <v>47.5</v>
          </cell>
          <cell r="K38">
            <v>506.89</v>
          </cell>
          <cell r="L38">
            <v>535</v>
          </cell>
          <cell r="M38">
            <v>0.47099999999999997</v>
          </cell>
          <cell r="N38">
            <v>0.47499999999999998</v>
          </cell>
          <cell r="O38">
            <v>0.52100000000000002</v>
          </cell>
          <cell r="P38">
            <v>0.52</v>
          </cell>
          <cell r="Q38">
            <v>34412</v>
          </cell>
          <cell r="R38">
            <v>88200</v>
          </cell>
          <cell r="S38">
            <v>0.09</v>
          </cell>
          <cell r="T38">
            <v>8.5000000000000006E-2</v>
          </cell>
          <cell r="U38">
            <v>0.03</v>
          </cell>
          <cell r="V38">
            <v>5.5E-2</v>
          </cell>
          <cell r="W38">
            <v>3</v>
          </cell>
          <cell r="X38">
            <v>0.65</v>
          </cell>
          <cell r="Y38" t="str">
            <v>B</v>
          </cell>
          <cell r="Z38">
            <v>0.104</v>
          </cell>
          <cell r="AA38" t="str">
            <v>A-</v>
          </cell>
          <cell r="AB38" t="str">
            <v>A3</v>
          </cell>
          <cell r="AC38">
            <v>22343.99</v>
          </cell>
          <cell r="AD38" t="str">
            <v>Y</v>
          </cell>
          <cell r="AE38">
            <v>4.0899999999999999E-2</v>
          </cell>
          <cell r="AF38">
            <v>4.1200000000000001E-2</v>
          </cell>
          <cell r="AG38">
            <v>2.8000000000000001E-2</v>
          </cell>
          <cell r="AH38">
            <v>4.0300000000000002E-2</v>
          </cell>
          <cell r="AI38">
            <v>0</v>
          </cell>
        </row>
        <row r="39">
          <cell r="B39" t="str">
            <v>PNW</v>
          </cell>
          <cell r="C39" t="str">
            <v>Pinnacle West Capital</v>
          </cell>
          <cell r="D39">
            <v>0</v>
          </cell>
          <cell r="E39">
            <v>2.86</v>
          </cell>
          <cell r="F39">
            <v>90</v>
          </cell>
          <cell r="G39">
            <v>70</v>
          </cell>
          <cell r="H39">
            <v>5.25</v>
          </cell>
          <cell r="I39">
            <v>3.35</v>
          </cell>
          <cell r="J39">
            <v>51.75</v>
          </cell>
          <cell r="K39">
            <v>111.34</v>
          </cell>
          <cell r="L39">
            <v>114</v>
          </cell>
          <cell r="M39">
            <v>0.45600000000000002</v>
          </cell>
          <cell r="N39">
            <v>0.45500000000000002</v>
          </cell>
          <cell r="O39">
            <v>0.54400000000000004</v>
          </cell>
          <cell r="P39">
            <v>0.54500000000000004</v>
          </cell>
          <cell r="Q39">
            <v>8825.4</v>
          </cell>
          <cell r="R39">
            <v>10800</v>
          </cell>
          <cell r="S39">
            <v>0.105</v>
          </cell>
          <cell r="T39">
            <v>5.5E-2</v>
          </cell>
          <cell r="U39">
            <v>5.5E-2</v>
          </cell>
          <cell r="V39">
            <v>0.04</v>
          </cell>
          <cell r="W39">
            <v>1</v>
          </cell>
          <cell r="X39">
            <v>0.7</v>
          </cell>
          <cell r="Y39" t="str">
            <v>A+</v>
          </cell>
          <cell r="Z39">
            <v>0.1</v>
          </cell>
          <cell r="AA39" t="str">
            <v>A-</v>
          </cell>
          <cell r="AB39" t="str">
            <v>A3</v>
          </cell>
          <cell r="AC39">
            <v>9049.7999999999993</v>
          </cell>
          <cell r="AD39" t="str">
            <v>N</v>
          </cell>
          <cell r="AE39">
            <v>5.0799999999999998E-2</v>
          </cell>
          <cell r="AF39">
            <v>3.1800000000000002E-2</v>
          </cell>
          <cell r="AG39">
            <v>2.3400000000000001E-2</v>
          </cell>
          <cell r="AH39">
            <v>5.0099999999999999E-2</v>
          </cell>
          <cell r="AI39">
            <v>0</v>
          </cell>
        </row>
        <row r="40">
          <cell r="B40" t="str">
            <v>PNM</v>
          </cell>
          <cell r="C40" t="str">
            <v>PNM Resources</v>
          </cell>
          <cell r="D40">
            <v>0</v>
          </cell>
          <cell r="E40">
            <v>1.0900000000000001</v>
          </cell>
          <cell r="F40">
            <v>40</v>
          </cell>
          <cell r="G40">
            <v>30</v>
          </cell>
          <cell r="H40">
            <v>2.25</v>
          </cell>
          <cell r="I40">
            <v>1.4</v>
          </cell>
          <cell r="J40">
            <v>24</v>
          </cell>
          <cell r="K40">
            <v>79.650000000000006</v>
          </cell>
          <cell r="L40">
            <v>79.650000000000006</v>
          </cell>
          <cell r="M40">
            <v>0.55700000000000005</v>
          </cell>
          <cell r="N40">
            <v>0.57999999999999996</v>
          </cell>
          <cell r="O40">
            <v>0.44</v>
          </cell>
          <cell r="P40">
            <v>0.4</v>
          </cell>
          <cell r="Q40">
            <v>3806.8</v>
          </cell>
          <cell r="R40">
            <v>4950</v>
          </cell>
          <cell r="S40">
            <v>0.09</v>
          </cell>
          <cell r="T40">
            <v>7.4999999999999997E-2</v>
          </cell>
          <cell r="U40">
            <v>0.09</v>
          </cell>
          <cell r="V40">
            <v>0.02</v>
          </cell>
          <cell r="W40">
            <v>3</v>
          </cell>
          <cell r="X40">
            <v>0.75</v>
          </cell>
          <cell r="Y40" t="str">
            <v>B+</v>
          </cell>
          <cell r="Z40">
            <v>9.5750000000000002E-2</v>
          </cell>
          <cell r="AA40" t="str">
            <v>BBB+</v>
          </cell>
          <cell r="AB40" t="str">
            <v>Baa3</v>
          </cell>
          <cell r="AC40">
            <v>3022.87</v>
          </cell>
          <cell r="AD40" t="str">
            <v>N</v>
          </cell>
          <cell r="AE40">
            <v>5.8000000000000003E-2</v>
          </cell>
          <cell r="AF40">
            <v>5.7599999999999998E-2</v>
          </cell>
          <cell r="AG40">
            <v>0.06</v>
          </cell>
          <cell r="AH40">
            <v>5.7799999999999997E-2</v>
          </cell>
          <cell r="AI40">
            <v>0</v>
          </cell>
        </row>
        <row r="41">
          <cell r="B41" t="str">
            <v>POR</v>
          </cell>
          <cell r="C41" t="str">
            <v>Portland General Elec.</v>
          </cell>
          <cell r="D41">
            <v>0</v>
          </cell>
          <cell r="E41">
            <v>1.42</v>
          </cell>
          <cell r="F41">
            <v>45</v>
          </cell>
          <cell r="G41">
            <v>35</v>
          </cell>
          <cell r="H41">
            <v>3</v>
          </cell>
          <cell r="I41">
            <v>1.7</v>
          </cell>
          <cell r="J41">
            <v>31.75</v>
          </cell>
          <cell r="K41">
            <v>88.95</v>
          </cell>
          <cell r="L41">
            <v>90</v>
          </cell>
          <cell r="M41">
            <v>0.48399999999999999</v>
          </cell>
          <cell r="N41">
            <v>0.48</v>
          </cell>
          <cell r="O41">
            <v>0.51600000000000001</v>
          </cell>
          <cell r="P41">
            <v>0.52</v>
          </cell>
          <cell r="Q41">
            <v>4544</v>
          </cell>
          <cell r="R41">
            <v>5475</v>
          </cell>
          <cell r="S41">
            <v>9.5000000000000001E-2</v>
          </cell>
          <cell r="T41">
            <v>0.06</v>
          </cell>
          <cell r="U41">
            <v>0.06</v>
          </cell>
          <cell r="V41">
            <v>0.04</v>
          </cell>
          <cell r="W41">
            <v>2</v>
          </cell>
          <cell r="X41">
            <v>0.7</v>
          </cell>
          <cell r="Y41" t="str">
            <v>B++</v>
          </cell>
          <cell r="Z41">
            <v>9.5000000000000001E-2</v>
          </cell>
          <cell r="AA41" t="str">
            <v>BBB</v>
          </cell>
          <cell r="AB41" t="str">
            <v>A3</v>
          </cell>
          <cell r="AC41">
            <v>3794.43</v>
          </cell>
          <cell r="AD41" t="str">
            <v>N</v>
          </cell>
          <cell r="AE41">
            <v>3.7699999999999997E-2</v>
          </cell>
          <cell r="AF41">
            <v>3.61E-2</v>
          </cell>
          <cell r="AG41">
            <v>3.78E-2</v>
          </cell>
          <cell r="AH41">
            <v>3.8399999999999997E-2</v>
          </cell>
          <cell r="AI41">
            <v>0</v>
          </cell>
        </row>
        <row r="42">
          <cell r="B42" t="str">
            <v>PPL</v>
          </cell>
          <cell r="C42" t="str">
            <v>PPL Corp.</v>
          </cell>
          <cell r="D42">
            <v>0</v>
          </cell>
          <cell r="E42">
            <v>1.64</v>
          </cell>
          <cell r="F42">
            <v>45</v>
          </cell>
          <cell r="G42">
            <v>35</v>
          </cell>
          <cell r="H42">
            <v>2.75</v>
          </cell>
          <cell r="I42">
            <v>1.88</v>
          </cell>
          <cell r="J42">
            <v>20.25</v>
          </cell>
          <cell r="K42">
            <v>690</v>
          </cell>
          <cell r="L42">
            <v>740</v>
          </cell>
          <cell r="M42">
            <v>0.64</v>
          </cell>
          <cell r="N42">
            <v>0.57499999999999996</v>
          </cell>
          <cell r="O42">
            <v>0.36</v>
          </cell>
          <cell r="P42">
            <v>0.42499999999999999</v>
          </cell>
          <cell r="Q42">
            <v>29200</v>
          </cell>
          <cell r="R42">
            <v>35100</v>
          </cell>
          <cell r="S42">
            <v>0.13500000000000001</v>
          </cell>
          <cell r="T42" t="str">
            <v>n/a</v>
          </cell>
          <cell r="U42">
            <v>3.5000000000000003E-2</v>
          </cell>
          <cell r="V42" t="str">
            <v>n/a</v>
          </cell>
          <cell r="W42">
            <v>2</v>
          </cell>
          <cell r="X42">
            <v>0.75</v>
          </cell>
          <cell r="Y42" t="str">
            <v>B++</v>
          </cell>
          <cell r="Z42">
            <v>9.7000000000000003E-2</v>
          </cell>
          <cell r="AA42" t="str">
            <v>A-</v>
          </cell>
          <cell r="AB42" t="str">
            <v>Baa2</v>
          </cell>
          <cell r="AC42">
            <v>22206.05</v>
          </cell>
          <cell r="AD42" t="str">
            <v>Y</v>
          </cell>
          <cell r="AE42">
            <v>-2.0000000000000001E-4</v>
          </cell>
          <cell r="AF42">
            <v>7.0000000000000007E-2</v>
          </cell>
          <cell r="AG42">
            <v>-5.0000000000000001E-3</v>
          </cell>
          <cell r="AH42">
            <v>4.4999999999999998E-2</v>
          </cell>
          <cell r="AI42">
            <v>0</v>
          </cell>
        </row>
        <row r="43">
          <cell r="B43" t="str">
            <v>PEG</v>
          </cell>
          <cell r="C43" t="str">
            <v>Pub Sv Enterprise Grp.</v>
          </cell>
          <cell r="D43">
            <v>0</v>
          </cell>
          <cell r="E43">
            <v>1.8</v>
          </cell>
          <cell r="F43">
            <v>60</v>
          </cell>
          <cell r="G43">
            <v>45</v>
          </cell>
          <cell r="H43">
            <v>3.5</v>
          </cell>
          <cell r="I43">
            <v>2.2000000000000002</v>
          </cell>
          <cell r="J43">
            <v>34</v>
          </cell>
          <cell r="K43">
            <v>506</v>
          </cell>
          <cell r="L43">
            <v>506</v>
          </cell>
          <cell r="M43">
            <v>0.45500000000000002</v>
          </cell>
          <cell r="N43">
            <v>0.49</v>
          </cell>
          <cell r="O43">
            <v>0.54500000000000004</v>
          </cell>
          <cell r="P43">
            <v>0.51</v>
          </cell>
          <cell r="Q43">
            <v>25500</v>
          </cell>
          <cell r="R43">
            <v>33800</v>
          </cell>
          <cell r="S43">
            <v>0.105</v>
          </cell>
          <cell r="T43">
            <v>0.02</v>
          </cell>
          <cell r="U43">
            <v>0.05</v>
          </cell>
          <cell r="V43">
            <v>4.4999999999999998E-2</v>
          </cell>
          <cell r="W43">
            <v>1</v>
          </cell>
          <cell r="X43">
            <v>0.7</v>
          </cell>
          <cell r="Y43" t="str">
            <v>A++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25815.599999999999</v>
          </cell>
          <cell r="AD43" t="str">
            <v>Y</v>
          </cell>
          <cell r="AE43">
            <v>2.41E-2</v>
          </cell>
          <cell r="AF43">
            <v>3.7699999999999997E-2</v>
          </cell>
          <cell r="AG43">
            <v>4.1399999999999999E-2</v>
          </cell>
          <cell r="AH43">
            <v>5.2600000000000001E-2</v>
          </cell>
          <cell r="AI43">
            <v>0</v>
          </cell>
        </row>
        <row r="44">
          <cell r="B44" t="str">
            <v>SCG</v>
          </cell>
          <cell r="C44" t="str">
            <v>SCANA Corp.</v>
          </cell>
          <cell r="D44">
            <v>0</v>
          </cell>
          <cell r="E44">
            <v>2.4500000000000002</v>
          </cell>
          <cell r="F44">
            <v>45</v>
          </cell>
          <cell r="G44">
            <v>35</v>
          </cell>
          <cell r="H44">
            <v>3.75</v>
          </cell>
          <cell r="I44">
            <v>1.5</v>
          </cell>
          <cell r="J44">
            <v>56</v>
          </cell>
          <cell r="K44">
            <v>142.9</v>
          </cell>
          <cell r="L44">
            <v>142.9</v>
          </cell>
          <cell r="M44">
            <v>0.505</v>
          </cell>
          <cell r="N44">
            <v>0.46</v>
          </cell>
          <cell r="O44">
            <v>0.495</v>
          </cell>
          <cell r="P44">
            <v>0.54</v>
          </cell>
          <cell r="Q44">
            <v>11750</v>
          </cell>
          <cell r="R44">
            <v>14800</v>
          </cell>
          <cell r="S44">
            <v>7.0000000000000007E-2</v>
          </cell>
          <cell r="T44">
            <v>-5.0000000000000001E-3</v>
          </cell>
          <cell r="U44">
            <v>-5.5E-2</v>
          </cell>
          <cell r="V44">
            <v>0.06</v>
          </cell>
          <cell r="W44">
            <v>3</v>
          </cell>
          <cell r="X44">
            <v>0.65</v>
          </cell>
          <cell r="Y44" t="str">
            <v>B+</v>
          </cell>
          <cell r="Z44">
            <v>9.9750000000000005E-2</v>
          </cell>
          <cell r="AA44" t="str">
            <v>BBB</v>
          </cell>
          <cell r="AB44" t="str">
            <v>Baa3</v>
          </cell>
          <cell r="AC44">
            <v>6006</v>
          </cell>
          <cell r="AD44" t="str">
            <v>Y</v>
          </cell>
          <cell r="AE44">
            <v>0.04</v>
          </cell>
          <cell r="AF44">
            <v>3.5000000000000003E-2</v>
          </cell>
          <cell r="AG44">
            <v>-3.6999999999999998E-2</v>
          </cell>
          <cell r="AH44">
            <v>4.4999999999999998E-2</v>
          </cell>
          <cell r="AI44">
            <v>0</v>
          </cell>
        </row>
        <row r="45">
          <cell r="B45" t="str">
            <v>SRE</v>
          </cell>
          <cell r="C45" t="str">
            <v>Sempra Energy</v>
          </cell>
          <cell r="D45">
            <v>0</v>
          </cell>
          <cell r="E45">
            <v>3.56</v>
          </cell>
          <cell r="F45">
            <v>150</v>
          </cell>
          <cell r="G45">
            <v>110</v>
          </cell>
          <cell r="H45">
            <v>7.25</v>
          </cell>
          <cell r="I45">
            <v>4.55</v>
          </cell>
          <cell r="J45">
            <v>54.75</v>
          </cell>
          <cell r="K45">
            <v>250.15</v>
          </cell>
          <cell r="L45">
            <v>236</v>
          </cell>
          <cell r="M45">
            <v>0.52700000000000002</v>
          </cell>
          <cell r="N45">
            <v>0.61499999999999999</v>
          </cell>
          <cell r="O45">
            <v>0.47299999999999998</v>
          </cell>
          <cell r="P45">
            <v>0.38500000000000001</v>
          </cell>
          <cell r="Q45">
            <v>27400</v>
          </cell>
          <cell r="R45">
            <v>33600</v>
          </cell>
          <cell r="S45">
            <v>0.13500000000000001</v>
          </cell>
          <cell r="T45">
            <v>7.4999999999999997E-2</v>
          </cell>
          <cell r="U45">
            <v>8.5000000000000006E-2</v>
          </cell>
          <cell r="V45">
            <v>0.02</v>
          </cell>
          <cell r="W45">
            <v>2</v>
          </cell>
          <cell r="X45">
            <v>0.8</v>
          </cell>
          <cell r="Y45" t="str">
            <v>A</v>
          </cell>
          <cell r="Z45">
            <v>0.10299999999999999</v>
          </cell>
          <cell r="AA45" t="str">
            <v>BBB+</v>
          </cell>
          <cell r="AB45" t="str">
            <v>Baa1</v>
          </cell>
          <cell r="AC45">
            <v>26706.400000000001</v>
          </cell>
          <cell r="AD45" t="str">
            <v>Y</v>
          </cell>
          <cell r="AE45">
            <v>9.8500000000000004E-2</v>
          </cell>
          <cell r="AF45">
            <v>8.9099999999999999E-2</v>
          </cell>
          <cell r="AG45">
            <v>0.1234</v>
          </cell>
          <cell r="AH45">
            <v>9.8599999999999993E-2</v>
          </cell>
          <cell r="AI45">
            <v>0</v>
          </cell>
        </row>
        <row r="46">
          <cell r="B46" t="str">
            <v>SO</v>
          </cell>
          <cell r="C46" t="str">
            <v>Southern Company</v>
          </cell>
          <cell r="D46">
            <v>0</v>
          </cell>
          <cell r="E46">
            <v>2.4</v>
          </cell>
          <cell r="F46">
            <v>65</v>
          </cell>
          <cell r="G46">
            <v>45</v>
          </cell>
          <cell r="H46">
            <v>3.75</v>
          </cell>
          <cell r="I46">
            <v>2.7</v>
          </cell>
          <cell r="J46">
            <v>28</v>
          </cell>
          <cell r="K46">
            <v>1006</v>
          </cell>
          <cell r="L46">
            <v>1016</v>
          </cell>
          <cell r="M46">
            <v>0.63500000000000001</v>
          </cell>
          <cell r="N46">
            <v>0.62</v>
          </cell>
          <cell r="O46">
            <v>0.33500000000000002</v>
          </cell>
          <cell r="P46">
            <v>0.35499999999999998</v>
          </cell>
          <cell r="Q46">
            <v>71375</v>
          </cell>
          <cell r="R46">
            <v>80600</v>
          </cell>
          <cell r="S46">
            <v>0.13</v>
          </cell>
          <cell r="T46">
            <v>0.04</v>
          </cell>
          <cell r="U46">
            <v>3.5000000000000003E-2</v>
          </cell>
          <cell r="V46">
            <v>2.5000000000000001E-2</v>
          </cell>
          <cell r="W46">
            <v>2</v>
          </cell>
          <cell r="X46">
            <v>0.55000000000000004</v>
          </cell>
          <cell r="Y46" t="str">
            <v>A</v>
          </cell>
          <cell r="Z46">
            <v>0.125</v>
          </cell>
          <cell r="AA46" t="str">
            <v>A-</v>
          </cell>
          <cell r="AB46" t="str">
            <v>Baa2</v>
          </cell>
          <cell r="AC46">
            <v>44781.88</v>
          </cell>
          <cell r="AD46" t="str">
            <v>Y</v>
          </cell>
          <cell r="AE46">
            <v>2.2499999999999999E-2</v>
          </cell>
          <cell r="AF46">
            <v>4.4999999999999998E-2</v>
          </cell>
          <cell r="AG46">
            <v>4.2000000000000003E-2</v>
          </cell>
          <cell r="AH46">
            <v>3.5900000000000001E-2</v>
          </cell>
          <cell r="AI46">
            <v>0</v>
          </cell>
        </row>
        <row r="47">
          <cell r="B47" t="str">
            <v>VVC</v>
          </cell>
          <cell r="C47" t="str">
            <v>Vectren Corp.</v>
          </cell>
          <cell r="D47">
            <v>0</v>
          </cell>
          <cell r="E47">
            <v>1.82</v>
          </cell>
          <cell r="F47">
            <v>60</v>
          </cell>
          <cell r="G47">
            <v>45</v>
          </cell>
          <cell r="H47">
            <v>3.35</v>
          </cell>
          <cell r="I47">
            <v>2.1</v>
          </cell>
          <cell r="J47">
            <v>27.9</v>
          </cell>
          <cell r="K47">
            <v>82.9</v>
          </cell>
          <cell r="L47">
            <v>86</v>
          </cell>
          <cell r="M47">
            <v>0.47299999999999998</v>
          </cell>
          <cell r="N47">
            <v>0.45500000000000002</v>
          </cell>
          <cell r="O47">
            <v>0.52700000000000002</v>
          </cell>
          <cell r="P47">
            <v>0.54500000000000004</v>
          </cell>
          <cell r="Q47">
            <v>3358</v>
          </cell>
          <cell r="R47">
            <v>4400</v>
          </cell>
          <cell r="S47">
            <v>0.12</v>
          </cell>
          <cell r="T47">
            <v>6.5000000000000002E-2</v>
          </cell>
          <cell r="U47">
            <v>5.5E-2</v>
          </cell>
          <cell r="V47">
            <v>5.5E-2</v>
          </cell>
          <cell r="W47">
            <v>2</v>
          </cell>
          <cell r="X47">
            <v>0.75</v>
          </cell>
          <cell r="Y47" t="str">
            <v>A</v>
          </cell>
          <cell r="Z47">
            <v>0.10275000000000001</v>
          </cell>
          <cell r="AA47" t="str">
            <v>A-</v>
          </cell>
          <cell r="AB47" t="str">
            <v>NR</v>
          </cell>
          <cell r="AC47">
            <v>5159.28</v>
          </cell>
          <cell r="AD47" t="str">
            <v>Y</v>
          </cell>
          <cell r="AE47">
            <v>0.06</v>
          </cell>
          <cell r="AF47">
            <v>0.06</v>
          </cell>
          <cell r="AG47" t="str">
            <v>n/a</v>
          </cell>
          <cell r="AH47">
            <v>7.0000000000000007E-2</v>
          </cell>
          <cell r="AI47">
            <v>0</v>
          </cell>
        </row>
        <row r="48">
          <cell r="B48" t="str">
            <v>WEC</v>
          </cell>
          <cell r="C48" t="str">
            <v>WEC Energy Group</v>
          </cell>
          <cell r="D48">
            <v>0</v>
          </cell>
          <cell r="E48">
            <v>2.21</v>
          </cell>
          <cell r="F48">
            <v>70</v>
          </cell>
          <cell r="G48">
            <v>55</v>
          </cell>
          <cell r="H48">
            <v>3.75</v>
          </cell>
          <cell r="I48">
            <v>2.5</v>
          </cell>
          <cell r="J48">
            <v>33.25</v>
          </cell>
          <cell r="K48">
            <v>315.62</v>
          </cell>
          <cell r="L48">
            <v>315.64999999999998</v>
          </cell>
          <cell r="M48">
            <v>0.505</v>
          </cell>
          <cell r="N48">
            <v>0.48</v>
          </cell>
          <cell r="O48">
            <v>0.49299999999999999</v>
          </cell>
          <cell r="P48">
            <v>0.52</v>
          </cell>
          <cell r="Q48">
            <v>18118</v>
          </cell>
          <cell r="R48">
            <v>20225</v>
          </cell>
          <cell r="S48">
            <v>0.115</v>
          </cell>
          <cell r="T48">
            <v>0.06</v>
          </cell>
          <cell r="U48">
            <v>6.5000000000000002E-2</v>
          </cell>
          <cell r="V48">
            <v>0.05</v>
          </cell>
          <cell r="W48">
            <v>1</v>
          </cell>
          <cell r="X48">
            <v>0.6</v>
          </cell>
          <cell r="Y48" t="str">
            <v>A+</v>
          </cell>
          <cell r="Z48">
            <v>9.5524999999999999E-2</v>
          </cell>
          <cell r="AA48" t="str">
            <v>A-</v>
          </cell>
          <cell r="AB48" t="str">
            <v>A3</v>
          </cell>
          <cell r="AC48">
            <v>20241.04</v>
          </cell>
          <cell r="AD48" t="str">
            <v>Y</v>
          </cell>
          <cell r="AE48">
            <v>4.3400000000000001E-2</v>
          </cell>
          <cell r="AF48">
            <v>4.2299999999999997E-2</v>
          </cell>
          <cell r="AG48">
            <v>3.09E-2</v>
          </cell>
          <cell r="AH48">
            <v>5.4899999999999997E-2</v>
          </cell>
          <cell r="AI48">
            <v>0</v>
          </cell>
        </row>
        <row r="49">
          <cell r="B49" t="str">
            <v>WR</v>
          </cell>
          <cell r="C49" t="str">
            <v>Westar Energy</v>
          </cell>
          <cell r="D49">
            <v>0</v>
          </cell>
          <cell r="E49">
            <v>1.6</v>
          </cell>
          <cell r="F49">
            <v>55</v>
          </cell>
          <cell r="G49">
            <v>40</v>
          </cell>
          <cell r="H49">
            <v>3.25</v>
          </cell>
          <cell r="I49">
            <v>1.92</v>
          </cell>
          <cell r="J49">
            <v>30</v>
          </cell>
          <cell r="K49">
            <v>141.79</v>
          </cell>
          <cell r="L49">
            <v>150</v>
          </cell>
          <cell r="M49">
            <v>0.47899999999999998</v>
          </cell>
          <cell r="N49">
            <v>0.5</v>
          </cell>
          <cell r="O49">
            <v>0.52100000000000002</v>
          </cell>
          <cell r="P49">
            <v>0.5</v>
          </cell>
          <cell r="Q49">
            <v>7305.8</v>
          </cell>
          <cell r="R49">
            <v>7700</v>
          </cell>
          <cell r="S49">
            <v>0.11</v>
          </cell>
          <cell r="T49">
            <v>0.06</v>
          </cell>
          <cell r="U49">
            <v>0.05</v>
          </cell>
          <cell r="V49">
            <v>4.4999999999999998E-2</v>
          </cell>
          <cell r="W49">
            <v>2</v>
          </cell>
          <cell r="X49">
            <v>0.7</v>
          </cell>
          <cell r="Y49" t="str">
            <v>A</v>
          </cell>
          <cell r="Z49">
            <v>0.1</v>
          </cell>
          <cell r="AA49" t="str">
            <v>BBB+</v>
          </cell>
          <cell r="AB49" t="str">
            <v>Baa1</v>
          </cell>
          <cell r="AC49">
            <v>7334.89</v>
          </cell>
          <cell r="AD49" t="str">
            <v>N</v>
          </cell>
          <cell r="AE49">
            <v>2.8000000000000001E-2</v>
          </cell>
          <cell r="AF49">
            <v>3.39E-2</v>
          </cell>
          <cell r="AG49">
            <v>4.1000000000000002E-2</v>
          </cell>
          <cell r="AH49">
            <v>4.9000000000000002E-2</v>
          </cell>
          <cell r="AI49">
            <v>0</v>
          </cell>
        </row>
        <row r="50">
          <cell r="B50" t="str">
            <v>XEL</v>
          </cell>
          <cell r="C50" t="str">
            <v>Xcel Energy Inc.</v>
          </cell>
          <cell r="D50">
            <v>0</v>
          </cell>
          <cell r="E50">
            <v>1.52</v>
          </cell>
          <cell r="F50">
            <v>50</v>
          </cell>
          <cell r="G50">
            <v>40</v>
          </cell>
          <cell r="H50">
            <v>2.75</v>
          </cell>
          <cell r="I50">
            <v>1.8</v>
          </cell>
          <cell r="J50">
            <v>26.25</v>
          </cell>
          <cell r="K50">
            <v>507.22</v>
          </cell>
          <cell r="L50">
            <v>514</v>
          </cell>
          <cell r="M50">
            <v>0.56299999999999994</v>
          </cell>
          <cell r="N50">
            <v>0.57999999999999996</v>
          </cell>
          <cell r="O50">
            <v>0.437</v>
          </cell>
          <cell r="P50">
            <v>0.42</v>
          </cell>
          <cell r="Q50">
            <v>25216</v>
          </cell>
          <cell r="R50">
            <v>32000</v>
          </cell>
          <cell r="S50">
            <v>0.105</v>
          </cell>
          <cell r="T50">
            <v>4.4999999999999998E-2</v>
          </cell>
          <cell r="U50">
            <v>0.06</v>
          </cell>
          <cell r="V50">
            <v>0.04</v>
          </cell>
          <cell r="W50">
            <v>1</v>
          </cell>
          <cell r="X50">
            <v>0.6</v>
          </cell>
          <cell r="Y50" t="str">
            <v>A+</v>
          </cell>
          <cell r="Z50">
            <v>9.6000000000000002E-2</v>
          </cell>
          <cell r="AA50" t="str">
            <v>A-</v>
          </cell>
          <cell r="AB50" t="str">
            <v>A3</v>
          </cell>
          <cell r="AC50">
            <v>23357.1</v>
          </cell>
          <cell r="AD50" t="str">
            <v>Y</v>
          </cell>
          <cell r="AE50">
            <v>6.1499999999999999E-2</v>
          </cell>
          <cell r="AF50">
            <v>5.5899999999999998E-2</v>
          </cell>
          <cell r="AG50">
            <v>5.7799999999999997E-2</v>
          </cell>
          <cell r="AH50">
            <v>5.7500000000000002E-2</v>
          </cell>
          <cell r="A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S52">
            <v>0.10702380952380956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16947.590714285714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</sheetData>
      <sheetData sheetId="39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0.79999999999999993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1418.7199999999998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0.79999999999999993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0.64999999999999991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0.64999999999999991</v>
          </cell>
          <cell r="N16">
            <v>2179.6899999999996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0.79999999999999993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8666.2599999999984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0.64999999999999991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0.64999999999999991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0.79999999999999993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12152.699999999999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0.79999999999999993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2469.1699999999996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0.79999999999999993</v>
          </cell>
          <cell r="N33">
            <v>3777.2999999999997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0.64999999999999991</v>
          </cell>
          <cell r="N37">
            <v>4651.0099999999993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0.79999999999999993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1847.4599999999998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0.64999999999999991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0.64999999999999991</v>
          </cell>
          <cell r="N50">
            <v>5455.1699999999992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0.79999999999999993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0.89999999999999991</v>
          </cell>
          <cell r="N54">
            <v>3996.9399999999996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2380.3799999999997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0.64999999999999991</v>
          </cell>
          <cell r="N58">
            <v>7530.0499999999993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0.64999999999999991</v>
          </cell>
          <cell r="N60">
            <v>12603.8</v>
          </cell>
        </row>
      </sheetData>
      <sheetData sheetId="35" refreshError="1">
        <row r="8">
          <cell r="B8" t="str">
            <v>AEE</v>
          </cell>
          <cell r="C8" t="str">
            <v>Ameren Corp.</v>
          </cell>
          <cell r="E8">
            <v>1.5399999999999998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1.5399999999999998</v>
          </cell>
          <cell r="L8">
            <v>1.5399999999999998</v>
          </cell>
          <cell r="M8">
            <v>1.5399999999999998</v>
          </cell>
          <cell r="N8">
            <v>32.65</v>
          </cell>
          <cell r="O8">
            <v>33.450000000000003</v>
          </cell>
          <cell r="P8">
            <v>36</v>
          </cell>
          <cell r="Q8">
            <v>240.39999999999998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-3.0000000000000002E-2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1.8399999999999999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1.8399999999999999</v>
          </cell>
          <cell r="L9">
            <v>1.9</v>
          </cell>
          <cell r="M9">
            <v>2.0999999999999996</v>
          </cell>
          <cell r="N9">
            <v>29.599999999999998</v>
          </cell>
          <cell r="O9">
            <v>31.049999999999997</v>
          </cell>
          <cell r="P9">
            <v>36</v>
          </cell>
          <cell r="Q9">
            <v>480.80999999999995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0.50499999999999989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3.9999999999999994E-2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1.7799999999999998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1.7799999999999998</v>
          </cell>
          <cell r="L10">
            <v>1.7999999999999998</v>
          </cell>
          <cell r="M10">
            <v>1.95</v>
          </cell>
          <cell r="N10">
            <v>28.45</v>
          </cell>
          <cell r="O10">
            <v>29.549999999999997</v>
          </cell>
          <cell r="P10">
            <v>40</v>
          </cell>
          <cell r="Q10">
            <v>35.799999999999997</v>
          </cell>
          <cell r="R10">
            <v>40</v>
          </cell>
          <cell r="S10">
            <v>0.44199999999999995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1.9999999999999997E-2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1.7999999999999998</v>
          </cell>
          <cell r="I11">
            <v>1.7999999999999998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1.5499999999999998</v>
          </cell>
          <cell r="N12">
            <v>28.15</v>
          </cell>
          <cell r="O12">
            <v>28.599999999999998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0.31999999999999995</v>
          </cell>
          <cell r="U13">
            <v>0.62799999999999989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2.1599999999999997</v>
          </cell>
          <cell r="F14">
            <v>55</v>
          </cell>
          <cell r="G14">
            <v>45</v>
          </cell>
          <cell r="H14">
            <v>3</v>
          </cell>
          <cell r="I14">
            <v>3.0999999999999996</v>
          </cell>
          <cell r="J14">
            <v>3.3499999999999996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15.799999999999999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0.5099999999999999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3.9999999999999994E-2</v>
          </cell>
          <cell r="AD14">
            <v>9.9999999999999985E-3</v>
          </cell>
          <cell r="AE14">
            <v>1.9999999999999997E-2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1.5499999999999998</v>
          </cell>
          <cell r="J15">
            <v>1.75</v>
          </cell>
          <cell r="K15">
            <v>0.84</v>
          </cell>
          <cell r="L15">
            <v>0.91999999999999993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0.6399999999999999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4.9999999999999996E-2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1.5999999999999999</v>
          </cell>
          <cell r="N16">
            <v>23.65</v>
          </cell>
          <cell r="O16">
            <v>24.9</v>
          </cell>
          <cell r="P16">
            <v>28.5</v>
          </cell>
          <cell r="Q16">
            <v>60.529999999999994</v>
          </cell>
          <cell r="R16">
            <v>60.699999999999996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2717.8999999999996</v>
          </cell>
          <cell r="X16">
            <v>2975</v>
          </cell>
          <cell r="Y16">
            <v>0.106</v>
          </cell>
          <cell r="Z16">
            <v>9.9999999999999992E-2</v>
          </cell>
          <cell r="AA16">
            <v>9.9999999999999992E-2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0.78999999999999992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1.3499999999999999</v>
          </cell>
          <cell r="K17">
            <v>0.78999999999999992</v>
          </cell>
          <cell r="L17">
            <v>0.79999999999999993</v>
          </cell>
          <cell r="M17">
            <v>0.89999999999999991</v>
          </cell>
          <cell r="N17">
            <v>9.8999999999999986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0.31499999999999995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0.11499999999999999</v>
          </cell>
          <cell r="AC17">
            <v>0.03</v>
          </cell>
          <cell r="AD17">
            <v>0.03</v>
          </cell>
          <cell r="AE17">
            <v>9.9999999999999992E-2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0.91999999999999993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1.8499999999999999</v>
          </cell>
          <cell r="K18">
            <v>0.91999999999999993</v>
          </cell>
          <cell r="L18">
            <v>0.91999999999999993</v>
          </cell>
          <cell r="M18">
            <v>1</v>
          </cell>
          <cell r="N18">
            <v>21.099999999999998</v>
          </cell>
          <cell r="O18">
            <v>22</v>
          </cell>
          <cell r="P18">
            <v>23.5</v>
          </cell>
          <cell r="Q18">
            <v>13.34</v>
          </cell>
          <cell r="R18">
            <v>13.399999999999999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469.09999999999997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7.9999999999999988E-2</v>
          </cell>
          <cell r="AB18">
            <v>7.9999999999999988E-2</v>
          </cell>
          <cell r="AC18">
            <v>1.9999999999999997E-2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22.049999999999997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1.3299999999999998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1.3299999999999998</v>
          </cell>
          <cell r="L20">
            <v>1.4</v>
          </cell>
          <cell r="M20">
            <v>1.5999999999999999</v>
          </cell>
          <cell r="N20">
            <v>10.7</v>
          </cell>
          <cell r="O20">
            <v>11.5</v>
          </cell>
          <cell r="P20">
            <v>14.1</v>
          </cell>
          <cell r="Q20">
            <v>116.91999999999999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0.51999999999999991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0.21999999999999997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3.5999999999999996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2.6999999999999997</v>
          </cell>
          <cell r="N21">
            <v>41</v>
          </cell>
          <cell r="O21">
            <v>42.3</v>
          </cell>
          <cell r="P21">
            <v>46.5</v>
          </cell>
          <cell r="Q21">
            <v>169.42999999999998</v>
          </cell>
          <cell r="R21">
            <v>174</v>
          </cell>
          <cell r="S21">
            <v>0.51300000000000001</v>
          </cell>
          <cell r="T21">
            <v>0.51999999999999991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3.9999999999999994E-2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1.0099999999999998</v>
          </cell>
          <cell r="M22">
            <v>1.0699999999999998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0.44299999999999995</v>
          </cell>
          <cell r="T22">
            <v>0.50499999999999989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7.9999999999999988E-2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1.9999999999999997E-2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3.9499999999999997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42.599999999999994</v>
          </cell>
          <cell r="Q23">
            <v>291.61999999999995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0.50499999999999989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9.9999999999999985E-3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0.6399999999999999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0.6399999999999999</v>
          </cell>
          <cell r="L24">
            <v>1</v>
          </cell>
          <cell r="M24">
            <v>1.2</v>
          </cell>
          <cell r="N24">
            <v>16.399999999999999</v>
          </cell>
          <cell r="O24">
            <v>16.549999999999997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0.52999999999999992</v>
          </cell>
          <cell r="W24">
            <v>1350.6999999999998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1.9999999999999997E-2</v>
          </cell>
        </row>
        <row r="25">
          <cell r="B25" t="str">
            <v>EE</v>
          </cell>
          <cell r="C25" t="str">
            <v>El Paso Electric</v>
          </cell>
          <cell r="E25">
            <v>0.65999999999999992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0.65999999999999992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42.569999999999993</v>
          </cell>
          <cell r="R25">
            <v>39</v>
          </cell>
          <cell r="S25">
            <v>0.51200000000000001</v>
          </cell>
          <cell r="T25">
            <v>0.51999999999999991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0.11099999999999999</v>
          </cell>
          <cell r="Z25">
            <v>0.125</v>
          </cell>
          <cell r="AA25">
            <v>0.11499999999999999</v>
          </cell>
          <cell r="AB25">
            <v>0.11499999999999999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1.2899999999999998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1.2899999999999998</v>
          </cell>
          <cell r="L26">
            <v>1.3099999999999998</v>
          </cell>
          <cell r="M26">
            <v>1.4</v>
          </cell>
          <cell r="N26">
            <v>33.849999999999994</v>
          </cell>
          <cell r="O26">
            <v>35.299999999999997</v>
          </cell>
          <cell r="P26">
            <v>40.25</v>
          </cell>
          <cell r="Q26">
            <v>325.80999999999995</v>
          </cell>
          <cell r="R26">
            <v>325.80999999999995</v>
          </cell>
          <cell r="S26">
            <v>0.51800000000000002</v>
          </cell>
          <cell r="T26">
            <v>0.53500000000000003</v>
          </cell>
          <cell r="U26">
            <v>0.44299999999999995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7.9999999999999988E-2</v>
          </cell>
          <cell r="AA26">
            <v>8.5000000000000006E-2</v>
          </cell>
          <cell r="AB26">
            <v>7.9999999999999988E-2</v>
          </cell>
          <cell r="AC26">
            <v>-0.01</v>
          </cell>
          <cell r="AD26">
            <v>1.9999999999999997E-2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6.6999999999999993</v>
          </cell>
          <cell r="I27">
            <v>6.6999999999999993</v>
          </cell>
          <cell r="J27">
            <v>7</v>
          </cell>
          <cell r="K27">
            <v>3.32</v>
          </cell>
          <cell r="L27">
            <v>3.32</v>
          </cell>
          <cell r="M27">
            <v>3.5999999999999996</v>
          </cell>
          <cell r="N27">
            <v>50.599999999999994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0.12999999999999998</v>
          </cell>
          <cell r="AB27">
            <v>0.11499999999999999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2.0999999999999996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2.0999999999999996</v>
          </cell>
          <cell r="L28">
            <v>2.0999999999999996</v>
          </cell>
          <cell r="M28">
            <v>2.0999999999999996</v>
          </cell>
          <cell r="N28">
            <v>22.099999999999998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0.51999999999999991</v>
          </cell>
          <cell r="W28">
            <v>25651</v>
          </cell>
          <cell r="X28">
            <v>31100</v>
          </cell>
          <cell r="Y28">
            <v>0.18899999999999997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418.21999999999997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9.9999999999999992E-2</v>
          </cell>
          <cell r="AC29">
            <v>5.0000000000000001E-3</v>
          </cell>
          <cell r="AD29">
            <v>5.0000000000000001E-3</v>
          </cell>
          <cell r="AE29">
            <v>4.9999999999999996E-2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135.70999999999998</v>
          </cell>
          <cell r="R30">
            <v>155</v>
          </cell>
          <cell r="S30">
            <v>0.50199999999999989</v>
          </cell>
          <cell r="T30">
            <v>0.5099999999999999</v>
          </cell>
          <cell r="U30">
            <v>0.49199999999999999</v>
          </cell>
          <cell r="V30">
            <v>0.48499999999999999</v>
          </cell>
          <cell r="W30">
            <v>5867.5999999999995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1.9999999999999997E-2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1.2999999999999998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1.2999999999999998</v>
          </cell>
          <cell r="N31">
            <v>16</v>
          </cell>
          <cell r="O31">
            <v>16.049999999999997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0.45999999999999996</v>
          </cell>
          <cell r="U31">
            <v>0.54300000000000004</v>
          </cell>
          <cell r="V31">
            <v>0.52999999999999992</v>
          </cell>
          <cell r="W31">
            <v>2732.8999999999996</v>
          </cell>
          <cell r="X31">
            <v>3700</v>
          </cell>
          <cell r="Y31">
            <v>7.6999999999999999E-2</v>
          </cell>
          <cell r="Z31">
            <v>7.9999999999999988E-2</v>
          </cell>
          <cell r="AA31">
            <v>0.09</v>
          </cell>
          <cell r="AB31">
            <v>0.105</v>
          </cell>
          <cell r="AC31">
            <v>0.10999999999999999</v>
          </cell>
          <cell r="AD31">
            <v>9.9999999999999985E-3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3.0999999999999996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0.5099999999999999</v>
          </cell>
          <cell r="W32">
            <v>3020.3999999999996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3.9999999999999994E-2</v>
          </cell>
          <cell r="AD32">
            <v>3.9999999999999994E-2</v>
          </cell>
          <cell r="AE32">
            <v>4.9999999999999996E-2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3.8499999999999996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0.64999999999999991</v>
          </cell>
          <cell r="U33">
            <v>0.309</v>
          </cell>
          <cell r="V33">
            <v>0.35</v>
          </cell>
          <cell r="W33">
            <v>3614.2999999999997</v>
          </cell>
          <cell r="X33">
            <v>5725</v>
          </cell>
          <cell r="Y33">
            <v>0.12999999999999998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3.5999999999999996</v>
          </cell>
          <cell r="K34">
            <v>1.7</v>
          </cell>
          <cell r="L34">
            <v>1.7999999999999998</v>
          </cell>
          <cell r="M34">
            <v>2.0999999999999996</v>
          </cell>
          <cell r="N34">
            <v>26.45</v>
          </cell>
          <cell r="O34">
            <v>27</v>
          </cell>
          <cell r="P34">
            <v>30.15</v>
          </cell>
          <cell r="Q34">
            <v>110.88999999999999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0.10999999999999999</v>
          </cell>
          <cell r="AA34">
            <v>0.10999999999999999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1.5199999999999998</v>
          </cell>
          <cell r="F35">
            <v>50</v>
          </cell>
          <cell r="G35">
            <v>40</v>
          </cell>
          <cell r="H35">
            <v>2.6999999999999997</v>
          </cell>
          <cell r="I35">
            <v>2.65</v>
          </cell>
          <cell r="J35">
            <v>3</v>
          </cell>
          <cell r="K35">
            <v>1.5199999999999998</v>
          </cell>
          <cell r="L35">
            <v>1.5499999999999998</v>
          </cell>
          <cell r="M35">
            <v>1.64</v>
          </cell>
          <cell r="N35">
            <v>25.099999999999998</v>
          </cell>
          <cell r="O35">
            <v>27.65</v>
          </cell>
          <cell r="P35">
            <v>26.299999999999997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0.37999999999999995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0.10999999999999999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3.9999999999999994E-2</v>
          </cell>
          <cell r="AD35">
            <v>1.9999999999999997E-2</v>
          </cell>
          <cell r="AE35">
            <v>3.9999999999999994E-2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2.5999999999999996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420.85999999999996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0.11499999999999999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1.8299999999999998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103.58999999999999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4278.7999999999993</v>
          </cell>
          <cell r="X37">
            <v>4750</v>
          </cell>
          <cell r="Y37">
            <v>0.13300000000000001</v>
          </cell>
          <cell r="Z37">
            <v>0.12999999999999998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0.53999999999999992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0.53999999999999992</v>
          </cell>
          <cell r="U39">
            <v>0.40500000000000003</v>
          </cell>
          <cell r="V39">
            <v>0.45999999999999996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0.10999999999999999</v>
          </cell>
          <cell r="AE39">
            <v>3.9999999999999994E-2</v>
          </cell>
        </row>
        <row r="40">
          <cell r="B40" t="str">
            <v>OGE</v>
          </cell>
          <cell r="C40" t="str">
            <v>OGE Energy Corp.</v>
          </cell>
          <cell r="E40">
            <v>1.5199999999999998</v>
          </cell>
          <cell r="F40">
            <v>60</v>
          </cell>
          <cell r="G40">
            <v>45</v>
          </cell>
          <cell r="H40">
            <v>3.5</v>
          </cell>
          <cell r="I40">
            <v>3.3499999999999996</v>
          </cell>
          <cell r="J40">
            <v>4</v>
          </cell>
          <cell r="K40">
            <v>1.5199999999999998</v>
          </cell>
          <cell r="L40">
            <v>1.5799999999999998</v>
          </cell>
          <cell r="M40">
            <v>1.7999999999999998</v>
          </cell>
          <cell r="N40">
            <v>25.549999999999997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0.50499999999999989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0.12899999999999998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3.9999999999999994E-2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1.2999999999999998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3.9999999999999994E-2</v>
          </cell>
          <cell r="AA41">
            <v>4.9999999999999996E-2</v>
          </cell>
          <cell r="AB41">
            <v>7.0000000000000007E-2</v>
          </cell>
          <cell r="AC41">
            <v>0.12999999999999998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1.8199999999999998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1.8199999999999998</v>
          </cell>
          <cell r="L42">
            <v>1.8199999999999998</v>
          </cell>
          <cell r="M42">
            <v>2.2000000000000002</v>
          </cell>
          <cell r="N42">
            <v>29.799999999999997</v>
          </cell>
          <cell r="O42">
            <v>32</v>
          </cell>
          <cell r="P42">
            <v>38</v>
          </cell>
          <cell r="Q42">
            <v>395.22999999999996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0.10999999999999999</v>
          </cell>
          <cell r="AB42">
            <v>0.11499999999999999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1.3699999999999999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1.3699999999999999</v>
          </cell>
          <cell r="L43">
            <v>1.3699999999999999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505.96999999999997</v>
          </cell>
          <cell r="R43">
            <v>505.9</v>
          </cell>
          <cell r="S43">
            <v>0.44800000000000001</v>
          </cell>
          <cell r="T43">
            <v>0.44999999999999996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9.9999999999999985E-3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3.0999999999999996</v>
          </cell>
          <cell r="I44">
            <v>3.15</v>
          </cell>
          <cell r="J44">
            <v>3.5999999999999996</v>
          </cell>
          <cell r="K44">
            <v>2.48</v>
          </cell>
          <cell r="L44">
            <v>2.5199999999999996</v>
          </cell>
          <cell r="M44">
            <v>2.5999999999999996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0.52999999999999992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9.9999999999999985E-3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0.79999999999999993</v>
          </cell>
          <cell r="N45">
            <v>17.799999999999997</v>
          </cell>
          <cell r="O45">
            <v>18.7</v>
          </cell>
          <cell r="P45">
            <v>22.299999999999997</v>
          </cell>
          <cell r="Q45">
            <v>86.669999999999987</v>
          </cell>
          <cell r="R45">
            <v>87</v>
          </cell>
          <cell r="S45">
            <v>0.50399999999999989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3100.2999999999997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2.0999999999999996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2.0999999999999996</v>
          </cell>
          <cell r="L46">
            <v>2.0999999999999996</v>
          </cell>
          <cell r="M46">
            <v>2.2999999999999998</v>
          </cell>
          <cell r="N46">
            <v>34.5</v>
          </cell>
          <cell r="O46">
            <v>35.599999999999994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0.45999999999999996</v>
          </cell>
          <cell r="U46">
            <v>0.54700000000000004</v>
          </cell>
          <cell r="V46">
            <v>0.53999999999999992</v>
          </cell>
          <cell r="W46">
            <v>6729.0999999999995</v>
          </cell>
          <cell r="X46">
            <v>8950</v>
          </cell>
          <cell r="Y46">
            <v>0.09</v>
          </cell>
          <cell r="Z46">
            <v>7.9999999999999988E-2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1.0799999999999998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1.0799999999999998</v>
          </cell>
          <cell r="L47">
            <v>1.0799999999999998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225.07999999999998</v>
          </cell>
          <cell r="R47">
            <v>250</v>
          </cell>
          <cell r="S47">
            <v>0.49</v>
          </cell>
          <cell r="T47">
            <v>0.48</v>
          </cell>
          <cell r="U47">
            <v>0.5099999999999999</v>
          </cell>
          <cell r="V47">
            <v>0.51999999999999991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9.9999999999999985E-3</v>
          </cell>
          <cell r="AE47">
            <v>1.9999999999999997E-2</v>
          </cell>
        </row>
        <row r="48">
          <cell r="B48" t="str">
            <v>POR</v>
          </cell>
          <cell r="C48" t="str">
            <v>Portland General Elec.</v>
          </cell>
          <cell r="E48">
            <v>1.0599999999999998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1.0599999999999998</v>
          </cell>
          <cell r="L48">
            <v>1.0799999999999998</v>
          </cell>
          <cell r="M48">
            <v>1.2</v>
          </cell>
          <cell r="N48">
            <v>22.049999999999997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0.52999999999999992</v>
          </cell>
          <cell r="T48">
            <v>0.51999999999999991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2.6999999999999997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0.12999999999999998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2.0999999999999996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0.50499999999999989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9.9999999999999992E-2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1.9999999999999997E-2</v>
          </cell>
          <cell r="AE50">
            <v>4.9999999999999996E-2</v>
          </cell>
        </row>
        <row r="51">
          <cell r="B51" t="str">
            <v>SO</v>
          </cell>
          <cell r="C51" t="str">
            <v>Southern Company</v>
          </cell>
          <cell r="E51">
            <v>1.8699999999999999</v>
          </cell>
          <cell r="F51">
            <v>50</v>
          </cell>
          <cell r="G51">
            <v>40</v>
          </cell>
          <cell r="H51">
            <v>2.5499999999999998</v>
          </cell>
          <cell r="I51">
            <v>2.6999999999999997</v>
          </cell>
          <cell r="J51">
            <v>3.25</v>
          </cell>
          <cell r="K51">
            <v>1.8699999999999999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843.33999999999992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0.12999999999999998</v>
          </cell>
          <cell r="AC51">
            <v>0.06</v>
          </cell>
          <cell r="AD51">
            <v>3.9999999999999994E-2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4.1999999999999993</v>
          </cell>
          <cell r="I52">
            <v>4.5</v>
          </cell>
          <cell r="J52">
            <v>5.5</v>
          </cell>
          <cell r="K52">
            <v>1.92</v>
          </cell>
          <cell r="L52">
            <v>2.0799999999999996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0.5099999999999999</v>
          </cell>
          <cell r="W52">
            <v>18186</v>
          </cell>
          <cell r="X52">
            <v>25200</v>
          </cell>
          <cell r="Y52">
            <v>0.11099999999999999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1.2999999999999998</v>
          </cell>
          <cell r="I53">
            <v>1.45</v>
          </cell>
          <cell r="J53">
            <v>1.75</v>
          </cell>
          <cell r="K53">
            <v>0.85</v>
          </cell>
          <cell r="L53">
            <v>0.8899999999999999</v>
          </cell>
          <cell r="M53">
            <v>1.0499999999999998</v>
          </cell>
          <cell r="N53">
            <v>10.549999999999999</v>
          </cell>
          <cell r="O53">
            <v>11.1</v>
          </cell>
          <cell r="P53">
            <v>13.25</v>
          </cell>
          <cell r="Q53">
            <v>214.89999999999998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5317.7999999999993</v>
          </cell>
          <cell r="X53">
            <v>6125</v>
          </cell>
          <cell r="Y53">
            <v>0.11199999999999999</v>
          </cell>
          <cell r="Z53">
            <v>0.125</v>
          </cell>
          <cell r="AA53">
            <v>0.12999999999999998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4.9999999999999996E-2</v>
          </cell>
        </row>
        <row r="54">
          <cell r="B54" t="str">
            <v>TEG</v>
          </cell>
          <cell r="C54" t="str">
            <v>Integrys Energy Group</v>
          </cell>
          <cell r="E54">
            <v>2.7199999999999998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2.7199999999999998</v>
          </cell>
          <cell r="L54">
            <v>2.7199999999999998</v>
          </cell>
          <cell r="M54">
            <v>2.7199999999999998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0.44999999999999996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2.3499999999999996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24.599999999999998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2587.8999999999996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2.6999999999999997</v>
          </cell>
          <cell r="J56">
            <v>3.4</v>
          </cell>
          <cell r="K56">
            <v>1.68</v>
          </cell>
          <cell r="L56">
            <v>1.7599999999999998</v>
          </cell>
          <cell r="M56">
            <v>2.0799999999999996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0.31499999999999995</v>
          </cell>
          <cell r="V56">
            <v>0.37999999999999995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0.11499999999999999</v>
          </cell>
          <cell r="AA56">
            <v>0.11499999999999999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4.9999999999999996E-2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1.5999999999999999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81.699999999999989</v>
          </cell>
          <cell r="R57">
            <v>85</v>
          </cell>
          <cell r="S57">
            <v>0.499</v>
          </cell>
          <cell r="T57">
            <v>0.5</v>
          </cell>
          <cell r="U57">
            <v>0.50099999999999989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9.9999999999999992E-2</v>
          </cell>
          <cell r="AB57">
            <v>0.10999999999999999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1.0399999999999998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1.0399999999999998</v>
          </cell>
          <cell r="L58">
            <v>1.1399999999999999</v>
          </cell>
          <cell r="M58">
            <v>1.65</v>
          </cell>
          <cell r="N58">
            <v>17.049999999999997</v>
          </cell>
          <cell r="O58">
            <v>17.600000000000001</v>
          </cell>
          <cell r="P58">
            <v>19.75</v>
          </cell>
          <cell r="Q58">
            <v>233.76999999999998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0.12999999999999998</v>
          </cell>
          <cell r="AA58">
            <v>0.12999999999999998</v>
          </cell>
          <cell r="AB58">
            <v>0.14000000000000001</v>
          </cell>
          <cell r="AC58">
            <v>8.5000000000000006E-2</v>
          </cell>
          <cell r="AD58">
            <v>0.15999999999999998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1.2799999999999998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1.2799999999999998</v>
          </cell>
          <cell r="L59">
            <v>1.3199999999999998</v>
          </cell>
          <cell r="M59">
            <v>1.44</v>
          </cell>
          <cell r="N59">
            <v>21.599999999999998</v>
          </cell>
          <cell r="O59">
            <v>22.099999999999998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0.53999999999999992</v>
          </cell>
          <cell r="U59">
            <v>0.46400000000000002</v>
          </cell>
          <cell r="V59">
            <v>0.45999999999999996</v>
          </cell>
          <cell r="W59">
            <v>5180.7999999999993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9.9999999999999992E-2</v>
          </cell>
          <cell r="AC59">
            <v>8.5000000000000006E-2</v>
          </cell>
          <cell r="AD59">
            <v>0.03</v>
          </cell>
          <cell r="AE59">
            <v>1.9999999999999997E-2</v>
          </cell>
        </row>
        <row r="60">
          <cell r="B60" t="str">
            <v>XEL</v>
          </cell>
          <cell r="C60" t="str">
            <v>Xcel Energy, Inc.</v>
          </cell>
          <cell r="E60">
            <v>1.0299999999999998</v>
          </cell>
          <cell r="F60">
            <v>30</v>
          </cell>
          <cell r="G60">
            <v>20</v>
          </cell>
          <cell r="H60">
            <v>1.75</v>
          </cell>
          <cell r="I60">
            <v>1.8499999999999999</v>
          </cell>
          <cell r="J60">
            <v>2</v>
          </cell>
          <cell r="K60">
            <v>1.0299999999999998</v>
          </cell>
          <cell r="L60">
            <v>1.0599999999999998</v>
          </cell>
          <cell r="M60">
            <v>1.1499999999999999</v>
          </cell>
          <cell r="N60">
            <v>17.5</v>
          </cell>
          <cell r="O60">
            <v>18.299999999999997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9.9999999999999992E-2</v>
          </cell>
          <cell r="AA60">
            <v>9.9999999999999992E-2</v>
          </cell>
          <cell r="AB60">
            <v>9.9999999999999992E-2</v>
          </cell>
          <cell r="AC60">
            <v>4.9999999999999996E-2</v>
          </cell>
          <cell r="AD60">
            <v>0.03</v>
          </cell>
          <cell r="AE60">
            <v>4.4999999999999998E-2</v>
          </cell>
        </row>
      </sheetData>
      <sheetData sheetId="36" refreshError="1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13.399999999999999</v>
          </cell>
          <cell r="F13">
            <v>771.59999999999991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5.1809999999999992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12.268999999999998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693.07199999999989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299.54799999999994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2885.8999999999996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122.57199999999999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1.2999999999999998</v>
          </cell>
          <cell r="F38">
            <v>2703.3999999999996</v>
          </cell>
          <cell r="G38">
            <v>243.79999999999998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2362.8999999999996</v>
          </cell>
          <cell r="G44">
            <v>0</v>
          </cell>
          <cell r="H44">
            <v>110.39999999999999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0.89999999999999991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2905.7999999999997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154.11399999999998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1435.1999999999998</v>
          </cell>
          <cell r="G61">
            <v>0</v>
          </cell>
          <cell r="H61">
            <v>0</v>
          </cell>
          <cell r="I61">
            <v>1438.8999999999999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6.0699999999999994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104.97999999999999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735.4799999999999</v>
          </cell>
        </row>
        <row r="15">
          <cell r="A15" t="str">
            <v>10509</v>
          </cell>
          <cell r="B15" t="str">
            <v>SILVER DOLLAR SUBSTN 418D</v>
          </cell>
          <cell r="C15">
            <v>1936.4599999999998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-10.010000000000002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216.79999999999998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505.21999999999997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3865.1499999999996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4520.2999999999993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9188.0099999999984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328.47999999999996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6002.3099999999995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1008.7399999999999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638.4799999999999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-458.89000000000004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-455.21000000000004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815.19999999999993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372.11999999999995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6577.0099999999993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2907.2099999999996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928.6099999999999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1280.9699999999998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51.029999999999994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51.029999999999994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-752.5100000000001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1173.2199999999998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98.009999999999991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98.009999999999991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3983.2599999999998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554.45999999999992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-11.610000000000001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1551.1899999999998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8633.6099999999988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1574.7299999999998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9.9999999999999985E-3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421.65999999999997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-511.83000000000004</v>
          </cell>
          <cell r="D333">
            <v>6962.8899999999994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-43.430000000000007</v>
          </cell>
          <cell r="D336">
            <v>651.4899999999999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-6556.2000000000007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928.45999999999992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14.479999999999999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13.129999999999999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-464.58000000000004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9.9999999999999985E-3</v>
          </cell>
          <cell r="D447">
            <v>-379.03000000000003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3228.5699999999997</v>
          </cell>
          <cell r="D449">
            <v>5954.7099999999991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1754.8899999999999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16104.099999999999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4093.9399999999996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-93.800000000000011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89958.799999999988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-5.0100000000000007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5101.4599999999991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129.20999999999998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-230.44000000000003</v>
          </cell>
          <cell r="D637">
            <v>-230.44000000000003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1191.4299999999998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-538.5200000000001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-283.38000000000005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-435.33000000000004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-361.19000000000005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-47.610000000000007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657.71999999999991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135.20999999999998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48.819999999999993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60.309999999999995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1119.6699999999998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3253.1099999999997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1040.9499999999998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11.129999999999999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24.459999999999997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5685.8499999999995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367.90999999999997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5053.0899999999992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505.60999999999996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113.58999999999999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-926.29000000000008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-0.98000000000000009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3664.5499999999997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6977.5599999999995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19.869999999999997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5640.8899999999994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3829.0099999999998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530.3599999999999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-26.810000000000002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5680.5099999999993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3045.5699999999997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2430.6699999999996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2866.0499999999997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4944.6699999999992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1594.8799999999999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-455.76000000000005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-338.58000000000004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1553.6399999999999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-913.31000000000006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5625.4199999999992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5429.6799999999994</v>
          </cell>
          <cell r="D1190">
            <v>5429.6799999999994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6780.9599999999991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1177.7299999999998</v>
          </cell>
          <cell r="D1240">
            <v>7066.3799999999992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6132.5899999999992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7091.0899999999992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2557.6699999999996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467.84999999999997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3932.1299999999997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6878.0899999999992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7511.6299999999992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17990.199999999997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1780.1299999999999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4422.0499999999993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7548.1299999999992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3319.6699999999996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-63.480000000000004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-239.64000000000001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3112.2799999999997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3054.7599999999998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74.839999999999989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1829.4199999999998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1327.9599999999998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2842.2799999999997</v>
          </cell>
          <cell r="D1517">
            <v>3633.1699999999996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673.20999999999992</v>
          </cell>
          <cell r="D1567">
            <v>1635.6899999999998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414.04999999999995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481.05999999999995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8742.3399999999983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50075.899999999994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1053.4199999999998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6797.8099999999995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121.67999999999999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95325.599999999991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2620.9799999999996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9721.0199999999986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4055.7099999999996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765.36999999999989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3154.1899999999996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8795.8599999999988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24407.899999999998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3365.5299999999997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2174.1899999999996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8964.6899999999987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1162.1999999999998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8772.9299999999985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1673.1799999999998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132.58999999999997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132.58999999999997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41.809999999999995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41.809999999999995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4025.7999999999997</v>
          </cell>
          <cell r="D1936">
            <v>4025.7999999999997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4859.2599999999993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93421.599999999991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824.83999999999992</v>
          </cell>
          <cell r="D1962">
            <v>3107.9799999999996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7318.0099999999993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3557.6299999999997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930.2399999999999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607.1099999999999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1631.9599999999998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689.1099999999999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907.58999999999992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1060.7299999999998</v>
          </cell>
          <cell r="D2000">
            <v>1641.6499999999999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1389.6399999999999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789.33999999999992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1343.7099999999998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839.94999999999993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185.70999999999998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4789.3799999999992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1141.4799999999998</v>
          </cell>
          <cell r="D2056">
            <v>6848.8799999999992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1141.4799999999998</v>
          </cell>
          <cell r="D2058">
            <v>6848.8799999999992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245.98999999999998</v>
          </cell>
          <cell r="D2083">
            <v>7793.3799999999992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3639.9799999999996</v>
          </cell>
          <cell r="D2088">
            <v>9495.7699999999986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664.83999999999992</v>
          </cell>
          <cell r="D2090">
            <v>3206.5699999999997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2680.8799999999997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2021.9499999999998</v>
          </cell>
        </row>
        <row r="2098">
          <cell r="A2098" t="str">
            <v>59312</v>
          </cell>
          <cell r="B2098" t="str">
            <v>CAPACITOR PATROL</v>
          </cell>
          <cell r="C2098">
            <v>5744.0899999999992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1098.1799999999998</v>
          </cell>
          <cell r="D2099">
            <v>6624.9699999999993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9772.8499999999985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2824.3399999999997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744.57999999999993</v>
          </cell>
          <cell r="D2119">
            <v>3386.6499999999996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1545.7199999999998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534.83999999999992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7734.6299999999992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-15.120000000000001</v>
          </cell>
          <cell r="D2126">
            <v>254.67999999999998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218.61999999999998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1051.2199999999998</v>
          </cell>
          <cell r="D2167">
            <v>6207.1699999999992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49817.399999999994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1976.6399999999999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-4.2100000000000009</v>
          </cell>
          <cell r="D2202">
            <v>1192.6999999999998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43.349999999999994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938.4799999999999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5475.7199999999993</v>
          </cell>
          <cell r="D2219">
            <v>6569.1799999999994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2184.9399999999996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1826.4299999999998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1567.9599999999998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224.85999999999999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198.73999999999998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4236.7599999999993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61.879999999999995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945.95999999999992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431.92999999999995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96.059999999999988</v>
          </cell>
          <cell r="D2258">
            <v>-72.580000000000013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1289.9499999999998</v>
          </cell>
          <cell r="D2274">
            <v>9481.8399999999983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265.29999999999995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2197.9199999999996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58475.799999999996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452.54999999999995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2591.9399999999996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127.53999999999999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1597.7399999999998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53403.799999999996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3812.3999999999996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3456.9799999999996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1598.4899999999998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2742.5699999999997</v>
          </cell>
          <cell r="D2381">
            <v>2967.5699999999997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1328.9399999999998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1699.6599999999999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218.26999999999998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162.58999999999997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40.849999999999994</v>
          </cell>
          <cell r="C92">
            <v>40.849999999999994</v>
          </cell>
          <cell r="D92">
            <v>40.849999999999994</v>
          </cell>
          <cell r="E92">
            <v>40.849999999999994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10.729999999999999</v>
          </cell>
          <cell r="C120">
            <v>10.729999999999999</v>
          </cell>
          <cell r="D120">
            <v>10.729999999999999</v>
          </cell>
          <cell r="E120">
            <v>10.729999999999999</v>
          </cell>
          <cell r="F120">
            <v>10.729999999999999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40.849999999999994</v>
          </cell>
          <cell r="C92">
            <v>40.849999999999994</v>
          </cell>
          <cell r="D92">
            <v>40.849999999999994</v>
          </cell>
          <cell r="E92">
            <v>40.849999999999994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10.729999999999999</v>
          </cell>
          <cell r="C120">
            <v>10.729999999999999</v>
          </cell>
          <cell r="D120">
            <v>10.729999999999999</v>
          </cell>
          <cell r="E120">
            <v>10.729999999999999</v>
          </cell>
          <cell r="F120">
            <v>10.729999999999999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Market Projections"/>
      <sheetName val="1 Month USD LIBOR Forward Curve"/>
      <sheetName val="3 Month USD LIBOR Forward Curve"/>
      <sheetName val="Daily SOFR Forward Curve"/>
      <sheetName val="Fed Projections"/>
    </sheetNames>
    <sheetDataSet>
      <sheetData sheetId="0" refreshError="1"/>
      <sheetData sheetId="1">
        <row r="3">
          <cell r="O3">
            <v>43783</v>
          </cell>
          <cell r="P3">
            <v>1.75622E-2</v>
          </cell>
        </row>
        <row r="4">
          <cell r="O4">
            <v>43815</v>
          </cell>
          <cell r="P4">
            <v>1.7141099999999999E-2</v>
          </cell>
        </row>
        <row r="5">
          <cell r="O5">
            <v>43844</v>
          </cell>
          <cell r="P5">
            <v>1.6915099999999999E-2</v>
          </cell>
        </row>
        <row r="6">
          <cell r="O6">
            <v>43875</v>
          </cell>
          <cell r="P6">
            <v>1.68436E-2</v>
          </cell>
        </row>
        <row r="7">
          <cell r="O7">
            <v>43906</v>
          </cell>
          <cell r="P7">
            <v>1.6700799999999998E-2</v>
          </cell>
        </row>
        <row r="8">
          <cell r="O8">
            <v>43935</v>
          </cell>
          <cell r="P8">
            <v>1.6433900000000001E-2</v>
          </cell>
        </row>
        <row r="9">
          <cell r="O9">
            <v>43965</v>
          </cell>
          <cell r="P9">
            <v>1.5998200000000001E-2</v>
          </cell>
        </row>
        <row r="10">
          <cell r="O10">
            <v>43997</v>
          </cell>
          <cell r="P10">
            <v>1.56489E-2</v>
          </cell>
        </row>
        <row r="11">
          <cell r="O11">
            <v>44026</v>
          </cell>
          <cell r="P11">
            <v>1.54374E-2</v>
          </cell>
        </row>
        <row r="12">
          <cell r="O12">
            <v>44057</v>
          </cell>
          <cell r="P12">
            <v>1.53583E-2</v>
          </cell>
        </row>
        <row r="13">
          <cell r="O13">
            <v>44088</v>
          </cell>
          <cell r="P13">
            <v>1.53457E-2</v>
          </cell>
        </row>
        <row r="14">
          <cell r="O14">
            <v>44118</v>
          </cell>
          <cell r="P14">
            <v>1.53145E-2</v>
          </cell>
        </row>
        <row r="15">
          <cell r="O15">
            <v>44151</v>
          </cell>
          <cell r="P15">
            <v>1.52745E-2</v>
          </cell>
        </row>
        <row r="16">
          <cell r="O16">
            <v>44179</v>
          </cell>
          <cell r="P16">
            <v>1.524E-2</v>
          </cell>
        </row>
        <row r="17">
          <cell r="O17">
            <v>44210</v>
          </cell>
          <cell r="P17">
            <v>1.51661E-2</v>
          </cell>
        </row>
        <row r="18">
          <cell r="O18">
            <v>44242</v>
          </cell>
          <cell r="P18">
            <v>1.51012E-2</v>
          </cell>
        </row>
        <row r="19">
          <cell r="O19">
            <v>44270</v>
          </cell>
          <cell r="P19">
            <v>1.5046500000000001E-2</v>
          </cell>
        </row>
        <row r="20">
          <cell r="O20">
            <v>44300</v>
          </cell>
          <cell r="P20">
            <v>1.49788E-2</v>
          </cell>
        </row>
        <row r="21">
          <cell r="O21">
            <v>44330</v>
          </cell>
          <cell r="P21">
            <v>1.49307E-2</v>
          </cell>
        </row>
        <row r="22">
          <cell r="O22">
            <v>44361</v>
          </cell>
          <cell r="P22">
            <v>1.4909499999999999E-2</v>
          </cell>
        </row>
        <row r="23">
          <cell r="O23">
            <v>44391</v>
          </cell>
          <cell r="P23">
            <v>1.48892E-2</v>
          </cell>
        </row>
        <row r="24">
          <cell r="O24">
            <v>44424</v>
          </cell>
          <cell r="P24">
            <v>1.49064E-2</v>
          </cell>
        </row>
        <row r="25">
          <cell r="O25">
            <v>44453</v>
          </cell>
          <cell r="P25">
            <v>1.4948899999999999E-2</v>
          </cell>
        </row>
        <row r="26">
          <cell r="O26">
            <v>44483</v>
          </cell>
          <cell r="P26">
            <v>1.5003300000000001E-2</v>
          </cell>
        </row>
        <row r="27">
          <cell r="O27">
            <v>44515</v>
          </cell>
          <cell r="P27">
            <v>1.5085899999999999E-2</v>
          </cell>
        </row>
        <row r="28">
          <cell r="O28">
            <v>44544</v>
          </cell>
          <cell r="P28">
            <v>1.5177E-2</v>
          </cell>
        </row>
        <row r="29">
          <cell r="O29">
            <v>44575</v>
          </cell>
          <cell r="P29">
            <v>1.5261200000000001E-2</v>
          </cell>
        </row>
        <row r="30">
          <cell r="O30">
            <v>44606</v>
          </cell>
          <cell r="P30">
            <v>1.53452E-2</v>
          </cell>
        </row>
        <row r="31">
          <cell r="O31">
            <v>44634</v>
          </cell>
          <cell r="P31">
            <v>1.54363E-2</v>
          </cell>
        </row>
        <row r="32">
          <cell r="O32">
            <v>44665</v>
          </cell>
          <cell r="P32">
            <v>1.5502E-2</v>
          </cell>
        </row>
        <row r="33">
          <cell r="O33">
            <v>44697</v>
          </cell>
          <cell r="P33">
            <v>1.55646E-2</v>
          </cell>
        </row>
        <row r="34">
          <cell r="O34">
            <v>44726</v>
          </cell>
          <cell r="P34">
            <v>1.56154E-2</v>
          </cell>
        </row>
        <row r="35">
          <cell r="O35">
            <v>44756</v>
          </cell>
          <cell r="P35">
            <v>1.5642E-2</v>
          </cell>
        </row>
        <row r="36">
          <cell r="O36">
            <v>44788</v>
          </cell>
          <cell r="P36">
            <v>1.56664E-2</v>
          </cell>
        </row>
        <row r="37">
          <cell r="O37">
            <v>44818</v>
          </cell>
          <cell r="P37">
            <v>1.5686599999999998E-2</v>
          </cell>
        </row>
        <row r="38">
          <cell r="O38">
            <v>44848</v>
          </cell>
          <cell r="P38">
            <v>1.5682100000000001E-2</v>
          </cell>
        </row>
        <row r="39">
          <cell r="O39">
            <v>44879</v>
          </cell>
          <cell r="P39">
            <v>1.5683099999999998E-2</v>
          </cell>
        </row>
        <row r="40">
          <cell r="O40">
            <v>44909</v>
          </cell>
          <cell r="P40">
            <v>1.5693700000000001E-2</v>
          </cell>
        </row>
        <row r="41">
          <cell r="O41">
            <v>44942</v>
          </cell>
          <cell r="P41">
            <v>1.5691E-2</v>
          </cell>
        </row>
        <row r="42">
          <cell r="O42">
            <v>44971</v>
          </cell>
          <cell r="P42">
            <v>1.5702899999999999E-2</v>
          </cell>
        </row>
        <row r="43">
          <cell r="O43">
            <v>44999</v>
          </cell>
          <cell r="P43">
            <v>1.5730899999999999E-2</v>
          </cell>
        </row>
        <row r="44">
          <cell r="O44">
            <v>45030</v>
          </cell>
          <cell r="P44">
            <v>1.57471E-2</v>
          </cell>
        </row>
        <row r="45">
          <cell r="O45">
            <v>45061</v>
          </cell>
          <cell r="P45">
            <v>1.5782600000000001E-2</v>
          </cell>
        </row>
        <row r="46">
          <cell r="O46">
            <v>45091</v>
          </cell>
          <cell r="P46">
            <v>1.5831899999999999E-2</v>
          </cell>
        </row>
        <row r="47">
          <cell r="O47">
            <v>45121</v>
          </cell>
          <cell r="P47">
            <v>1.5872600000000001E-2</v>
          </cell>
        </row>
        <row r="48">
          <cell r="O48">
            <v>45152</v>
          </cell>
          <cell r="P48">
            <v>1.59287E-2</v>
          </cell>
        </row>
        <row r="49">
          <cell r="O49">
            <v>45183</v>
          </cell>
          <cell r="P49">
            <v>1.60105E-2</v>
          </cell>
        </row>
        <row r="50">
          <cell r="O50">
            <v>45215</v>
          </cell>
          <cell r="P50">
            <v>1.6079099999999999E-2</v>
          </cell>
        </row>
        <row r="51">
          <cell r="O51">
            <v>45244</v>
          </cell>
          <cell r="P51">
            <v>1.61496E-2</v>
          </cell>
        </row>
        <row r="52">
          <cell r="O52">
            <v>45274</v>
          </cell>
          <cell r="P52">
            <v>1.6236799999999999E-2</v>
          </cell>
        </row>
        <row r="53">
          <cell r="O53">
            <v>45306</v>
          </cell>
          <cell r="P53">
            <v>1.6303100000000001E-2</v>
          </cell>
        </row>
        <row r="54">
          <cell r="O54">
            <v>45336</v>
          </cell>
          <cell r="P54">
            <v>1.6370200000000001E-2</v>
          </cell>
        </row>
        <row r="55">
          <cell r="O55">
            <v>45365</v>
          </cell>
          <cell r="P55">
            <v>1.6441000000000001E-2</v>
          </cell>
        </row>
        <row r="56">
          <cell r="O56">
            <v>45397</v>
          </cell>
          <cell r="P56">
            <v>1.6492300000000001E-2</v>
          </cell>
        </row>
        <row r="57">
          <cell r="O57">
            <v>45426</v>
          </cell>
          <cell r="P57">
            <v>1.65428E-2</v>
          </cell>
        </row>
        <row r="58">
          <cell r="O58">
            <v>45457</v>
          </cell>
          <cell r="P58">
            <v>1.6601399999999999E-2</v>
          </cell>
        </row>
        <row r="59">
          <cell r="O59">
            <v>45488</v>
          </cell>
          <cell r="P59">
            <v>1.6638300000000002E-2</v>
          </cell>
        </row>
        <row r="60">
          <cell r="O60">
            <v>45518</v>
          </cell>
          <cell r="P60">
            <v>1.6678200000000001E-2</v>
          </cell>
        </row>
        <row r="61">
          <cell r="O61">
            <v>45551</v>
          </cell>
          <cell r="P61">
            <v>1.67256E-2</v>
          </cell>
        </row>
        <row r="62">
          <cell r="O62">
            <v>45579</v>
          </cell>
          <cell r="P62">
            <v>1.6748300000000001E-2</v>
          </cell>
        </row>
        <row r="63">
          <cell r="O63">
            <v>45610</v>
          </cell>
          <cell r="P63">
            <v>1.67852E-2</v>
          </cell>
        </row>
        <row r="64">
          <cell r="O64">
            <v>45642</v>
          </cell>
          <cell r="P64">
            <v>1.6830500000000002E-2</v>
          </cell>
        </row>
        <row r="65">
          <cell r="O65">
            <v>45671</v>
          </cell>
          <cell r="P65">
            <v>1.6856800000000002E-2</v>
          </cell>
        </row>
        <row r="66">
          <cell r="O66">
            <v>45702</v>
          </cell>
          <cell r="P66">
            <v>1.6900499999999999E-2</v>
          </cell>
        </row>
        <row r="67">
          <cell r="O67">
            <v>45730</v>
          </cell>
          <cell r="P67">
            <v>1.6952100000000001E-2</v>
          </cell>
        </row>
        <row r="68">
          <cell r="O68">
            <v>45761</v>
          </cell>
          <cell r="P68">
            <v>1.6986299999999999E-2</v>
          </cell>
        </row>
        <row r="69">
          <cell r="O69">
            <v>45791</v>
          </cell>
          <cell r="P69">
            <v>1.7038399999999999E-2</v>
          </cell>
        </row>
        <row r="70">
          <cell r="O70">
            <v>45824</v>
          </cell>
          <cell r="P70">
            <v>1.7100500000000001E-2</v>
          </cell>
        </row>
        <row r="71">
          <cell r="O71">
            <v>45852</v>
          </cell>
          <cell r="P71">
            <v>1.7138299999999999E-2</v>
          </cell>
        </row>
        <row r="72">
          <cell r="O72">
            <v>45883</v>
          </cell>
          <cell r="P72">
            <v>1.7197299999999999E-2</v>
          </cell>
        </row>
        <row r="73">
          <cell r="O73">
            <v>45915</v>
          </cell>
          <cell r="P73">
            <v>1.72642E-2</v>
          </cell>
        </row>
        <row r="74">
          <cell r="O74">
            <v>45944</v>
          </cell>
          <cell r="P74">
            <v>1.7309700000000001E-2</v>
          </cell>
        </row>
        <row r="75">
          <cell r="O75">
            <v>45975</v>
          </cell>
          <cell r="P75">
            <v>1.7371600000000001E-2</v>
          </cell>
        </row>
        <row r="76">
          <cell r="O76">
            <v>46006</v>
          </cell>
          <cell r="P76">
            <v>1.7442099999999999E-2</v>
          </cell>
        </row>
        <row r="77">
          <cell r="O77">
            <v>46036</v>
          </cell>
          <cell r="P77">
            <v>1.7492600000000001E-2</v>
          </cell>
        </row>
        <row r="78">
          <cell r="O78">
            <v>46069</v>
          </cell>
          <cell r="P78">
            <v>1.7561E-2</v>
          </cell>
        </row>
        <row r="79">
          <cell r="O79">
            <v>46097</v>
          </cell>
          <cell r="P79">
            <v>1.7628999999999999E-2</v>
          </cell>
        </row>
        <row r="80">
          <cell r="O80">
            <v>46126</v>
          </cell>
          <cell r="P80">
            <v>1.7677100000000001E-2</v>
          </cell>
        </row>
        <row r="81">
          <cell r="O81">
            <v>46156</v>
          </cell>
          <cell r="P81">
            <v>1.77421E-2</v>
          </cell>
        </row>
        <row r="82">
          <cell r="O82">
            <v>46188</v>
          </cell>
          <cell r="P82">
            <v>1.7815299999999999E-2</v>
          </cell>
        </row>
        <row r="83">
          <cell r="O83">
            <v>46217</v>
          </cell>
          <cell r="P83">
            <v>1.7865900000000001E-2</v>
          </cell>
        </row>
        <row r="84">
          <cell r="O84">
            <v>46248</v>
          </cell>
          <cell r="P84">
            <v>1.7932E-2</v>
          </cell>
        </row>
        <row r="85">
          <cell r="O85">
            <v>46279</v>
          </cell>
          <cell r="P85">
            <v>1.8001699999999999E-2</v>
          </cell>
        </row>
        <row r="86">
          <cell r="O86">
            <v>46309</v>
          </cell>
          <cell r="P86">
            <v>1.8058500000000002E-2</v>
          </cell>
        </row>
        <row r="87">
          <cell r="O87">
            <v>46342</v>
          </cell>
          <cell r="P87">
            <v>1.81265E-2</v>
          </cell>
        </row>
        <row r="88">
          <cell r="O88">
            <v>46370</v>
          </cell>
          <cell r="P88">
            <v>1.8191499999999999E-2</v>
          </cell>
        </row>
        <row r="89">
          <cell r="O89">
            <v>46401</v>
          </cell>
          <cell r="P89">
            <v>1.8249499999999998E-2</v>
          </cell>
        </row>
        <row r="90">
          <cell r="O90">
            <v>46433</v>
          </cell>
          <cell r="P90">
            <v>1.83175E-2</v>
          </cell>
        </row>
        <row r="91">
          <cell r="O91">
            <v>46461</v>
          </cell>
          <cell r="P91">
            <v>1.8388100000000001E-2</v>
          </cell>
        </row>
        <row r="92">
          <cell r="O92">
            <v>46491</v>
          </cell>
          <cell r="P92">
            <v>1.8439199999999999E-2</v>
          </cell>
        </row>
        <row r="93">
          <cell r="O93">
            <v>46521</v>
          </cell>
          <cell r="P93">
            <v>1.8502000000000001E-2</v>
          </cell>
        </row>
        <row r="94">
          <cell r="O94">
            <v>46552</v>
          </cell>
          <cell r="P94">
            <v>1.8571000000000001E-2</v>
          </cell>
        </row>
        <row r="95">
          <cell r="O95">
            <v>46582</v>
          </cell>
          <cell r="P95">
            <v>1.8625900000000001E-2</v>
          </cell>
        </row>
        <row r="96">
          <cell r="O96">
            <v>46615</v>
          </cell>
          <cell r="P96">
            <v>1.8691800000000001E-2</v>
          </cell>
        </row>
        <row r="97">
          <cell r="O97">
            <v>46644</v>
          </cell>
          <cell r="P97">
            <v>1.8755899999999999E-2</v>
          </cell>
        </row>
        <row r="98">
          <cell r="O98">
            <v>46674</v>
          </cell>
          <cell r="P98">
            <v>1.88072E-2</v>
          </cell>
        </row>
        <row r="99">
          <cell r="O99">
            <v>46706</v>
          </cell>
          <cell r="P99">
            <v>1.8869400000000001E-2</v>
          </cell>
        </row>
        <row r="100">
          <cell r="O100">
            <v>46735</v>
          </cell>
          <cell r="P100">
            <v>1.8934099999999999E-2</v>
          </cell>
        </row>
        <row r="101">
          <cell r="O101">
            <v>46766</v>
          </cell>
          <cell r="P101">
            <v>1.8984999999999998E-2</v>
          </cell>
        </row>
        <row r="102">
          <cell r="O102">
            <v>46797</v>
          </cell>
          <cell r="P102">
            <v>1.9040999999999999E-2</v>
          </cell>
        </row>
        <row r="103">
          <cell r="O103">
            <v>46826</v>
          </cell>
          <cell r="P103">
            <v>1.9110800000000001E-2</v>
          </cell>
        </row>
        <row r="104">
          <cell r="O104">
            <v>46857</v>
          </cell>
          <cell r="P104">
            <v>1.9159200000000001E-2</v>
          </cell>
        </row>
        <row r="105">
          <cell r="O105">
            <v>46888</v>
          </cell>
          <cell r="P105">
            <v>1.9217600000000001E-2</v>
          </cell>
        </row>
        <row r="106">
          <cell r="O106">
            <v>46918</v>
          </cell>
          <cell r="P106">
            <v>1.92804E-2</v>
          </cell>
        </row>
        <row r="107">
          <cell r="O107">
            <v>46948</v>
          </cell>
          <cell r="P107">
            <v>1.9327E-2</v>
          </cell>
        </row>
        <row r="108">
          <cell r="O108">
            <v>46979</v>
          </cell>
          <cell r="P108">
            <v>1.9381300000000001E-2</v>
          </cell>
        </row>
        <row r="109">
          <cell r="O109">
            <v>47010</v>
          </cell>
          <cell r="P109">
            <v>1.94521E-2</v>
          </cell>
        </row>
        <row r="110">
          <cell r="O110">
            <v>47042</v>
          </cell>
          <cell r="P110">
            <v>1.9502599999999998E-2</v>
          </cell>
        </row>
        <row r="111">
          <cell r="O111">
            <v>47071</v>
          </cell>
          <cell r="P111">
            <v>1.95538E-2</v>
          </cell>
        </row>
        <row r="112">
          <cell r="O112">
            <v>47101</v>
          </cell>
          <cell r="P112">
            <v>1.9618E-2</v>
          </cell>
        </row>
        <row r="113">
          <cell r="O113">
            <v>47133</v>
          </cell>
          <cell r="P113">
            <v>1.96607E-2</v>
          </cell>
        </row>
        <row r="114">
          <cell r="O114">
            <v>47163</v>
          </cell>
          <cell r="P114">
            <v>1.9707200000000001E-2</v>
          </cell>
        </row>
        <row r="115">
          <cell r="O115">
            <v>47191</v>
          </cell>
          <cell r="P115">
            <v>1.9757899999999998E-2</v>
          </cell>
        </row>
        <row r="116">
          <cell r="O116">
            <v>47224</v>
          </cell>
          <cell r="P116">
            <v>1.9788799999999999E-2</v>
          </cell>
        </row>
        <row r="117">
          <cell r="O117">
            <v>47252</v>
          </cell>
          <cell r="P117">
            <v>1.9819400000000001E-2</v>
          </cell>
        </row>
        <row r="118">
          <cell r="O118">
            <v>47283</v>
          </cell>
          <cell r="P118">
            <v>1.9860800000000001E-2</v>
          </cell>
        </row>
        <row r="119">
          <cell r="O119">
            <v>47315</v>
          </cell>
          <cell r="P119">
            <v>1.9878E-2</v>
          </cell>
        </row>
        <row r="120">
          <cell r="O120">
            <v>47344</v>
          </cell>
          <cell r="P120">
            <v>1.98984E-2</v>
          </cell>
        </row>
        <row r="121">
          <cell r="O121">
            <v>47375</v>
          </cell>
          <cell r="P121">
            <v>1.9926099999999999E-2</v>
          </cell>
        </row>
        <row r="122">
          <cell r="O122">
            <v>47406</v>
          </cell>
          <cell r="P122">
            <v>1.9931399999999998E-2</v>
          </cell>
        </row>
        <row r="123">
          <cell r="O123">
            <v>47436</v>
          </cell>
          <cell r="P123">
            <v>1.99445E-2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9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ssab.gov/estimated%20rate%20of%20return.pdf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3" Type="http://schemas.openxmlformats.org/officeDocument/2006/relationships/hyperlink" Target="https://www.ssa.gov/oact/TR/2017/tr2017.pdf" TargetMode="External"/><Relationship Id="rId7" Type="http://schemas.openxmlformats.org/officeDocument/2006/relationships/hyperlink" Target="https://www.cbo.gov/system/files/2019-06/55331-LTBO-2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6" Type="http://schemas.openxmlformats.org/officeDocument/2006/relationships/hyperlink" Target="https://www.philadelphiafed.org/-/media/research-and-data/real-time-center/survey-of-professional-forecasters/2019/spfq119.pdf?la=en" TargetMode="External"/><Relationship Id="rId5" Type="http://schemas.openxmlformats.org/officeDocument/2006/relationships/hyperlink" Target="https://www.eia.gov/outlooks/aeo/pdf/appa.pdf" TargetMode="External"/><Relationship Id="rId4" Type="http://schemas.openxmlformats.org/officeDocument/2006/relationships/hyperlink" Target="https://www.ssa.gov/oact/TR/2019/VI_G2_OASDHI_GDP.htm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rates.chathamfinancial.com/us-market/forward-curve" TargetMode="External"/><Relationship Id="rId1" Type="http://schemas.openxmlformats.org/officeDocument/2006/relationships/hyperlink" Target="https://rates.chathamfinancial.com/us-market/forward-curve" TargetMode="External"/><Relationship Id="rId4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Sheet1">
    <pageSetUpPr fitToPage="1"/>
  </sheetPr>
  <dimension ref="B1:I19"/>
  <sheetViews>
    <sheetView tabSelected="1" workbookViewId="0">
      <selection activeCell="E3" sqref="E3"/>
    </sheetView>
  </sheetViews>
  <sheetFormatPr defaultColWidth="9.71875" defaultRowHeight="12.3"/>
  <cols>
    <col min="1" max="1" width="9.71875" style="8"/>
    <col min="2" max="2" width="22" style="8" customWidth="1"/>
    <col min="3" max="3" width="17.5546875" style="295" customWidth="1"/>
    <col min="4" max="4" width="13" style="8" customWidth="1"/>
    <col min="5" max="5" width="16.44140625" style="8" customWidth="1"/>
    <col min="6" max="6" width="9.71875" style="8" customWidth="1"/>
    <col min="7" max="7" width="9.71875" style="8"/>
    <col min="8" max="8" width="12.71875" style="8" bestFit="1" customWidth="1"/>
    <col min="9" max="11" width="10" style="8" bestFit="1" customWidth="1"/>
    <col min="12" max="16384" width="9.71875" style="8"/>
  </cols>
  <sheetData>
    <row r="1" spans="2:9" ht="15">
      <c r="E1" s="22" t="s">
        <v>646</v>
      </c>
      <c r="I1" s="9"/>
    </row>
    <row r="2" spans="2:9" ht="15">
      <c r="E2" s="1" t="s">
        <v>502</v>
      </c>
    </row>
    <row r="3" spans="2:9" ht="15">
      <c r="E3" s="107" t="s">
        <v>522</v>
      </c>
    </row>
    <row r="4" spans="2:9" ht="15">
      <c r="E4" s="1" t="s">
        <v>46</v>
      </c>
      <c r="G4" s="372"/>
    </row>
    <row r="5" spans="2:9" s="10" customFormat="1">
      <c r="C5" s="296"/>
    </row>
    <row r="6" spans="2:9" s="10" customFormat="1" ht="15">
      <c r="B6" s="12" t="s">
        <v>502</v>
      </c>
      <c r="C6" s="11"/>
      <c r="D6" s="11"/>
      <c r="E6" s="11"/>
    </row>
    <row r="7" spans="2:9" s="10" customFormat="1" ht="15">
      <c r="B7" s="12"/>
      <c r="C7" s="11"/>
      <c r="D7" s="11"/>
      <c r="E7" s="11"/>
    </row>
    <row r="8" spans="2:9" s="10" customFormat="1" ht="15">
      <c r="B8" s="5" t="s">
        <v>647</v>
      </c>
      <c r="C8" s="11"/>
      <c r="D8" s="11"/>
      <c r="E8" s="11"/>
    </row>
    <row r="9" spans="2:9" s="10" customFormat="1" ht="15">
      <c r="B9" s="426" t="s">
        <v>522</v>
      </c>
      <c r="C9" s="12"/>
      <c r="D9" s="427"/>
      <c r="E9" s="12"/>
    </row>
    <row r="10" spans="2:9" ht="15.3" thickBot="1">
      <c r="B10" s="426"/>
      <c r="C10" s="12"/>
      <c r="D10" s="427"/>
      <c r="E10" s="12"/>
    </row>
    <row r="11" spans="2:9" ht="15">
      <c r="B11" s="294"/>
      <c r="C11" s="428" t="s">
        <v>551</v>
      </c>
      <c r="D11" s="429" t="s">
        <v>552</v>
      </c>
      <c r="E11" s="428" t="s">
        <v>553</v>
      </c>
    </row>
    <row r="12" spans="2:9" ht="15.3" thickBot="1">
      <c r="B12" s="431" t="s">
        <v>554</v>
      </c>
      <c r="C12" s="432" t="s">
        <v>755</v>
      </c>
      <c r="D12" s="433" t="s">
        <v>11</v>
      </c>
      <c r="E12" s="432" t="s">
        <v>750</v>
      </c>
    </row>
    <row r="13" spans="2:9" ht="15">
      <c r="B13" s="187" t="s">
        <v>667</v>
      </c>
      <c r="C13" s="792">
        <f>'JRW-5.1'!B24</f>
        <v>2.3E-2</v>
      </c>
      <c r="D13" s="875">
        <f>'JRW-5.1'!C24</f>
        <v>2.3800000000000002E-2</v>
      </c>
      <c r="E13" s="871">
        <f>'JRW-5.1'!D24</f>
        <v>8.4740000000000011E-4</v>
      </c>
    </row>
    <row r="14" spans="2:9" ht="15">
      <c r="B14" s="640" t="s">
        <v>555</v>
      </c>
      <c r="C14" s="861">
        <f>'JRW-5.1'!B25</f>
        <v>0.49199999999999999</v>
      </c>
      <c r="D14" s="876">
        <f>'JRW-5.1'!C25</f>
        <v>5.5100000000000003E-2</v>
      </c>
      <c r="E14" s="872">
        <f>'JRW-5.1'!D25</f>
        <v>2.7409200000000002E-2</v>
      </c>
    </row>
    <row r="15" spans="2:9" ht="15.3" thickBot="1">
      <c r="B15" s="690" t="s">
        <v>556</v>
      </c>
      <c r="C15" s="878">
        <f>'JRW-5.1'!B26</f>
        <v>0.48499999999999999</v>
      </c>
      <c r="D15" s="877">
        <v>8.7499999999999994E-2</v>
      </c>
      <c r="E15" s="873">
        <f>C15*D15</f>
        <v>4.2437499999999996E-2</v>
      </c>
    </row>
    <row r="16" spans="2:9" ht="15.3" thickBot="1">
      <c r="B16" s="867" t="s">
        <v>557</v>
      </c>
      <c r="C16" s="874">
        <f>SUM(C13:C15)</f>
        <v>1</v>
      </c>
      <c r="D16" s="869"/>
      <c r="E16" s="874">
        <f>SUM(E13:E15)</f>
        <v>7.0694099999999996E-2</v>
      </c>
    </row>
    <row r="17" spans="2:5" ht="15">
      <c r="B17" s="860" t="s">
        <v>754</v>
      </c>
      <c r="C17" s="472"/>
      <c r="D17" s="435"/>
      <c r="E17" s="436"/>
    </row>
    <row r="18" spans="2:5" ht="15">
      <c r="B18" s="860" t="s">
        <v>753</v>
      </c>
      <c r="C18" s="472"/>
      <c r="D18" s="435"/>
      <c r="E18" s="436"/>
    </row>
    <row r="19" spans="2:5" ht="18.600000000000001">
      <c r="B19" s="908" t="s">
        <v>776</v>
      </c>
      <c r="C19" s="437"/>
      <c r="D19" s="437"/>
      <c r="E19" s="437"/>
    </row>
  </sheetData>
  <phoneticPr fontId="82" type="noConversion"/>
  <pageMargins left="1.55" right="0.34" top="0.55000000000000004" bottom="1" header="0.5" footer="0.5"/>
  <pageSetup orientation="portrait" r:id="rId1"/>
  <headerFooter alignWithMargins="0"/>
  <ignoredErrors>
    <ignoredError sqref="C13:C15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L65"/>
  <sheetViews>
    <sheetView workbookViewId="0">
      <selection activeCell="Q6" sqref="Q6"/>
    </sheetView>
  </sheetViews>
  <sheetFormatPr defaultRowHeight="12.3"/>
  <sheetData>
    <row r="1" spans="1:12" ht="15">
      <c r="L1" s="22" t="s">
        <v>646</v>
      </c>
    </row>
    <row r="2" spans="1:12" ht="15">
      <c r="L2" s="1" t="s">
        <v>494</v>
      </c>
    </row>
    <row r="3" spans="1:12" ht="15">
      <c r="L3" s="22" t="s">
        <v>486</v>
      </c>
    </row>
    <row r="4" spans="1:12" ht="15">
      <c r="L4" s="112" t="s">
        <v>563</v>
      </c>
    </row>
    <row r="7" spans="1:12" ht="15">
      <c r="A7" s="12" t="s">
        <v>494</v>
      </c>
      <c r="B7" s="110"/>
      <c r="C7" s="110"/>
      <c r="D7" s="110"/>
      <c r="E7" s="110"/>
      <c r="F7" s="110"/>
      <c r="G7" s="110"/>
      <c r="H7" s="115"/>
      <c r="I7" s="6"/>
      <c r="J7" s="6"/>
      <c r="K7" s="6"/>
      <c r="L7" s="6"/>
    </row>
    <row r="8" spans="1:12" ht="15" customHeight="1">
      <c r="A8" s="12"/>
      <c r="B8" s="110"/>
      <c r="C8" s="110"/>
      <c r="D8" s="110"/>
      <c r="E8" s="110"/>
      <c r="F8" s="110"/>
      <c r="G8" s="110"/>
      <c r="H8" s="115"/>
      <c r="I8" s="6"/>
      <c r="J8" s="6"/>
      <c r="K8" s="6"/>
      <c r="L8" s="6"/>
    </row>
    <row r="9" spans="1:12" ht="15" customHeight="1">
      <c r="A9" s="5" t="s">
        <v>165</v>
      </c>
      <c r="B9" s="110"/>
      <c r="C9" s="110"/>
      <c r="D9" s="110"/>
      <c r="E9" s="110"/>
      <c r="F9" s="110"/>
      <c r="G9" s="110"/>
      <c r="H9" s="115"/>
      <c r="I9" s="6"/>
      <c r="J9" s="6"/>
      <c r="K9" s="6"/>
      <c r="L9" s="6"/>
    </row>
    <row r="10" spans="1:12" ht="15">
      <c r="A10" s="5" t="s">
        <v>421</v>
      </c>
      <c r="B10" s="110"/>
      <c r="C10" s="110"/>
      <c r="D10" s="110"/>
      <c r="E10" s="110"/>
      <c r="F10" s="110"/>
      <c r="G10" s="110"/>
      <c r="H10" s="115"/>
      <c r="I10" s="6"/>
      <c r="J10" s="6"/>
      <c r="K10" s="6"/>
      <c r="L10" s="6"/>
    </row>
    <row r="35" spans="1:12" ht="8.25" customHeight="1"/>
    <row r="36" spans="1:12">
      <c r="A36" s="113" t="s">
        <v>186</v>
      </c>
    </row>
    <row r="38" spans="1:12" ht="15">
      <c r="A38" s="5" t="s">
        <v>166</v>
      </c>
      <c r="B38" s="110"/>
      <c r="C38" s="110"/>
      <c r="D38" s="110"/>
      <c r="E38" s="110"/>
      <c r="F38" s="110"/>
      <c r="G38" s="110"/>
      <c r="H38" s="115"/>
      <c r="I38" s="6"/>
      <c r="J38" s="6"/>
      <c r="K38" s="6"/>
      <c r="L38" s="6"/>
    </row>
    <row r="39" spans="1:12" ht="15">
      <c r="A39" s="5" t="s">
        <v>577</v>
      </c>
      <c r="B39" s="110"/>
      <c r="C39" s="110"/>
      <c r="D39" s="110"/>
      <c r="E39" s="110"/>
      <c r="F39" s="110"/>
      <c r="G39" s="110"/>
      <c r="H39" s="115"/>
      <c r="I39" s="6"/>
      <c r="J39" s="6"/>
      <c r="K39" s="6"/>
      <c r="L39" s="6"/>
    </row>
    <row r="64" spans="1:1">
      <c r="A64" s="113"/>
    </row>
    <row r="65" spans="1:1">
      <c r="A65" s="113" t="s">
        <v>186</v>
      </c>
    </row>
  </sheetData>
  <phoneticPr fontId="82" type="noConversion"/>
  <pageMargins left="0.95" right="0.7" top="0.75" bottom="0.75" header="0.3" footer="0.3"/>
  <pageSetup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K61"/>
  <sheetViews>
    <sheetView workbookViewId="0">
      <selection activeCell="M34" sqref="M34"/>
    </sheetView>
  </sheetViews>
  <sheetFormatPr defaultRowHeight="12.3"/>
  <cols>
    <col min="10" max="10" width="15.1640625" customWidth="1"/>
  </cols>
  <sheetData>
    <row r="1" spans="1:10" ht="15">
      <c r="J1" s="22" t="s">
        <v>646</v>
      </c>
    </row>
    <row r="2" spans="1:10" ht="15">
      <c r="J2" s="1" t="s">
        <v>494</v>
      </c>
    </row>
    <row r="3" spans="1:10" ht="15">
      <c r="J3" s="22" t="s">
        <v>486</v>
      </c>
    </row>
    <row r="4" spans="1:10" ht="15">
      <c r="J4" s="112" t="s">
        <v>562</v>
      </c>
    </row>
    <row r="7" spans="1:10" ht="15">
      <c r="A7" s="12" t="s">
        <v>494</v>
      </c>
      <c r="B7" s="110"/>
      <c r="C7" s="110"/>
      <c r="D7" s="110"/>
      <c r="E7" s="110"/>
      <c r="F7" s="110"/>
      <c r="G7" s="110"/>
      <c r="H7" s="115"/>
      <c r="I7" s="6"/>
      <c r="J7" s="6"/>
    </row>
    <row r="8" spans="1:10" ht="15">
      <c r="A8" s="12"/>
      <c r="B8" s="110"/>
      <c r="C8" s="110"/>
      <c r="D8" s="110"/>
      <c r="E8" s="110"/>
      <c r="F8" s="110"/>
      <c r="G8" s="110"/>
      <c r="H8" s="115"/>
      <c r="I8" s="6"/>
      <c r="J8" s="6"/>
    </row>
    <row r="9" spans="1:10" ht="15">
      <c r="A9" s="5" t="s">
        <v>165</v>
      </c>
      <c r="B9" s="110"/>
      <c r="C9" s="110"/>
      <c r="D9" s="110"/>
      <c r="E9" s="110"/>
      <c r="F9" s="110"/>
      <c r="G9" s="110"/>
      <c r="H9" s="115"/>
      <c r="I9" s="6"/>
      <c r="J9" s="6"/>
    </row>
    <row r="10" spans="1:10" ht="15">
      <c r="A10" s="5" t="s">
        <v>422</v>
      </c>
      <c r="B10" s="110"/>
      <c r="C10" s="110"/>
      <c r="D10" s="110"/>
      <c r="E10" s="110"/>
      <c r="F10" s="110"/>
      <c r="G10" s="110"/>
      <c r="H10" s="115"/>
      <c r="I10" s="6"/>
      <c r="J10" s="6"/>
    </row>
    <row r="32" ht="3.75" customHeight="1"/>
    <row r="34" spans="1:11">
      <c r="A34" s="113" t="s">
        <v>186</v>
      </c>
    </row>
    <row r="36" spans="1:11" ht="15">
      <c r="A36" s="5" t="s">
        <v>166</v>
      </c>
      <c r="B36" s="110"/>
      <c r="C36" s="110"/>
      <c r="D36" s="110"/>
      <c r="E36" s="110"/>
      <c r="F36" s="110"/>
      <c r="G36" s="110"/>
      <c r="H36" s="115"/>
      <c r="I36" s="6"/>
      <c r="J36" s="6"/>
      <c r="K36" s="476"/>
    </row>
    <row r="37" spans="1:11" ht="15">
      <c r="A37" s="5" t="s">
        <v>756</v>
      </c>
      <c r="B37" s="110"/>
      <c r="C37" s="110"/>
      <c r="D37" s="110"/>
      <c r="E37" s="110"/>
      <c r="F37" s="110"/>
      <c r="G37" s="110"/>
      <c r="H37" s="115"/>
      <c r="I37" s="6"/>
      <c r="J37" s="6"/>
      <c r="K37" s="476"/>
    </row>
    <row r="60" spans="1:1">
      <c r="A60" s="113"/>
    </row>
    <row r="61" spans="1:1">
      <c r="A61" s="113" t="s">
        <v>186</v>
      </c>
    </row>
  </sheetData>
  <phoneticPr fontId="82" type="noConversion"/>
  <pageMargins left="1.2" right="0.7" top="0.75" bottom="0.75" header="0.3" footer="0.3"/>
  <pageSetup scale="8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B1:L65"/>
  <sheetViews>
    <sheetView zoomScaleNormal="100" workbookViewId="0">
      <selection activeCell="D58" sqref="D58"/>
    </sheetView>
  </sheetViews>
  <sheetFormatPr defaultColWidth="12.44140625" defaultRowHeight="12.3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0" ht="15">
      <c r="C1" s="4"/>
      <c r="D1" s="4"/>
      <c r="E1" s="4"/>
      <c r="F1" s="4"/>
      <c r="G1" s="4"/>
      <c r="J1" s="22" t="s">
        <v>646</v>
      </c>
    </row>
    <row r="2" spans="2:10" ht="15">
      <c r="C2" s="4"/>
      <c r="D2" s="4"/>
      <c r="E2" s="4"/>
      <c r="F2" s="4"/>
      <c r="G2" s="4"/>
      <c r="J2" s="1" t="s">
        <v>494</v>
      </c>
    </row>
    <row r="3" spans="2:10" ht="15">
      <c r="C3" s="4"/>
      <c r="D3" s="4"/>
      <c r="E3" s="4"/>
      <c r="F3" s="4"/>
      <c r="G3" s="4"/>
      <c r="J3" s="22" t="s">
        <v>22</v>
      </c>
    </row>
    <row r="4" spans="2:10" ht="15">
      <c r="C4" s="4"/>
      <c r="D4" s="4"/>
      <c r="E4" s="4"/>
      <c r="F4" s="4"/>
      <c r="G4" s="4"/>
      <c r="J4" s="112" t="s">
        <v>561</v>
      </c>
    </row>
    <row r="5" spans="2:10" ht="15">
      <c r="C5" s="4"/>
      <c r="D5" s="4"/>
      <c r="E5" s="4"/>
      <c r="F5" s="4"/>
      <c r="G5" s="4"/>
      <c r="J5" s="112"/>
    </row>
    <row r="6" spans="2:10" ht="15">
      <c r="B6" s="298" t="s">
        <v>494</v>
      </c>
      <c r="C6" s="298"/>
      <c r="D6" s="298"/>
      <c r="E6" s="298"/>
      <c r="F6" s="298"/>
      <c r="G6" s="298"/>
      <c r="H6" s="298"/>
      <c r="I6" s="6"/>
      <c r="J6" s="6"/>
    </row>
    <row r="7" spans="2:10" ht="15">
      <c r="B7" s="298" t="s">
        <v>510</v>
      </c>
      <c r="C7" s="298"/>
      <c r="D7" s="298"/>
      <c r="E7" s="298"/>
      <c r="F7" s="298"/>
      <c r="G7" s="298"/>
      <c r="H7" s="298"/>
      <c r="I7" s="6"/>
      <c r="J7" s="6"/>
    </row>
    <row r="8" spans="2:10" ht="15">
      <c r="B8" s="298" t="s">
        <v>511</v>
      </c>
      <c r="C8" s="298"/>
      <c r="D8" s="298"/>
      <c r="E8" s="298"/>
      <c r="F8" s="298"/>
      <c r="G8" s="298"/>
      <c r="H8" s="298"/>
      <c r="I8" s="6"/>
      <c r="J8" s="6"/>
    </row>
    <row r="9" spans="2:10" ht="15.3" thickBot="1">
      <c r="B9" s="299">
        <v>43487</v>
      </c>
      <c r="C9" s="298"/>
      <c r="D9" s="300"/>
      <c r="E9" s="298"/>
      <c r="F9" s="298"/>
      <c r="G9" s="298"/>
      <c r="H9" s="298"/>
      <c r="I9" s="6"/>
      <c r="J9" s="6"/>
    </row>
    <row r="10" spans="2:10" ht="15.3" thickBot="1">
      <c r="B10" s="301" t="s">
        <v>512</v>
      </c>
      <c r="C10" s="302" t="s">
        <v>513</v>
      </c>
      <c r="D10" s="303" t="s">
        <v>14</v>
      </c>
      <c r="E10" s="304" t="s">
        <v>512</v>
      </c>
      <c r="F10" s="302" t="s">
        <v>513</v>
      </c>
      <c r="G10" s="303" t="s">
        <v>14</v>
      </c>
      <c r="H10" s="304" t="s">
        <v>512</v>
      </c>
      <c r="I10" s="302" t="s">
        <v>513</v>
      </c>
      <c r="J10" s="305" t="s">
        <v>14</v>
      </c>
    </row>
    <row r="11" spans="2:10" ht="15">
      <c r="B11" s="306">
        <v>1</v>
      </c>
      <c r="C11" s="307" t="s">
        <v>307</v>
      </c>
      <c r="D11" s="308">
        <v>1.7147058823529411</v>
      </c>
      <c r="E11" s="309">
        <f>B43+1</f>
        <v>34</v>
      </c>
      <c r="F11" s="307" t="s">
        <v>384</v>
      </c>
      <c r="G11" s="308">
        <v>1.1541666666666666</v>
      </c>
      <c r="H11" s="309">
        <f>E43+1</f>
        <v>67</v>
      </c>
      <c r="I11" s="307" t="s">
        <v>358</v>
      </c>
      <c r="J11" s="310">
        <v>1.012</v>
      </c>
    </row>
    <row r="12" spans="2:10" ht="15">
      <c r="B12" s="311">
        <f>B11+1</f>
        <v>2</v>
      </c>
      <c r="C12" s="312" t="s">
        <v>304</v>
      </c>
      <c r="D12" s="313">
        <v>1.6400000000000003</v>
      </c>
      <c r="E12" s="314">
        <f t="shared" ref="E12:E43" si="0">E11+1</f>
        <v>35</v>
      </c>
      <c r="F12" s="312" t="s">
        <v>325</v>
      </c>
      <c r="G12" s="313">
        <v>1.1500000000000001</v>
      </c>
      <c r="H12" s="314">
        <f t="shared" ref="H12:H41" si="1">H11+1</f>
        <v>68</v>
      </c>
      <c r="I12" s="312" t="s">
        <v>328</v>
      </c>
      <c r="J12" s="315">
        <v>1.0108695652173914</v>
      </c>
    </row>
    <row r="13" spans="2:10" ht="15">
      <c r="B13" s="311">
        <f t="shared" ref="B13:B43" si="2">B12+1</f>
        <v>3</v>
      </c>
      <c r="C13" s="312" t="s">
        <v>369</v>
      </c>
      <c r="D13" s="313">
        <v>1.630434782608696</v>
      </c>
      <c r="E13" s="314">
        <f t="shared" si="0"/>
        <v>36</v>
      </c>
      <c r="F13" s="312" t="s">
        <v>316</v>
      </c>
      <c r="G13" s="313">
        <v>1.1499999999999999</v>
      </c>
      <c r="H13" s="314">
        <f t="shared" si="1"/>
        <v>69</v>
      </c>
      <c r="I13" s="312" t="s">
        <v>373</v>
      </c>
      <c r="J13" s="315">
        <v>1.0105263157894737</v>
      </c>
    </row>
    <row r="14" spans="2:10" ht="15">
      <c r="B14" s="311">
        <f t="shared" si="2"/>
        <v>4</v>
      </c>
      <c r="C14" s="312" t="s">
        <v>301</v>
      </c>
      <c r="D14" s="313">
        <v>1.6071428571428574</v>
      </c>
      <c r="E14" s="314">
        <f t="shared" si="0"/>
        <v>37</v>
      </c>
      <c r="F14" s="312" t="s">
        <v>310</v>
      </c>
      <c r="G14" s="313">
        <v>1.1419354838709674</v>
      </c>
      <c r="H14" s="314">
        <f t="shared" si="1"/>
        <v>70</v>
      </c>
      <c r="I14" s="312" t="s">
        <v>300</v>
      </c>
      <c r="J14" s="315">
        <v>0.98709677419354824</v>
      </c>
    </row>
    <row r="15" spans="2:10" ht="15">
      <c r="B15" s="311">
        <f t="shared" si="2"/>
        <v>5</v>
      </c>
      <c r="C15" s="312" t="s">
        <v>324</v>
      </c>
      <c r="D15" s="313">
        <v>1.5062500000000001</v>
      </c>
      <c r="E15" s="314">
        <f t="shared" si="0"/>
        <v>38</v>
      </c>
      <c r="F15" s="312" t="s">
        <v>327</v>
      </c>
      <c r="G15" s="313">
        <v>1.1375</v>
      </c>
      <c r="H15" s="314">
        <f t="shared" si="1"/>
        <v>71</v>
      </c>
      <c r="I15" s="312" t="s">
        <v>379</v>
      </c>
      <c r="J15" s="315">
        <v>0.98529411764705888</v>
      </c>
    </row>
    <row r="16" spans="2:10" ht="15">
      <c r="B16" s="311">
        <f t="shared" si="2"/>
        <v>6</v>
      </c>
      <c r="C16" s="312" t="s">
        <v>309</v>
      </c>
      <c r="D16" s="313">
        <v>1.4866666666666666</v>
      </c>
      <c r="E16" s="314">
        <f t="shared" si="0"/>
        <v>39</v>
      </c>
      <c r="F16" s="312" t="s">
        <v>299</v>
      </c>
      <c r="G16" s="313">
        <v>1.1300000000000003</v>
      </c>
      <c r="H16" s="314">
        <f t="shared" si="1"/>
        <v>72</v>
      </c>
      <c r="I16" s="312" t="s">
        <v>344</v>
      </c>
      <c r="J16" s="315">
        <v>0.98055555555555551</v>
      </c>
    </row>
    <row r="17" spans="2:10" ht="15">
      <c r="B17" s="311">
        <f t="shared" si="2"/>
        <v>7</v>
      </c>
      <c r="C17" s="312" t="s">
        <v>294</v>
      </c>
      <c r="D17" s="313">
        <v>1.3999999999999997</v>
      </c>
      <c r="E17" s="314">
        <f t="shared" si="0"/>
        <v>40</v>
      </c>
      <c r="F17" s="312" t="s">
        <v>340</v>
      </c>
      <c r="G17" s="313">
        <v>1.1285714285714286</v>
      </c>
      <c r="H17" s="314">
        <f t="shared" si="1"/>
        <v>73</v>
      </c>
      <c r="I17" s="312" t="s">
        <v>323</v>
      </c>
      <c r="J17" s="315">
        <v>0.97999999999999987</v>
      </c>
    </row>
    <row r="18" spans="2:10" ht="15">
      <c r="B18" s="311">
        <f t="shared" si="2"/>
        <v>8</v>
      </c>
      <c r="C18" s="312" t="s">
        <v>318</v>
      </c>
      <c r="D18" s="313">
        <v>1.3649999999999998</v>
      </c>
      <c r="E18" s="314">
        <f t="shared" si="0"/>
        <v>41</v>
      </c>
      <c r="F18" s="312" t="s">
        <v>346</v>
      </c>
      <c r="G18" s="313">
        <v>1.1261904761904764</v>
      </c>
      <c r="H18" s="314">
        <f t="shared" si="1"/>
        <v>74</v>
      </c>
      <c r="I18" s="312" t="s">
        <v>320</v>
      </c>
      <c r="J18" s="315">
        <v>0.97352941176470598</v>
      </c>
    </row>
    <row r="19" spans="2:10" ht="15">
      <c r="B19" s="311">
        <f t="shared" si="2"/>
        <v>9</v>
      </c>
      <c r="C19" s="312" t="s">
        <v>354</v>
      </c>
      <c r="D19" s="313">
        <v>1.335</v>
      </c>
      <c r="E19" s="314">
        <f t="shared" si="0"/>
        <v>42</v>
      </c>
      <c r="F19" s="312" t="s">
        <v>331</v>
      </c>
      <c r="G19" s="313">
        <v>1.125</v>
      </c>
      <c r="H19" s="314">
        <f t="shared" si="1"/>
        <v>75</v>
      </c>
      <c r="I19" s="312" t="s">
        <v>385</v>
      </c>
      <c r="J19" s="315">
        <v>0.95833333333333348</v>
      </c>
    </row>
    <row r="20" spans="2:10" ht="15">
      <c r="B20" s="311">
        <f t="shared" si="2"/>
        <v>10</v>
      </c>
      <c r="C20" s="312" t="s">
        <v>348</v>
      </c>
      <c r="D20" s="313">
        <v>1.33</v>
      </c>
      <c r="E20" s="314">
        <f t="shared" si="0"/>
        <v>43</v>
      </c>
      <c r="F20" s="312" t="s">
        <v>372</v>
      </c>
      <c r="G20" s="313">
        <v>1.1239130434782609</v>
      </c>
      <c r="H20" s="314">
        <f t="shared" si="1"/>
        <v>76</v>
      </c>
      <c r="I20" s="312" t="s">
        <v>382</v>
      </c>
      <c r="J20" s="315">
        <v>0.95625000000000004</v>
      </c>
    </row>
    <row r="21" spans="2:10" ht="15">
      <c r="B21" s="311">
        <f t="shared" si="2"/>
        <v>11</v>
      </c>
      <c r="C21" s="312" t="s">
        <v>371</v>
      </c>
      <c r="D21" s="313">
        <v>1.325</v>
      </c>
      <c r="E21" s="314">
        <f t="shared" si="0"/>
        <v>44</v>
      </c>
      <c r="F21" s="312" t="s">
        <v>333</v>
      </c>
      <c r="G21" s="313">
        <v>1.1214285714285714</v>
      </c>
      <c r="H21" s="314">
        <f t="shared" si="1"/>
        <v>77</v>
      </c>
      <c r="I21" s="312" t="s">
        <v>335</v>
      </c>
      <c r="J21" s="315">
        <v>0.95</v>
      </c>
    </row>
    <row r="22" spans="2:10" ht="15">
      <c r="B22" s="311">
        <f t="shared" si="2"/>
        <v>12</v>
      </c>
      <c r="C22" s="312" t="s">
        <v>295</v>
      </c>
      <c r="D22" s="313">
        <v>1.3138888888888889</v>
      </c>
      <c r="E22" s="314">
        <f t="shared" si="0"/>
        <v>45</v>
      </c>
      <c r="F22" s="312" t="s">
        <v>311</v>
      </c>
      <c r="G22" s="313">
        <v>1.1200000000000001</v>
      </c>
      <c r="H22" s="314">
        <f t="shared" si="1"/>
        <v>78</v>
      </c>
      <c r="I22" s="312" t="s">
        <v>332</v>
      </c>
      <c r="J22" s="315">
        <v>0.94807692307692293</v>
      </c>
    </row>
    <row r="23" spans="2:10" ht="15">
      <c r="B23" s="311">
        <f t="shared" si="2"/>
        <v>13</v>
      </c>
      <c r="C23" s="312" t="s">
        <v>378</v>
      </c>
      <c r="D23" s="313">
        <v>1.3</v>
      </c>
      <c r="E23" s="314">
        <f t="shared" si="0"/>
        <v>46</v>
      </c>
      <c r="F23" s="312" t="s">
        <v>375</v>
      </c>
      <c r="G23" s="313">
        <v>1.1187499999999997</v>
      </c>
      <c r="H23" s="314">
        <f t="shared" si="1"/>
        <v>79</v>
      </c>
      <c r="I23" s="312" t="s">
        <v>347</v>
      </c>
      <c r="J23" s="315">
        <v>0.92222222222222205</v>
      </c>
    </row>
    <row r="24" spans="2:10" ht="15">
      <c r="B24" s="311">
        <f t="shared" si="2"/>
        <v>14</v>
      </c>
      <c r="C24" s="312" t="s">
        <v>315</v>
      </c>
      <c r="D24" s="313">
        <v>1.2954545454545454</v>
      </c>
      <c r="E24" s="314">
        <f t="shared" si="0"/>
        <v>47</v>
      </c>
      <c r="F24" s="312" t="s">
        <v>343</v>
      </c>
      <c r="G24" s="313">
        <v>1.1156250000000001</v>
      </c>
      <c r="H24" s="314">
        <f t="shared" si="1"/>
        <v>80</v>
      </c>
      <c r="I24" s="312" t="s">
        <v>326</v>
      </c>
      <c r="J24" s="315">
        <v>0.91111111111111098</v>
      </c>
    </row>
    <row r="25" spans="2:10" ht="15">
      <c r="B25" s="311">
        <f t="shared" si="2"/>
        <v>15</v>
      </c>
      <c r="C25" s="312" t="s">
        <v>366</v>
      </c>
      <c r="D25" s="313">
        <v>1.2954545454545454</v>
      </c>
      <c r="E25" s="314">
        <f t="shared" si="0"/>
        <v>48</v>
      </c>
      <c r="F25" s="312" t="s">
        <v>306</v>
      </c>
      <c r="G25" s="313">
        <v>1.1125</v>
      </c>
      <c r="H25" s="314">
        <f t="shared" si="1"/>
        <v>81</v>
      </c>
      <c r="I25" s="312" t="s">
        <v>303</v>
      </c>
      <c r="J25" s="315">
        <v>0.89999999999999991</v>
      </c>
    </row>
    <row r="26" spans="2:10" ht="15">
      <c r="B26" s="311">
        <f t="shared" si="2"/>
        <v>16</v>
      </c>
      <c r="C26" s="312" t="s">
        <v>290</v>
      </c>
      <c r="D26" s="313">
        <v>1.2772727272727273</v>
      </c>
      <c r="E26" s="314">
        <f t="shared" si="0"/>
        <v>49</v>
      </c>
      <c r="F26" s="312" t="s">
        <v>349</v>
      </c>
      <c r="G26" s="313">
        <v>1.1117647058823528</v>
      </c>
      <c r="H26" s="314">
        <f t="shared" si="1"/>
        <v>82</v>
      </c>
      <c r="I26" s="312" t="s">
        <v>359</v>
      </c>
      <c r="J26" s="315">
        <v>0.89999999999999991</v>
      </c>
    </row>
    <row r="27" spans="2:10" ht="15">
      <c r="B27" s="311">
        <f t="shared" si="2"/>
        <v>17</v>
      </c>
      <c r="C27" s="312" t="s">
        <v>330</v>
      </c>
      <c r="D27" s="313">
        <v>1.2722222222222221</v>
      </c>
      <c r="E27" s="314">
        <f t="shared" si="0"/>
        <v>50</v>
      </c>
      <c r="F27" s="312" t="s">
        <v>370</v>
      </c>
      <c r="G27" s="313">
        <v>1.107142857142857</v>
      </c>
      <c r="H27" s="314">
        <f t="shared" si="1"/>
        <v>83</v>
      </c>
      <c r="I27" s="312" t="s">
        <v>338</v>
      </c>
      <c r="J27" s="315">
        <v>0.89374999999999993</v>
      </c>
    </row>
    <row r="28" spans="2:10" ht="15">
      <c r="B28" s="311">
        <f t="shared" si="2"/>
        <v>18</v>
      </c>
      <c r="C28" s="312" t="s">
        <v>298</v>
      </c>
      <c r="D28" s="313">
        <v>1.2718750000000005</v>
      </c>
      <c r="E28" s="314">
        <f t="shared" si="0"/>
        <v>51</v>
      </c>
      <c r="F28" s="312" t="s">
        <v>357</v>
      </c>
      <c r="G28" s="313">
        <v>1.1066666666666665</v>
      </c>
      <c r="H28" s="314">
        <f t="shared" si="1"/>
        <v>84</v>
      </c>
      <c r="I28" s="312" t="s">
        <v>314</v>
      </c>
      <c r="J28" s="315">
        <v>0.88269230769230766</v>
      </c>
    </row>
    <row r="29" spans="2:10" ht="15">
      <c r="B29" s="311">
        <f t="shared" si="2"/>
        <v>19</v>
      </c>
      <c r="C29" s="312" t="s">
        <v>361</v>
      </c>
      <c r="D29" s="313">
        <v>1.2666666666666666</v>
      </c>
      <c r="E29" s="314">
        <f t="shared" si="0"/>
        <v>52</v>
      </c>
      <c r="F29" s="312" t="s">
        <v>345</v>
      </c>
      <c r="G29" s="313">
        <v>1.1035714285714289</v>
      </c>
      <c r="H29" s="314">
        <f t="shared" si="1"/>
        <v>85</v>
      </c>
      <c r="I29" s="312" t="s">
        <v>380</v>
      </c>
      <c r="J29" s="315">
        <v>0.875</v>
      </c>
    </row>
    <row r="30" spans="2:10" ht="15">
      <c r="B30" s="311">
        <f t="shared" si="2"/>
        <v>20</v>
      </c>
      <c r="C30" s="312" t="s">
        <v>363</v>
      </c>
      <c r="D30" s="313">
        <v>1.2545454545454542</v>
      </c>
      <c r="E30" s="314">
        <f t="shared" si="0"/>
        <v>53</v>
      </c>
      <c r="F30" s="312" t="s">
        <v>329</v>
      </c>
      <c r="G30" s="313">
        <v>1.1017241379310343</v>
      </c>
      <c r="H30" s="314">
        <f t="shared" si="1"/>
        <v>86</v>
      </c>
      <c r="I30" s="312" t="s">
        <v>353</v>
      </c>
      <c r="J30" s="315">
        <v>0.85833333333333339</v>
      </c>
    </row>
    <row r="31" spans="2:10" ht="15">
      <c r="B31" s="311">
        <f t="shared" si="2"/>
        <v>21</v>
      </c>
      <c r="C31" s="312" t="s">
        <v>293</v>
      </c>
      <c r="D31" s="313">
        <v>1.2437499999999999</v>
      </c>
      <c r="E31" s="314">
        <f t="shared" si="0"/>
        <v>54</v>
      </c>
      <c r="F31" s="312" t="s">
        <v>296</v>
      </c>
      <c r="G31" s="313">
        <v>1.1000000000000001</v>
      </c>
      <c r="H31" s="314">
        <f t="shared" si="1"/>
        <v>87</v>
      </c>
      <c r="I31" s="312" t="s">
        <v>365</v>
      </c>
      <c r="J31" s="315">
        <v>0.84500000000000008</v>
      </c>
    </row>
    <row r="32" spans="2:10" ht="15">
      <c r="B32" s="311">
        <f t="shared" si="2"/>
        <v>22</v>
      </c>
      <c r="C32" s="312" t="s">
        <v>321</v>
      </c>
      <c r="D32" s="313">
        <v>1.2413043478260872</v>
      </c>
      <c r="E32" s="314">
        <f t="shared" si="0"/>
        <v>55</v>
      </c>
      <c r="F32" s="312" t="s">
        <v>376</v>
      </c>
      <c r="G32" s="313">
        <v>1.0944444444444443</v>
      </c>
      <c r="H32" s="314">
        <f t="shared" si="1"/>
        <v>88</v>
      </c>
      <c r="I32" s="312" t="s">
        <v>350</v>
      </c>
      <c r="J32" s="315">
        <v>0.83437499999999998</v>
      </c>
    </row>
    <row r="33" spans="2:12" ht="15">
      <c r="B33" s="311">
        <f t="shared" si="2"/>
        <v>23</v>
      </c>
      <c r="C33" s="312" t="s">
        <v>305</v>
      </c>
      <c r="D33" s="313">
        <v>1.24</v>
      </c>
      <c r="E33" s="314">
        <f t="shared" si="0"/>
        <v>56</v>
      </c>
      <c r="F33" s="312" t="s">
        <v>334</v>
      </c>
      <c r="G33" s="313">
        <v>1.0893939393939396</v>
      </c>
      <c r="H33" s="314">
        <f t="shared" si="1"/>
        <v>89</v>
      </c>
      <c r="I33" s="312" t="s">
        <v>356</v>
      </c>
      <c r="J33" s="315">
        <v>0.82073170731707334</v>
      </c>
    </row>
    <row r="34" spans="2:12" ht="15">
      <c r="B34" s="311">
        <f t="shared" si="2"/>
        <v>24</v>
      </c>
      <c r="C34" s="312" t="s">
        <v>339</v>
      </c>
      <c r="D34" s="313">
        <v>1.2349999999999999</v>
      </c>
      <c r="E34" s="314">
        <f t="shared" si="0"/>
        <v>57</v>
      </c>
      <c r="F34" s="312" t="s">
        <v>312</v>
      </c>
      <c r="G34" s="313">
        <v>1.075</v>
      </c>
      <c r="H34" s="314">
        <f t="shared" si="1"/>
        <v>90</v>
      </c>
      <c r="I34" s="312" t="s">
        <v>308</v>
      </c>
      <c r="J34" s="315">
        <v>0.8202380952380951</v>
      </c>
    </row>
    <row r="35" spans="2:12" ht="15">
      <c r="B35" s="311">
        <f t="shared" si="2"/>
        <v>25</v>
      </c>
      <c r="C35" s="312" t="s">
        <v>342</v>
      </c>
      <c r="D35" s="313">
        <v>1.2073529411764705</v>
      </c>
      <c r="E35" s="314">
        <f t="shared" si="0"/>
        <v>58</v>
      </c>
      <c r="F35" s="312" t="s">
        <v>355</v>
      </c>
      <c r="G35" s="313">
        <v>1.0749999999999997</v>
      </c>
      <c r="H35" s="314">
        <f t="shared" si="1"/>
        <v>91</v>
      </c>
      <c r="I35" s="312" t="s">
        <v>341</v>
      </c>
      <c r="J35" s="315">
        <v>0.81785714285714273</v>
      </c>
    </row>
    <row r="36" spans="2:12" ht="15">
      <c r="B36" s="311">
        <f t="shared" si="2"/>
        <v>26</v>
      </c>
      <c r="C36" s="312" t="s">
        <v>360</v>
      </c>
      <c r="D36" s="313">
        <v>1.2000000000000002</v>
      </c>
      <c r="E36" s="314">
        <f t="shared" si="0"/>
        <v>59</v>
      </c>
      <c r="F36" s="312" t="s">
        <v>337</v>
      </c>
      <c r="G36" s="313">
        <v>1.0710526315789475</v>
      </c>
      <c r="H36" s="314">
        <f t="shared" si="1"/>
        <v>92</v>
      </c>
      <c r="I36" s="312" t="s">
        <v>362</v>
      </c>
      <c r="J36" s="315">
        <v>0.80249999999999988</v>
      </c>
    </row>
    <row r="37" spans="2:12" ht="15">
      <c r="B37" s="311">
        <f t="shared" si="2"/>
        <v>27</v>
      </c>
      <c r="C37" s="312" t="s">
        <v>364</v>
      </c>
      <c r="D37" s="313">
        <v>1.1999999999999997</v>
      </c>
      <c r="E37" s="314">
        <f t="shared" si="0"/>
        <v>60</v>
      </c>
      <c r="F37" s="312" t="s">
        <v>317</v>
      </c>
      <c r="G37" s="313">
        <v>1.0687500000000001</v>
      </c>
      <c r="H37" s="314">
        <f t="shared" si="1"/>
        <v>93</v>
      </c>
      <c r="I37" s="312" t="s">
        <v>383</v>
      </c>
      <c r="J37" s="315">
        <v>0.7</v>
      </c>
    </row>
    <row r="38" spans="2:12" ht="15">
      <c r="B38" s="311">
        <f t="shared" si="2"/>
        <v>28</v>
      </c>
      <c r="C38" s="312" t="s">
        <v>336</v>
      </c>
      <c r="D38" s="313">
        <v>1.1999999999999997</v>
      </c>
      <c r="E38" s="314">
        <f t="shared" si="0"/>
        <v>61</v>
      </c>
      <c r="F38" s="312" t="s">
        <v>297</v>
      </c>
      <c r="G38" s="313">
        <v>1.0666666666666667</v>
      </c>
      <c r="H38" s="314">
        <f t="shared" si="1"/>
        <v>94</v>
      </c>
      <c r="I38" s="312" t="s">
        <v>368</v>
      </c>
      <c r="J38" s="315">
        <v>0.66500000000000004</v>
      </c>
    </row>
    <row r="39" spans="2:12" ht="15">
      <c r="B39" s="311">
        <f t="shared" si="2"/>
        <v>29</v>
      </c>
      <c r="C39" s="312" t="s">
        <v>351</v>
      </c>
      <c r="D39" s="313">
        <v>1.1983333333333335</v>
      </c>
      <c r="E39" s="314">
        <f t="shared" si="0"/>
        <v>62</v>
      </c>
      <c r="F39" s="312" t="s">
        <v>367</v>
      </c>
      <c r="G39" s="313">
        <v>1.0520833333333335</v>
      </c>
      <c r="H39" s="314">
        <f t="shared" si="1"/>
        <v>95</v>
      </c>
      <c r="I39" s="312" t="s">
        <v>377</v>
      </c>
      <c r="J39" s="315">
        <v>0.62857142857142845</v>
      </c>
      <c r="L39" s="15">
        <f>AVERAGE(J39:J41)</f>
        <v>0.5964701964701965</v>
      </c>
    </row>
    <row r="40" spans="2:12" ht="15">
      <c r="B40" s="311">
        <f t="shared" si="2"/>
        <v>30</v>
      </c>
      <c r="C40" s="312" t="s">
        <v>313</v>
      </c>
      <c r="D40" s="313">
        <v>1.1850000000000001</v>
      </c>
      <c r="E40" s="314">
        <f t="shared" si="0"/>
        <v>63</v>
      </c>
      <c r="F40" s="312" t="s">
        <v>352</v>
      </c>
      <c r="G40" s="313">
        <v>1.0517857142857141</v>
      </c>
      <c r="H40" s="314">
        <f t="shared" si="1"/>
        <v>96</v>
      </c>
      <c r="I40" s="312" t="s">
        <v>374</v>
      </c>
      <c r="J40" s="315">
        <v>0.61538461538461542</v>
      </c>
    </row>
    <row r="41" spans="2:12" ht="15">
      <c r="B41" s="311">
        <f t="shared" si="2"/>
        <v>31</v>
      </c>
      <c r="C41" s="312" t="s">
        <v>319</v>
      </c>
      <c r="D41" s="313">
        <v>1.1795454545454547</v>
      </c>
      <c r="E41" s="314">
        <f t="shared" si="0"/>
        <v>64</v>
      </c>
      <c r="F41" s="312" t="s">
        <v>291</v>
      </c>
      <c r="G41" s="313">
        <v>1.0461538461538462</v>
      </c>
      <c r="H41" s="314">
        <f t="shared" si="1"/>
        <v>97</v>
      </c>
      <c r="I41" s="312" t="s">
        <v>386</v>
      </c>
      <c r="J41" s="315">
        <v>0.54545454545454541</v>
      </c>
      <c r="L41" s="15">
        <f>AVERAGE(J39:J41)</f>
        <v>0.5964701964701965</v>
      </c>
    </row>
    <row r="42" spans="2:12" ht="15">
      <c r="B42" s="311">
        <f t="shared" si="2"/>
        <v>32</v>
      </c>
      <c r="C42" s="312" t="s">
        <v>302</v>
      </c>
      <c r="D42" s="313">
        <v>1.1607142857142858</v>
      </c>
      <c r="E42" s="314">
        <f t="shared" si="0"/>
        <v>65</v>
      </c>
      <c r="F42" s="312" t="s">
        <v>322</v>
      </c>
      <c r="G42" s="313">
        <v>1.0285714285714285</v>
      </c>
      <c r="H42" s="314"/>
      <c r="I42"/>
      <c r="J42" s="316"/>
    </row>
    <row r="43" spans="2:12" ht="15.3" thickBot="1">
      <c r="B43" s="317">
        <f t="shared" si="2"/>
        <v>33</v>
      </c>
      <c r="C43" s="318" t="s">
        <v>381</v>
      </c>
      <c r="D43" s="319">
        <v>1.1568181818181817</v>
      </c>
      <c r="E43" s="320">
        <f t="shared" si="0"/>
        <v>66</v>
      </c>
      <c r="F43" s="318" t="s">
        <v>292</v>
      </c>
      <c r="G43" s="319">
        <v>1.0166666666666666</v>
      </c>
      <c r="H43" s="320"/>
      <c r="I43" s="318" t="s">
        <v>1</v>
      </c>
      <c r="J43" s="321">
        <f>AVERAGE(D11:D43,G11:G43,J11:J41)</f>
        <v>1.1015275404839751</v>
      </c>
    </row>
    <row r="44" spans="2:12" ht="15">
      <c r="B44" s="322" t="s">
        <v>514</v>
      </c>
      <c r="C44" s="323"/>
      <c r="D44" s="324"/>
      <c r="E44" s="324"/>
      <c r="F44" s="323"/>
      <c r="G44" s="324"/>
      <c r="H44" s="324"/>
      <c r="I44"/>
      <c r="J44" s="290"/>
    </row>
    <row r="45" spans="2:12" ht="15">
      <c r="B45" s="322" t="s">
        <v>515</v>
      </c>
      <c r="C45" s="323"/>
      <c r="D45" s="324"/>
      <c r="E45" s="324"/>
      <c r="F45" s="323"/>
      <c r="G45" s="324"/>
      <c r="H45" s="324"/>
      <c r="I45"/>
      <c r="J45" s="290"/>
    </row>
    <row r="46" spans="2:12" ht="15">
      <c r="B46" s="322" t="s">
        <v>516</v>
      </c>
      <c r="C46" s="323"/>
      <c r="D46" s="324"/>
      <c r="E46" s="324"/>
      <c r="F46" s="323"/>
      <c r="G46" s="324"/>
      <c r="H46" s="324"/>
      <c r="I46"/>
      <c r="J46" s="290"/>
    </row>
    <row r="47" spans="2:12" ht="15">
      <c r="B47" s="322" t="s">
        <v>517</v>
      </c>
      <c r="C47" s="323"/>
      <c r="D47" s="324"/>
      <c r="E47" s="324"/>
      <c r="F47" s="323"/>
      <c r="G47" s="324"/>
      <c r="H47" s="324"/>
      <c r="I47"/>
      <c r="J47" s="290"/>
    </row>
    <row r="48" spans="2:12">
      <c r="E48" s="15"/>
      <c r="H48" s="15"/>
      <c r="I48" s="15"/>
      <c r="J48" s="16"/>
    </row>
    <row r="49" spans="5:10">
      <c r="E49" s="15"/>
      <c r="I49" s="15"/>
      <c r="J49" s="16"/>
    </row>
    <row r="50" spans="5:10">
      <c r="E50" s="15"/>
      <c r="I50" s="15"/>
      <c r="J50" s="16"/>
    </row>
    <row r="51" spans="5:10">
      <c r="E51" s="15"/>
      <c r="I51" s="15"/>
      <c r="J51" s="16"/>
    </row>
    <row r="52" spans="5:10">
      <c r="E52" s="15"/>
      <c r="I52" s="15"/>
      <c r="J52" s="16"/>
    </row>
    <row r="53" spans="5:10">
      <c r="E53" s="15"/>
      <c r="I53" s="15"/>
      <c r="J53" s="16"/>
    </row>
    <row r="54" spans="5:10">
      <c r="E54" s="15"/>
      <c r="I54" s="15"/>
      <c r="J54" s="16"/>
    </row>
    <row r="55" spans="5:10">
      <c r="E55" s="15"/>
      <c r="I55" s="15"/>
      <c r="J55" s="16"/>
    </row>
    <row r="56" spans="5:10">
      <c r="E56" s="15"/>
      <c r="I56" s="15"/>
      <c r="J56" s="16"/>
    </row>
    <row r="57" spans="5:10">
      <c r="E57" s="15"/>
      <c r="I57" s="15"/>
      <c r="J57" s="16"/>
    </row>
    <row r="58" spans="5:10">
      <c r="E58" s="15"/>
      <c r="I58" s="15"/>
      <c r="J58" s="16"/>
    </row>
    <row r="59" spans="5:10">
      <c r="E59" s="15"/>
      <c r="I59" s="15"/>
      <c r="J59" s="16"/>
    </row>
    <row r="60" spans="5:10">
      <c r="E60" s="15"/>
      <c r="I60" s="15"/>
      <c r="J60" s="16"/>
    </row>
    <row r="61" spans="5:10">
      <c r="E61" s="15"/>
      <c r="I61" s="15"/>
      <c r="J61" s="16"/>
    </row>
    <row r="62" spans="5:10">
      <c r="E62" s="15"/>
      <c r="I62" s="15"/>
      <c r="J62" s="16"/>
    </row>
    <row r="63" spans="5:10">
      <c r="E63" s="15"/>
      <c r="I63" s="15"/>
      <c r="J63" s="16"/>
    </row>
    <row r="64" spans="5:10">
      <c r="E64" s="15"/>
      <c r="I64" s="15"/>
      <c r="J64" s="16"/>
    </row>
    <row r="65" spans="3:10">
      <c r="C65" s="18"/>
      <c r="D65" s="18"/>
      <c r="E65" s="19"/>
      <c r="F65" s="18" t="s">
        <v>15</v>
      </c>
      <c r="G65" s="18">
        <v>6958</v>
      </c>
      <c r="H65" s="19">
        <v>0.90766865449124079</v>
      </c>
      <c r="I65" s="19"/>
      <c r="J65" s="20"/>
    </row>
  </sheetData>
  <phoneticPr fontId="42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K75"/>
  <sheetViews>
    <sheetView workbookViewId="0">
      <selection activeCell="L35" sqref="L35"/>
    </sheetView>
  </sheetViews>
  <sheetFormatPr defaultColWidth="12.44140625" defaultRowHeight="12.3"/>
  <cols>
    <col min="1" max="1" width="7" style="14" customWidth="1"/>
    <col min="2" max="2" width="7.27734375" style="14" customWidth="1"/>
    <col min="3" max="3" width="14" style="14" customWidth="1"/>
    <col min="4" max="4" width="20.5546875" style="14" customWidth="1"/>
    <col min="5" max="5" width="13.27734375" style="14" customWidth="1"/>
    <col min="6" max="6" width="6" style="14" customWidth="1"/>
    <col min="7" max="7" width="17.71875" style="14" customWidth="1"/>
    <col min="8" max="8" width="10.1640625" style="14" customWidth="1"/>
    <col min="9" max="9" width="8.44140625" style="14" customWidth="1"/>
    <col min="10" max="10" width="8.71875" style="14" customWidth="1"/>
    <col min="11" max="11" width="13.44140625" style="14" bestFit="1" customWidth="1"/>
    <col min="12" max="16384" width="12.44140625" style="14"/>
  </cols>
  <sheetData>
    <row r="1" spans="1:11" ht="15">
      <c r="A1" s="64"/>
      <c r="B1" s="64"/>
      <c r="C1" s="64"/>
      <c r="D1" s="64"/>
      <c r="E1" s="64"/>
      <c r="F1" s="64"/>
      <c r="G1" s="64"/>
      <c r="H1" s="64"/>
      <c r="I1" s="22" t="s">
        <v>646</v>
      </c>
    </row>
    <row r="2" spans="1:11" ht="15">
      <c r="A2" s="64"/>
      <c r="B2" s="64"/>
      <c r="C2" s="64"/>
      <c r="D2" s="64"/>
      <c r="E2" s="64"/>
      <c r="F2" s="64"/>
      <c r="G2" s="64"/>
      <c r="H2" s="64"/>
      <c r="I2" s="1" t="s">
        <v>495</v>
      </c>
    </row>
    <row r="3" spans="1:11" ht="15">
      <c r="A3" s="64"/>
      <c r="B3" s="64"/>
      <c r="C3" s="64"/>
      <c r="D3" s="64"/>
      <c r="E3" s="64"/>
      <c r="F3" s="64"/>
      <c r="G3" s="64"/>
      <c r="H3" s="64"/>
      <c r="I3" s="107" t="s">
        <v>266</v>
      </c>
    </row>
    <row r="4" spans="1:11" ht="15">
      <c r="A4" s="64"/>
      <c r="B4" s="64"/>
      <c r="C4" s="64"/>
      <c r="D4" s="64"/>
      <c r="E4" s="64"/>
      <c r="F4" s="64"/>
      <c r="G4" s="64"/>
      <c r="H4" s="64"/>
      <c r="I4" s="1" t="s">
        <v>46</v>
      </c>
    </row>
    <row r="5" spans="1:11" ht="12.6">
      <c r="A5" s="64"/>
      <c r="B5" s="64"/>
      <c r="C5" s="64"/>
      <c r="D5" s="64"/>
      <c r="E5" s="64"/>
      <c r="F5" s="64"/>
      <c r="G5" s="64"/>
      <c r="H5" s="64"/>
      <c r="I5" s="64"/>
    </row>
    <row r="6" spans="1:11" ht="15">
      <c r="A6" s="12" t="s">
        <v>495</v>
      </c>
      <c r="B6" s="110"/>
      <c r="C6" s="110"/>
      <c r="D6" s="69"/>
      <c r="E6" s="110"/>
      <c r="F6" s="110"/>
      <c r="G6" s="110"/>
      <c r="H6" s="110"/>
      <c r="I6" s="110"/>
    </row>
    <row r="7" spans="1:11" ht="15">
      <c r="A7" s="67" t="s">
        <v>266</v>
      </c>
      <c r="B7" s="110"/>
      <c r="C7" s="69"/>
      <c r="D7" s="110"/>
      <c r="E7" s="110"/>
      <c r="F7" s="110"/>
      <c r="G7" s="110"/>
      <c r="H7" s="110"/>
      <c r="I7" s="110"/>
    </row>
    <row r="8" spans="1:11">
      <c r="B8" s="133"/>
    </row>
    <row r="9" spans="1:11" ht="17.399999999999999">
      <c r="B9" s="133"/>
      <c r="C9" s="134" t="s">
        <v>210</v>
      </c>
    </row>
    <row r="10" spans="1:11" ht="15">
      <c r="B10" s="133"/>
      <c r="C10" s="13" t="s">
        <v>211</v>
      </c>
      <c r="I10" s="15"/>
      <c r="J10" s="16"/>
      <c r="K10" s="17"/>
    </row>
    <row r="11" spans="1:11" ht="15">
      <c r="B11" s="133"/>
      <c r="C11" s="135" t="s">
        <v>212</v>
      </c>
      <c r="I11" s="15"/>
      <c r="J11" s="16"/>
      <c r="K11" s="17"/>
    </row>
    <row r="12" spans="1:11" ht="15">
      <c r="B12" s="133"/>
      <c r="C12" s="135" t="s">
        <v>4</v>
      </c>
      <c r="I12" s="15"/>
      <c r="J12" s="16"/>
      <c r="K12" s="17"/>
    </row>
    <row r="13" spans="1:11" ht="19.8">
      <c r="A13" s="136" t="s">
        <v>213</v>
      </c>
      <c r="B13" s="133"/>
      <c r="C13" s="15"/>
      <c r="I13" s="15"/>
      <c r="J13" s="16"/>
      <c r="K13" s="17"/>
    </row>
    <row r="14" spans="1:11">
      <c r="B14" s="133"/>
      <c r="C14" s="15"/>
      <c r="I14" s="15"/>
      <c r="J14" s="16"/>
      <c r="K14" s="17"/>
    </row>
    <row r="15" spans="1:11" ht="17.399999999999999">
      <c r="B15" s="133"/>
      <c r="C15" s="137" t="s">
        <v>3</v>
      </c>
      <c r="E15" s="134" t="s">
        <v>214</v>
      </c>
      <c r="I15" s="15"/>
      <c r="J15" s="16"/>
      <c r="K15" s="17"/>
    </row>
    <row r="16" spans="1:11" ht="15">
      <c r="B16" s="133"/>
      <c r="C16" s="15"/>
      <c r="E16" s="13" t="s">
        <v>215</v>
      </c>
      <c r="I16" s="15"/>
      <c r="J16" s="16"/>
      <c r="K16" s="17"/>
    </row>
    <row r="17" spans="1:11" ht="15">
      <c r="B17" s="133"/>
      <c r="C17" s="15"/>
      <c r="E17" s="135" t="s">
        <v>212</v>
      </c>
      <c r="I17" s="15"/>
      <c r="J17" s="16"/>
      <c r="K17" s="17"/>
    </row>
    <row r="18" spans="1:11" ht="17.399999999999999">
      <c r="B18" s="133"/>
      <c r="C18" s="15"/>
      <c r="E18" s="135" t="s">
        <v>3</v>
      </c>
      <c r="H18" s="134" t="s">
        <v>216</v>
      </c>
      <c r="I18" s="15"/>
      <c r="J18" s="16"/>
      <c r="K18" s="17"/>
    </row>
    <row r="19" spans="1:11" ht="15">
      <c r="B19" s="133"/>
      <c r="C19" s="15"/>
      <c r="H19" s="13" t="s">
        <v>217</v>
      </c>
      <c r="I19" s="15"/>
      <c r="J19" s="16"/>
      <c r="K19" s="17"/>
    </row>
    <row r="20" spans="1:11" ht="15">
      <c r="B20" s="133"/>
      <c r="C20" s="15"/>
      <c r="H20" s="135" t="s">
        <v>211</v>
      </c>
      <c r="I20" s="15"/>
      <c r="J20" s="16"/>
      <c r="K20" s="17"/>
    </row>
    <row r="21" spans="1:11" ht="15">
      <c r="B21" s="133"/>
      <c r="C21" s="15"/>
      <c r="H21" s="135" t="s">
        <v>218</v>
      </c>
      <c r="I21" s="15"/>
      <c r="J21" s="16"/>
      <c r="K21" s="17"/>
    </row>
    <row r="22" spans="1:11">
      <c r="B22" s="133"/>
      <c r="C22" s="15"/>
      <c r="I22" s="15"/>
      <c r="J22" s="16"/>
      <c r="K22" s="17"/>
    </row>
    <row r="23" spans="1:11">
      <c r="B23" s="133"/>
      <c r="C23" s="15"/>
      <c r="I23" s="15"/>
      <c r="J23" s="16"/>
      <c r="K23" s="17"/>
    </row>
    <row r="24" spans="1:11">
      <c r="B24" s="133"/>
      <c r="C24" s="15"/>
      <c r="I24" s="15"/>
      <c r="J24" s="16"/>
      <c r="K24" s="17"/>
    </row>
    <row r="25" spans="1:11" ht="17.399999999999999">
      <c r="B25" s="133"/>
      <c r="C25" s="15"/>
      <c r="E25" s="137" t="s">
        <v>4</v>
      </c>
      <c r="I25" s="15"/>
      <c r="J25" s="16"/>
      <c r="K25" s="17"/>
    </row>
    <row r="26" spans="1:11">
      <c r="B26" s="133"/>
      <c r="C26" s="15"/>
      <c r="I26" s="15"/>
      <c r="J26" s="16"/>
      <c r="K26" s="17"/>
    </row>
    <row r="27" spans="1:11">
      <c r="B27" s="133"/>
      <c r="C27" s="15"/>
      <c r="I27" s="15"/>
      <c r="J27" s="16"/>
      <c r="K27" s="17"/>
    </row>
    <row r="28" spans="1:11">
      <c r="B28" s="133"/>
      <c r="C28" s="15"/>
      <c r="I28" s="15"/>
      <c r="J28" s="16"/>
      <c r="K28" s="17"/>
    </row>
    <row r="29" spans="1:11">
      <c r="B29" s="138"/>
      <c r="C29" s="139"/>
      <c r="D29" s="140"/>
      <c r="E29" s="140"/>
      <c r="F29" s="140"/>
      <c r="G29" s="140"/>
      <c r="H29" s="140"/>
      <c r="I29" s="139"/>
      <c r="J29" s="16"/>
      <c r="K29" s="17"/>
    </row>
    <row r="30" spans="1:11" ht="19.8">
      <c r="C30" s="15"/>
      <c r="E30" s="141" t="s">
        <v>219</v>
      </c>
      <c r="I30" s="15"/>
      <c r="J30" s="16"/>
      <c r="K30" s="17"/>
    </row>
    <row r="31" spans="1:11">
      <c r="C31" s="15"/>
      <c r="I31" s="15"/>
      <c r="J31" s="16"/>
      <c r="K31" s="17"/>
    </row>
    <row r="32" spans="1:11" ht="12.6">
      <c r="A32" s="142"/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C73" s="15"/>
      <c r="I73" s="15"/>
      <c r="J73" s="16"/>
      <c r="K73" s="17"/>
    </row>
    <row r="74" spans="1:11">
      <c r="C74" s="15"/>
      <c r="I74" s="15"/>
      <c r="J74" s="16"/>
      <c r="K74" s="17"/>
    </row>
    <row r="75" spans="1:11">
      <c r="A75" s="18"/>
      <c r="B75" s="18"/>
      <c r="C75" s="19"/>
      <c r="D75" s="18" t="s">
        <v>15</v>
      </c>
      <c r="E75" s="18">
        <v>6958</v>
      </c>
      <c r="F75" s="19">
        <v>0.90766865449124079</v>
      </c>
      <c r="G75" s="18"/>
      <c r="H75" s="18"/>
      <c r="I75" s="19"/>
      <c r="J75" s="20"/>
      <c r="K75" s="21"/>
    </row>
  </sheetData>
  <phoneticPr fontId="88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M44"/>
  <sheetViews>
    <sheetView topLeftCell="C10" workbookViewId="0">
      <selection activeCell="K26" sqref="K26"/>
    </sheetView>
  </sheetViews>
  <sheetFormatPr defaultRowHeight="12.3"/>
  <cols>
    <col min="2" max="3" width="13" customWidth="1"/>
    <col min="4" max="4" width="7.27734375" customWidth="1"/>
    <col min="8" max="8" width="19.5546875" customWidth="1"/>
    <col min="9" max="9" width="7.71875" customWidth="1"/>
    <col min="10" max="10" width="8.44140625" customWidth="1"/>
    <col min="11" max="11" width="14.44140625" customWidth="1"/>
  </cols>
  <sheetData>
    <row r="1" spans="1:10" ht="15">
      <c r="A1" s="7"/>
      <c r="I1" s="22" t="s">
        <v>646</v>
      </c>
      <c r="J1" s="22"/>
    </row>
    <row r="2" spans="1:10" ht="15">
      <c r="A2" s="3"/>
      <c r="I2" s="1" t="s">
        <v>508</v>
      </c>
      <c r="J2" s="1"/>
    </row>
    <row r="3" spans="1:10" ht="15">
      <c r="A3" s="3"/>
      <c r="I3" s="1" t="s">
        <v>172</v>
      </c>
      <c r="J3" s="1"/>
    </row>
    <row r="4" spans="1:10" ht="15">
      <c r="A4" s="7"/>
      <c r="B4" s="7"/>
      <c r="C4" s="7"/>
      <c r="D4" s="7"/>
      <c r="E4" s="7"/>
      <c r="F4" s="7"/>
      <c r="G4" s="7"/>
      <c r="H4" s="7"/>
      <c r="I4" s="112" t="s">
        <v>205</v>
      </c>
      <c r="J4" s="112"/>
    </row>
    <row r="5" spans="1:10" ht="15">
      <c r="A5" s="7"/>
      <c r="B5" s="7"/>
      <c r="C5" s="7"/>
      <c r="D5" s="7"/>
      <c r="E5" s="7"/>
      <c r="F5" s="7"/>
      <c r="G5" s="7"/>
      <c r="H5" s="7"/>
      <c r="I5" s="7"/>
      <c r="J5" s="7"/>
    </row>
    <row r="6" spans="1:10" ht="15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ht="15">
      <c r="A7" s="7"/>
      <c r="B7" s="7"/>
      <c r="C7" s="7"/>
      <c r="D7" s="7"/>
      <c r="E7" s="7"/>
      <c r="F7" s="7"/>
      <c r="G7" s="7"/>
      <c r="H7" s="7"/>
      <c r="I7" s="7"/>
      <c r="J7" s="7"/>
    </row>
    <row r="8" spans="1:10" ht="15">
      <c r="A8" s="7"/>
      <c r="B8" s="7"/>
      <c r="C8" s="7"/>
      <c r="D8" s="12" t="s">
        <v>508</v>
      </c>
      <c r="E8" s="5"/>
      <c r="F8" s="5"/>
      <c r="G8" s="5"/>
      <c r="H8" s="5"/>
      <c r="I8" s="7"/>
      <c r="J8" s="7"/>
    </row>
    <row r="9" spans="1:10" ht="15">
      <c r="A9" s="7"/>
      <c r="B9" s="7"/>
      <c r="C9" s="7"/>
      <c r="D9" s="12"/>
      <c r="E9" s="5"/>
      <c r="F9" s="5"/>
      <c r="G9" s="5"/>
      <c r="H9" s="5"/>
      <c r="I9" s="7"/>
      <c r="J9" s="7"/>
    </row>
    <row r="10" spans="1:10" ht="15">
      <c r="A10" s="7"/>
      <c r="B10" s="7"/>
      <c r="C10" s="7"/>
      <c r="D10" s="5" t="s">
        <v>647</v>
      </c>
      <c r="E10" s="5"/>
      <c r="F10" s="5"/>
      <c r="G10" s="5"/>
      <c r="H10" s="5"/>
      <c r="I10" s="7"/>
      <c r="J10" s="7"/>
    </row>
    <row r="11" spans="1:10" ht="15">
      <c r="A11" s="7"/>
      <c r="B11" s="7"/>
      <c r="C11" s="7"/>
      <c r="D11" s="5" t="s">
        <v>92</v>
      </c>
      <c r="E11" s="5"/>
      <c r="F11" s="5"/>
      <c r="G11" s="5"/>
      <c r="H11" s="5"/>
      <c r="I11" s="7"/>
      <c r="J11" s="7"/>
    </row>
    <row r="12" spans="1:10" ht="15">
      <c r="A12" s="7"/>
      <c r="B12" s="7"/>
      <c r="C12" s="7"/>
      <c r="D12" s="5"/>
      <c r="E12" s="5"/>
      <c r="F12" s="5"/>
      <c r="G12" s="5"/>
      <c r="H12" s="5"/>
      <c r="I12" s="7"/>
      <c r="J12" s="7"/>
    </row>
    <row r="13" spans="1:10" ht="15">
      <c r="A13" s="7"/>
      <c r="B13" s="7"/>
      <c r="C13" s="7"/>
      <c r="D13" s="38" t="s">
        <v>165</v>
      </c>
      <c r="E13" s="5"/>
      <c r="F13" s="5"/>
      <c r="G13" s="5"/>
      <c r="H13" s="5"/>
      <c r="I13" s="7"/>
      <c r="J13" s="7"/>
    </row>
    <row r="14" spans="1:10" ht="15.3" thickBot="1">
      <c r="D14" s="38" t="s">
        <v>390</v>
      </c>
      <c r="E14" s="5"/>
      <c r="F14" s="5"/>
      <c r="G14" s="5"/>
      <c r="H14" s="5"/>
    </row>
    <row r="15" spans="1:10" ht="15">
      <c r="D15" s="24" t="s">
        <v>16</v>
      </c>
      <c r="E15" s="25"/>
      <c r="F15" s="25"/>
      <c r="G15" s="25"/>
      <c r="H15" s="26">
        <v>3.1E-2</v>
      </c>
    </row>
    <row r="16" spans="1:10" ht="15">
      <c r="D16" s="27"/>
      <c r="E16" s="7" t="s">
        <v>17</v>
      </c>
      <c r="F16" s="7"/>
      <c r="G16" s="22"/>
      <c r="H16" s="244">
        <f>1+0.5*H18</f>
        <v>1.0262500000000001</v>
      </c>
    </row>
    <row r="17" spans="4:13" ht="15">
      <c r="D17" s="27" t="s">
        <v>18</v>
      </c>
      <c r="E17" s="7"/>
      <c r="F17" s="7"/>
      <c r="G17" s="7"/>
      <c r="H17" s="245">
        <f>H15*H16</f>
        <v>3.1813750000000002E-2</v>
      </c>
    </row>
    <row r="18" spans="4:13" ht="15.3" thickBot="1">
      <c r="D18" s="27" t="s">
        <v>49</v>
      </c>
      <c r="E18" s="7"/>
      <c r="F18" s="7"/>
      <c r="G18" s="7"/>
      <c r="H18" s="246">
        <v>5.2499999999999998E-2</v>
      </c>
      <c r="J18" s="205"/>
    </row>
    <row r="19" spans="4:13" ht="15.3" thickBot="1">
      <c r="D19" s="42" t="s">
        <v>19</v>
      </c>
      <c r="E19" s="43"/>
      <c r="F19" s="43"/>
      <c r="G19" s="43"/>
      <c r="H19" s="247">
        <v>8.4500000000000006E-2</v>
      </c>
      <c r="J19" s="205">
        <f>H17+H18</f>
        <v>8.4313749999999993E-2</v>
      </c>
      <c r="M19" s="205"/>
    </row>
    <row r="20" spans="4:13" ht="15">
      <c r="D20" s="7" t="s">
        <v>774</v>
      </c>
      <c r="E20" s="7"/>
      <c r="F20" s="7"/>
      <c r="G20" s="7"/>
      <c r="H20" s="7"/>
    </row>
    <row r="21" spans="4:13" ht="15">
      <c r="D21" s="7" t="s">
        <v>260</v>
      </c>
      <c r="E21" s="7"/>
      <c r="F21" s="7"/>
      <c r="G21" s="7"/>
      <c r="H21" s="7"/>
    </row>
    <row r="22" spans="4:13" ht="15">
      <c r="D22" s="7" t="s">
        <v>775</v>
      </c>
      <c r="E22" s="7"/>
      <c r="F22" s="7"/>
      <c r="G22" s="7"/>
      <c r="H22" s="7"/>
    </row>
    <row r="24" spans="4:13" ht="15">
      <c r="D24" s="38" t="s">
        <v>166</v>
      </c>
      <c r="E24" s="5"/>
      <c r="F24" s="5"/>
      <c r="G24" s="5"/>
      <c r="H24" s="5"/>
    </row>
    <row r="25" spans="4:13" ht="15.3" thickBot="1">
      <c r="D25" s="38" t="s">
        <v>612</v>
      </c>
      <c r="E25" s="5"/>
      <c r="F25" s="5"/>
      <c r="G25" s="5"/>
      <c r="H25" s="5"/>
    </row>
    <row r="26" spans="4:13" ht="15">
      <c r="D26" s="24" t="s">
        <v>16</v>
      </c>
      <c r="E26" s="25"/>
      <c r="F26" s="25"/>
      <c r="G26" s="25"/>
      <c r="H26" s="26">
        <v>2.9000000000000001E-2</v>
      </c>
    </row>
    <row r="27" spans="4:13" ht="15">
      <c r="D27" s="27"/>
      <c r="E27" s="7" t="s">
        <v>17</v>
      </c>
      <c r="F27" s="7"/>
      <c r="G27" s="22"/>
      <c r="H27" s="244">
        <f>1+0.5*H29</f>
        <v>1.026875</v>
      </c>
    </row>
    <row r="28" spans="4:13" ht="15">
      <c r="D28" s="27" t="s">
        <v>18</v>
      </c>
      <c r="E28" s="7"/>
      <c r="F28" s="7"/>
      <c r="G28" s="7"/>
      <c r="H28" s="245">
        <f>H26*H27</f>
        <v>2.9779375E-2</v>
      </c>
    </row>
    <row r="29" spans="4:13" ht="15.3" thickBot="1">
      <c r="D29" s="27" t="s">
        <v>49</v>
      </c>
      <c r="E29" s="7"/>
      <c r="F29" s="7"/>
      <c r="G29" s="7"/>
      <c r="H29" s="246">
        <v>5.3749999999999999E-2</v>
      </c>
    </row>
    <row r="30" spans="4:13" ht="15.3" thickBot="1">
      <c r="D30" s="42" t="s">
        <v>19</v>
      </c>
      <c r="E30" s="43"/>
      <c r="F30" s="43"/>
      <c r="G30" s="43"/>
      <c r="H30" s="247">
        <v>8.3500000000000005E-2</v>
      </c>
      <c r="J30" s="205">
        <f>H28+H29</f>
        <v>8.3529375000000003E-2</v>
      </c>
    </row>
    <row r="31" spans="4:13" ht="15">
      <c r="D31" s="7" t="s">
        <v>774</v>
      </c>
      <c r="E31" s="7"/>
      <c r="F31" s="7"/>
      <c r="G31" s="7"/>
      <c r="H31" s="7"/>
    </row>
    <row r="32" spans="4:13" ht="15">
      <c r="D32" s="7" t="s">
        <v>260</v>
      </c>
      <c r="E32" s="7"/>
      <c r="F32" s="7"/>
      <c r="G32" s="7"/>
      <c r="H32" s="7"/>
    </row>
    <row r="33" spans="4:10" ht="15">
      <c r="D33" s="7" t="s">
        <v>775</v>
      </c>
      <c r="E33" s="7"/>
      <c r="F33" s="7"/>
      <c r="G33" s="7"/>
      <c r="H33" s="7"/>
    </row>
    <row r="35" spans="4:10" ht="15">
      <c r="D35" s="38" t="s">
        <v>624</v>
      </c>
      <c r="E35" s="5"/>
      <c r="F35" s="5"/>
      <c r="G35" s="5"/>
      <c r="H35" s="5"/>
    </row>
    <row r="36" spans="4:10" ht="15.3" thickBot="1">
      <c r="D36" s="38" t="s">
        <v>625</v>
      </c>
      <c r="E36" s="5"/>
      <c r="F36" s="5"/>
      <c r="G36" s="5"/>
      <c r="H36" s="5"/>
    </row>
    <row r="37" spans="4:10" ht="15">
      <c r="D37" s="24" t="s">
        <v>16</v>
      </c>
      <c r="E37" s="25"/>
      <c r="F37" s="25"/>
      <c r="G37" s="25"/>
      <c r="H37" s="26">
        <v>2.5999999999999999E-2</v>
      </c>
    </row>
    <row r="38" spans="4:10" ht="15">
      <c r="D38" s="27"/>
      <c r="E38" s="7" t="s">
        <v>17</v>
      </c>
      <c r="F38" s="7"/>
      <c r="G38" s="22"/>
      <c r="H38" s="244">
        <f>1+0.5*H40</f>
        <v>1.03125</v>
      </c>
    </row>
    <row r="39" spans="4:10" ht="15">
      <c r="D39" s="27" t="s">
        <v>18</v>
      </c>
      <c r="E39" s="7"/>
      <c r="F39" s="7"/>
      <c r="G39" s="7"/>
      <c r="H39" s="245">
        <f>H37*H38</f>
        <v>2.68125E-2</v>
      </c>
    </row>
    <row r="40" spans="4:10" ht="15.3" thickBot="1">
      <c r="D40" s="27" t="s">
        <v>49</v>
      </c>
      <c r="E40" s="7"/>
      <c r="F40" s="7"/>
      <c r="G40" s="7"/>
      <c r="H40" s="246">
        <v>6.25E-2</v>
      </c>
    </row>
    <row r="41" spans="4:10" ht="15.3" thickBot="1">
      <c r="D41" s="42" t="s">
        <v>19</v>
      </c>
      <c r="E41" s="43"/>
      <c r="F41" s="43"/>
      <c r="G41" s="43"/>
      <c r="H41" s="247">
        <v>8.9499999999999996E-2</v>
      </c>
      <c r="J41" s="205">
        <f>H39+H40</f>
        <v>8.9312500000000003E-2</v>
      </c>
    </row>
    <row r="42" spans="4:10" ht="15">
      <c r="D42" s="7" t="s">
        <v>774</v>
      </c>
      <c r="E42" s="7"/>
      <c r="F42" s="7"/>
      <c r="G42" s="7"/>
      <c r="H42" s="7"/>
    </row>
    <row r="43" spans="4:10" ht="15">
      <c r="D43" s="7" t="s">
        <v>260</v>
      </c>
      <c r="E43" s="7"/>
      <c r="F43" s="7"/>
      <c r="G43" s="7"/>
      <c r="H43" s="7"/>
    </row>
    <row r="44" spans="4:10" ht="15">
      <c r="D44" s="7" t="s">
        <v>775</v>
      </c>
      <c r="E44" s="7"/>
      <c r="F44" s="7"/>
      <c r="G44" s="7"/>
      <c r="H44" s="7"/>
    </row>
  </sheetData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pageSetUpPr fitToPage="1"/>
  </sheetPr>
  <dimension ref="A1:H94"/>
  <sheetViews>
    <sheetView topLeftCell="B40" zoomScaleNormal="100" workbookViewId="0">
      <selection activeCell="D49" sqref="D49"/>
    </sheetView>
  </sheetViews>
  <sheetFormatPr defaultRowHeight="15"/>
  <cols>
    <col min="3" max="3" width="49.27734375" customWidth="1"/>
    <col min="4" max="4" width="12.71875" style="290" customWidth="1"/>
    <col min="5" max="7" width="12.71875" style="417" customWidth="1"/>
    <col min="8" max="8" width="42.83203125" style="7" customWidth="1"/>
  </cols>
  <sheetData>
    <row r="1" spans="1:7">
      <c r="C1" s="35"/>
      <c r="D1" s="409"/>
      <c r="E1" s="410"/>
      <c r="F1" s="410"/>
      <c r="G1" s="418" t="s">
        <v>646</v>
      </c>
    </row>
    <row r="2" spans="1:7">
      <c r="C2" s="35"/>
      <c r="D2" s="409"/>
      <c r="E2" s="410"/>
      <c r="F2" s="410"/>
      <c r="G2" s="422" t="s">
        <v>508</v>
      </c>
    </row>
    <row r="3" spans="1:7">
      <c r="C3" s="35"/>
      <c r="D3" s="409"/>
      <c r="E3" s="410"/>
      <c r="F3" s="410"/>
      <c r="G3" s="411" t="s">
        <v>172</v>
      </c>
    </row>
    <row r="4" spans="1:7">
      <c r="C4" s="35"/>
      <c r="D4" s="409"/>
      <c r="E4" s="410"/>
      <c r="F4" s="410"/>
      <c r="G4" s="412" t="s">
        <v>204</v>
      </c>
    </row>
    <row r="5" spans="1:7">
      <c r="C5" s="35"/>
      <c r="D5" s="409"/>
      <c r="E5" s="410"/>
      <c r="F5" s="410"/>
      <c r="G5" s="410"/>
    </row>
    <row r="6" spans="1:7">
      <c r="C6" s="12" t="s">
        <v>508</v>
      </c>
      <c r="D6" s="12"/>
      <c r="E6" s="419"/>
      <c r="F6" s="419"/>
      <c r="G6" s="419"/>
    </row>
    <row r="7" spans="1:7">
      <c r="C7" s="12"/>
      <c r="D7" s="12"/>
      <c r="E7" s="419"/>
      <c r="F7" s="419"/>
      <c r="G7" s="419"/>
    </row>
    <row r="8" spans="1:7">
      <c r="C8" s="5" t="s">
        <v>647</v>
      </c>
      <c r="D8" s="5"/>
      <c r="E8" s="420"/>
      <c r="F8" s="420"/>
      <c r="G8" s="420"/>
    </row>
    <row r="9" spans="1:7">
      <c r="C9" s="38" t="s">
        <v>13</v>
      </c>
      <c r="D9" s="38"/>
      <c r="E9" s="421"/>
      <c r="F9" s="421"/>
      <c r="G9" s="421"/>
    </row>
    <row r="10" spans="1:7">
      <c r="C10" s="38"/>
      <c r="D10" s="38"/>
      <c r="E10" s="421"/>
      <c r="F10" s="421"/>
      <c r="G10" s="421"/>
    </row>
    <row r="11" spans="1:7">
      <c r="C11" s="38" t="s">
        <v>165</v>
      </c>
      <c r="D11" s="38"/>
      <c r="E11" s="420"/>
      <c r="F11" s="420"/>
      <c r="G11" s="420"/>
    </row>
    <row r="12" spans="1:7" ht="15.3" thickBot="1">
      <c r="C12" s="38" t="s">
        <v>390</v>
      </c>
      <c r="D12" s="38"/>
      <c r="E12" s="420"/>
      <c r="F12" s="420"/>
      <c r="G12" s="420"/>
    </row>
    <row r="13" spans="1:7">
      <c r="C13" s="35"/>
      <c r="D13" s="169"/>
      <c r="E13" s="413" t="s">
        <v>277</v>
      </c>
      <c r="F13" s="414" t="s">
        <v>277</v>
      </c>
      <c r="G13" s="413" t="s">
        <v>277</v>
      </c>
    </row>
    <row r="14" spans="1:7">
      <c r="C14" s="35"/>
      <c r="D14" s="170" t="s">
        <v>278</v>
      </c>
      <c r="E14" s="415" t="s">
        <v>279</v>
      </c>
      <c r="F14" s="416" t="s">
        <v>279</v>
      </c>
      <c r="G14" s="415" t="s">
        <v>279</v>
      </c>
    </row>
    <row r="15" spans="1:7" ht="15.3" thickBot="1">
      <c r="C15" s="168" t="s">
        <v>47</v>
      </c>
      <c r="D15" s="170" t="s">
        <v>277</v>
      </c>
      <c r="E15" s="415" t="s">
        <v>280</v>
      </c>
      <c r="F15" s="416" t="s">
        <v>281</v>
      </c>
      <c r="G15" s="415" t="s">
        <v>282</v>
      </c>
    </row>
    <row r="16" spans="1:7">
      <c r="A16" s="487" t="s">
        <v>391</v>
      </c>
      <c r="B16" s="483">
        <f>B15+1</f>
        <v>1</v>
      </c>
      <c r="C16" s="891" t="s">
        <v>391</v>
      </c>
      <c r="D16" s="894">
        <v>2.3499999046325684</v>
      </c>
      <c r="E16" s="611">
        <v>2.7089544257391809E-2</v>
      </c>
      <c r="F16" s="490">
        <v>2.727075690432813E-2</v>
      </c>
      <c r="G16" s="491">
        <v>2.7897202618371024E-2</v>
      </c>
    </row>
    <row r="17" spans="1:7">
      <c r="A17" s="488" t="s">
        <v>393</v>
      </c>
      <c r="B17" s="483">
        <f t="shared" ref="B17:B45" si="0">B16+1</f>
        <v>2</v>
      </c>
      <c r="C17" s="643" t="s">
        <v>393</v>
      </c>
      <c r="D17" s="881">
        <v>1.4199999570846558</v>
      </c>
      <c r="E17" s="886">
        <v>2.6628660636174771E-2</v>
      </c>
      <c r="F17" s="887">
        <v>2.7391504804791373E-2</v>
      </c>
      <c r="G17" s="613">
        <v>2.8622683620258729E-2</v>
      </c>
    </row>
    <row r="18" spans="1:7">
      <c r="A18" s="488" t="s">
        <v>394</v>
      </c>
      <c r="B18" s="483">
        <f t="shared" si="0"/>
        <v>3</v>
      </c>
      <c r="C18" s="643" t="s">
        <v>394</v>
      </c>
      <c r="D18" s="881">
        <v>1.9800000190734863</v>
      </c>
      <c r="E18" s="886">
        <v>2.5457506781041698E-2</v>
      </c>
      <c r="F18" s="887">
        <v>2.5748208204548532E-2</v>
      </c>
      <c r="G18" s="613">
        <v>2.6360128119779388E-2</v>
      </c>
    </row>
    <row r="19" spans="1:7">
      <c r="A19" s="488" t="s">
        <v>396</v>
      </c>
      <c r="B19" s="483">
        <f t="shared" si="0"/>
        <v>4</v>
      </c>
      <c r="C19" s="643" t="s">
        <v>396</v>
      </c>
      <c r="D19" s="881">
        <v>2.7999999523162842</v>
      </c>
      <c r="E19" s="886">
        <v>2.9944388481922334E-2</v>
      </c>
      <c r="F19" s="887">
        <v>3.0603991113726067E-2</v>
      </c>
      <c r="G19" s="613">
        <v>3.1688088071316484E-2</v>
      </c>
    </row>
    <row r="20" spans="1:7">
      <c r="A20" s="488" t="s">
        <v>588</v>
      </c>
      <c r="B20" s="483">
        <f t="shared" si="0"/>
        <v>5</v>
      </c>
      <c r="C20" s="643" t="s">
        <v>588</v>
      </c>
      <c r="D20" s="881">
        <v>1.7599999904632568</v>
      </c>
      <c r="E20" s="886">
        <v>3.4713775526720871E-2</v>
      </c>
      <c r="F20" s="887">
        <v>3.4986890770151845E-2</v>
      </c>
      <c r="G20" s="613">
        <v>3.4962603729938833E-2</v>
      </c>
    </row>
    <row r="21" spans="1:7">
      <c r="A21" s="488" t="s">
        <v>589</v>
      </c>
      <c r="B21" s="483">
        <f t="shared" si="0"/>
        <v>6</v>
      </c>
      <c r="C21" s="643" t="s">
        <v>589</v>
      </c>
      <c r="D21" s="881">
        <v>1.5499999523162842</v>
      </c>
      <c r="E21" s="886">
        <v>3.2208683578757877E-2</v>
      </c>
      <c r="F21" s="887">
        <v>3.3043090016596305E-2</v>
      </c>
      <c r="G21" s="613">
        <v>3.4829502888967662E-2</v>
      </c>
    </row>
    <row r="22" spans="1:7">
      <c r="A22" s="488" t="s">
        <v>399</v>
      </c>
      <c r="B22" s="483">
        <f t="shared" si="0"/>
        <v>7</v>
      </c>
      <c r="C22" s="643" t="s">
        <v>399</v>
      </c>
      <c r="D22" s="881">
        <v>1.5299999713897705</v>
      </c>
      <c r="E22" s="886">
        <v>2.3950783040180501E-2</v>
      </c>
      <c r="F22" s="887">
        <v>2.4833003445435799E-2</v>
      </c>
      <c r="G22" s="613">
        <v>2.606241682551038E-2</v>
      </c>
    </row>
    <row r="23" spans="1:7">
      <c r="A23" s="488" t="s">
        <v>401</v>
      </c>
      <c r="B23" s="483">
        <f t="shared" si="0"/>
        <v>8</v>
      </c>
      <c r="C23" s="643" t="s">
        <v>401</v>
      </c>
      <c r="D23" s="881">
        <v>2.9600000381469727</v>
      </c>
      <c r="E23" s="886">
        <v>3.1912256083061419E-2</v>
      </c>
      <c r="F23" s="887">
        <v>3.295467661160955E-2</v>
      </c>
      <c r="G23" s="613">
        <v>3.3752109941824184E-2</v>
      </c>
    </row>
    <row r="24" spans="1:7">
      <c r="A24" s="488" t="s">
        <v>436</v>
      </c>
      <c r="B24" s="483">
        <f t="shared" si="0"/>
        <v>9</v>
      </c>
      <c r="C24" s="643" t="s">
        <v>652</v>
      </c>
      <c r="D24" s="881">
        <v>3.6700000762939453</v>
      </c>
      <c r="E24" s="886">
        <v>4.4958044177634646E-2</v>
      </c>
      <c r="F24" s="887">
        <v>4.6696205614070653E-2</v>
      </c>
      <c r="G24" s="613">
        <v>4.7452261397802377E-2</v>
      </c>
    </row>
    <row r="25" spans="1:7">
      <c r="A25" s="488" t="s">
        <v>578</v>
      </c>
      <c r="B25" s="483">
        <f t="shared" si="0"/>
        <v>10</v>
      </c>
      <c r="C25" s="643" t="s">
        <v>436</v>
      </c>
      <c r="D25" s="881">
        <v>3.7799999713897705</v>
      </c>
      <c r="E25" s="886">
        <v>3.9597322167060585E-2</v>
      </c>
      <c r="F25" s="887">
        <v>4.0977386243195052E-2</v>
      </c>
      <c r="G25" s="613">
        <v>4.1751885238165455E-2</v>
      </c>
    </row>
    <row r="26" spans="1:7">
      <c r="A26" s="488" t="s">
        <v>590</v>
      </c>
      <c r="B26" s="483">
        <f t="shared" si="0"/>
        <v>11</v>
      </c>
      <c r="C26" s="643" t="s">
        <v>578</v>
      </c>
      <c r="D26" s="881">
        <v>2.4500000476837158</v>
      </c>
      <c r="E26" s="886">
        <v>3.4420587458969941E-2</v>
      </c>
      <c r="F26" s="887">
        <v>3.4262593529347643E-2</v>
      </c>
      <c r="G26" s="613">
        <v>3.6604376304856225E-2</v>
      </c>
    </row>
    <row r="27" spans="1:7">
      <c r="A27" s="488" t="s">
        <v>484</v>
      </c>
      <c r="B27" s="483">
        <f t="shared" si="0"/>
        <v>12</v>
      </c>
      <c r="C27" s="643" t="s">
        <v>602</v>
      </c>
      <c r="D27" s="881">
        <v>3.7200000286102295</v>
      </c>
      <c r="E27" s="886">
        <v>3.1457355230858332E-2</v>
      </c>
      <c r="F27" s="887">
        <v>3.3223086132429962E-2</v>
      </c>
      <c r="G27" s="613">
        <v>3.5672883768509918E-2</v>
      </c>
    </row>
    <row r="28" spans="1:7">
      <c r="A28" s="488" t="s">
        <v>591</v>
      </c>
      <c r="B28" s="483">
        <f t="shared" si="0"/>
        <v>13</v>
      </c>
      <c r="C28" s="643" t="s">
        <v>590</v>
      </c>
      <c r="D28" s="881">
        <v>1.8999999761581421</v>
      </c>
      <c r="E28" s="886">
        <v>2.9388865891253078E-2</v>
      </c>
      <c r="F28" s="886">
        <v>2.9930267351544623E-2</v>
      </c>
      <c r="G28" s="614">
        <v>3.1292031118961471E-2</v>
      </c>
    </row>
    <row r="29" spans="1:7">
      <c r="A29" s="488" t="s">
        <v>404</v>
      </c>
      <c r="B29" s="483">
        <f t="shared" si="0"/>
        <v>14</v>
      </c>
      <c r="C29" s="643" t="s">
        <v>484</v>
      </c>
      <c r="D29" s="881">
        <v>2.1400001049041748</v>
      </c>
      <c r="E29" s="886">
        <v>2.5217313981910017E-2</v>
      </c>
      <c r="F29" s="887">
        <v>2.6424321548220362E-2</v>
      </c>
      <c r="G29" s="613">
        <v>2.7896630307583617E-2</v>
      </c>
    </row>
    <row r="30" spans="1:7">
      <c r="A30" s="488" t="s">
        <v>423</v>
      </c>
      <c r="B30" s="483">
        <f t="shared" si="0"/>
        <v>15</v>
      </c>
      <c r="C30" s="643" t="s">
        <v>653</v>
      </c>
      <c r="D30" s="881">
        <v>1.4500000476837158</v>
      </c>
      <c r="E30" s="886">
        <v>3.0972097651468848E-2</v>
      </c>
      <c r="F30" s="887">
        <v>3.0911938709452511E-2</v>
      </c>
      <c r="G30" s="613">
        <v>3.0104466947149799E-2</v>
      </c>
    </row>
    <row r="31" spans="1:7">
      <c r="A31" s="488" t="s">
        <v>592</v>
      </c>
      <c r="B31" s="483">
        <f t="shared" si="0"/>
        <v>16</v>
      </c>
      <c r="C31" s="643" t="s">
        <v>654</v>
      </c>
      <c r="D31" s="881">
        <v>1.5199999809265137</v>
      </c>
      <c r="E31" s="886">
        <v>3.1629326092665194E-2</v>
      </c>
      <c r="F31" s="887">
        <v>3.3019391237161841E-2</v>
      </c>
      <c r="G31" s="613">
        <v>3.4617705459345401E-2</v>
      </c>
    </row>
    <row r="32" spans="1:7">
      <c r="A32" s="488" t="s">
        <v>407</v>
      </c>
      <c r="B32" s="483">
        <f t="shared" si="0"/>
        <v>17</v>
      </c>
      <c r="C32" s="643" t="s">
        <v>591</v>
      </c>
      <c r="D32" s="881">
        <v>1.2799999713897705</v>
      </c>
      <c r="E32" s="886">
        <v>2.8384520931140276E-2</v>
      </c>
      <c r="F32" s="887">
        <v>2.8680116469427624E-2</v>
      </c>
      <c r="G32" s="613">
        <v>2.9772634096406816E-2</v>
      </c>
    </row>
    <row r="33" spans="1:7">
      <c r="A33" s="488" t="s">
        <v>420</v>
      </c>
      <c r="B33" s="483">
        <f t="shared" si="0"/>
        <v>18</v>
      </c>
      <c r="C33" s="643" t="s">
        <v>404</v>
      </c>
      <c r="D33" s="881">
        <v>2.6800000667572021</v>
      </c>
      <c r="E33" s="886">
        <v>2.43367927506375E-2</v>
      </c>
      <c r="F33" s="887">
        <v>2.4937501784307998E-2</v>
      </c>
      <c r="G33" s="613">
        <v>2.5772810968205849E-2</v>
      </c>
    </row>
    <row r="34" spans="1:7">
      <c r="A34" s="488" t="s">
        <v>409</v>
      </c>
      <c r="B34" s="483">
        <f t="shared" si="0"/>
        <v>19</v>
      </c>
      <c r="C34" s="643" t="s">
        <v>423</v>
      </c>
      <c r="D34" s="881">
        <v>1.4099999666213989</v>
      </c>
      <c r="E34" s="886">
        <v>1.81716638021488E-2</v>
      </c>
      <c r="F34" s="887">
        <v>1.8674864132034664E-2</v>
      </c>
      <c r="G34" s="613">
        <v>1.966442586668958E-2</v>
      </c>
    </row>
    <row r="35" spans="1:7">
      <c r="A35" s="488" t="s">
        <v>582</v>
      </c>
      <c r="B35" s="483">
        <f t="shared" si="0"/>
        <v>20</v>
      </c>
      <c r="C35" s="643" t="s">
        <v>592</v>
      </c>
      <c r="D35" s="881">
        <v>5</v>
      </c>
      <c r="E35" s="886">
        <v>2.1500413524620125E-2</v>
      </c>
      <c r="F35" s="886">
        <v>2.2612428996972952E-2</v>
      </c>
      <c r="G35" s="614">
        <v>2.4022901833080867E-2</v>
      </c>
    </row>
    <row r="36" spans="1:7">
      <c r="A36" s="488" t="s">
        <v>411</v>
      </c>
      <c r="B36" s="483">
        <f t="shared" si="0"/>
        <v>21</v>
      </c>
      <c r="C36" s="643" t="s">
        <v>407</v>
      </c>
      <c r="D36" s="881">
        <v>2.2999999523162842</v>
      </c>
      <c r="E36" s="886">
        <v>3.0939760987870057E-2</v>
      </c>
      <c r="F36" s="887">
        <v>3.1637443405421704E-2</v>
      </c>
      <c r="G36" s="613">
        <v>3.2072511100802295E-2</v>
      </c>
    </row>
    <row r="37" spans="1:7">
      <c r="A37" s="488" t="s">
        <v>440</v>
      </c>
      <c r="B37" s="483">
        <f t="shared" si="0"/>
        <v>22</v>
      </c>
      <c r="C37" s="643" t="s">
        <v>608</v>
      </c>
      <c r="D37" s="881">
        <v>1.5499999523162842</v>
      </c>
      <c r="E37" s="886">
        <v>3.5469918128933922E-2</v>
      </c>
      <c r="F37" s="887">
        <v>3.5760885462229469E-2</v>
      </c>
      <c r="G37" s="613">
        <v>3.6145841533118922E-2</v>
      </c>
    </row>
    <row r="38" spans="1:7">
      <c r="A38" s="488" t="s">
        <v>437</v>
      </c>
      <c r="B38" s="483">
        <f t="shared" si="0"/>
        <v>23</v>
      </c>
      <c r="C38" s="643" t="s">
        <v>409</v>
      </c>
      <c r="D38" s="881">
        <v>3.130000114440918</v>
      </c>
      <c r="E38" s="886">
        <v>3.2892548711175244E-2</v>
      </c>
      <c r="F38" s="887">
        <v>3.3170133257465054E-2</v>
      </c>
      <c r="G38" s="613">
        <v>3.3042342205776558E-2</v>
      </c>
    </row>
    <row r="39" spans="1:7">
      <c r="A39" s="488" t="s">
        <v>435</v>
      </c>
      <c r="B39" s="483">
        <f t="shared" si="0"/>
        <v>24</v>
      </c>
      <c r="C39" s="643" t="s">
        <v>582</v>
      </c>
      <c r="D39" s="881">
        <v>1.1599999666213989</v>
      </c>
      <c r="E39" s="886">
        <v>2.241112763951698E-2</v>
      </c>
      <c r="F39" s="887">
        <v>2.2815282961075441E-2</v>
      </c>
      <c r="G39" s="613">
        <v>2.3644141392858715E-2</v>
      </c>
    </row>
    <row r="40" spans="1:7" ht="15.3" thickBot="1">
      <c r="A40" s="489" t="s">
        <v>597</v>
      </c>
      <c r="B40" s="483">
        <f t="shared" si="0"/>
        <v>25</v>
      </c>
      <c r="C40" s="643" t="s">
        <v>411</v>
      </c>
      <c r="D40" s="881">
        <v>1.5399999618530273</v>
      </c>
      <c r="E40" s="886">
        <v>2.7202392194674241E-2</v>
      </c>
      <c r="F40" s="887">
        <v>2.7522716481614268E-2</v>
      </c>
      <c r="G40" s="613">
        <v>2.8401289444550375E-2</v>
      </c>
    </row>
    <row r="41" spans="1:7" ht="15.3" thickBot="1">
      <c r="A41" s="489" t="s">
        <v>413</v>
      </c>
      <c r="B41" s="483">
        <f t="shared" si="0"/>
        <v>26</v>
      </c>
      <c r="C41" s="643" t="s">
        <v>440</v>
      </c>
      <c r="D41" s="881">
        <v>1.6499999761581421</v>
      </c>
      <c r="E41" s="886">
        <v>5.1582379963886357E-2</v>
      </c>
      <c r="F41" s="887">
        <v>5.3680260070645656E-2</v>
      </c>
      <c r="G41" s="613">
        <v>5.3170158061896781E-2</v>
      </c>
    </row>
    <row r="42" spans="1:7">
      <c r="B42" s="483">
        <f t="shared" si="0"/>
        <v>27</v>
      </c>
      <c r="C42" s="643" t="s">
        <v>655</v>
      </c>
      <c r="D42" s="881">
        <v>3.869999885559082</v>
      </c>
      <c r="E42" s="886">
        <v>2.6619098473877858E-2</v>
      </c>
      <c r="F42" s="887">
        <v>2.733700728439965E-2</v>
      </c>
      <c r="G42" s="613">
        <v>2.85896385089487E-2</v>
      </c>
    </row>
    <row r="43" spans="1:7">
      <c r="B43" s="483">
        <f t="shared" si="0"/>
        <v>28</v>
      </c>
      <c r="C43" s="643" t="s">
        <v>437</v>
      </c>
      <c r="D43" s="881">
        <v>2.4800000190734863</v>
      </c>
      <c r="E43" s="886">
        <v>4.0238402022847508E-2</v>
      </c>
      <c r="F43" s="887">
        <v>4.203983645837242E-2</v>
      </c>
      <c r="G43" s="613">
        <v>4.4335283936824954E-2</v>
      </c>
    </row>
    <row r="44" spans="1:7">
      <c r="B44" s="483">
        <f t="shared" si="0"/>
        <v>29</v>
      </c>
      <c r="C44" s="643" t="s">
        <v>435</v>
      </c>
      <c r="D44" s="881">
        <v>2.3599998950958252</v>
      </c>
      <c r="E44" s="886">
        <v>2.5096681372403843E-2</v>
      </c>
      <c r="F44" s="887">
        <v>2.5872778833851948E-2</v>
      </c>
      <c r="G44" s="613">
        <v>2.7644064505244013E-2</v>
      </c>
    </row>
    <row r="45" spans="1:7" ht="15.3" thickBot="1">
      <c r="B45" s="483">
        <f t="shared" si="0"/>
        <v>30</v>
      </c>
      <c r="C45" s="893" t="s">
        <v>413</v>
      </c>
      <c r="D45" s="888">
        <v>1.6200000047683716</v>
      </c>
      <c r="E45" s="898">
        <v>2.533196082566094E-2</v>
      </c>
      <c r="F45" s="899">
        <v>2.5825170051863498E-2</v>
      </c>
      <c r="G45" s="900">
        <v>2.7044209850297575E-2</v>
      </c>
    </row>
    <row r="46" spans="1:7">
      <c r="C46" s="573" t="s">
        <v>1</v>
      </c>
      <c r="D46" s="615"/>
      <c r="E46" s="578">
        <f>AVERAGE(E16:E45)</f>
        <v>3.0324139078882196E-2</v>
      </c>
      <c r="F46" s="578">
        <f>AVERAGE(F16:F45)</f>
        <v>3.1094791262876419E-2</v>
      </c>
      <c r="G46" s="616">
        <f>AVERAGE(G16:G45)</f>
        <v>3.2096307655434766E-2</v>
      </c>
    </row>
    <row r="47" spans="1:7" ht="15.3" thickBot="1">
      <c r="C47" s="525" t="s">
        <v>26</v>
      </c>
      <c r="D47" s="617"/>
      <c r="E47" s="530">
        <f>MEDIAN(E16:E45)</f>
        <v>2.9666627186587705E-2</v>
      </c>
      <c r="F47" s="530">
        <f>MEDIAN(F16:F45)</f>
        <v>3.0267129232635345E-2</v>
      </c>
      <c r="G47" s="618">
        <f>MEDIAN(G16:G45)</f>
        <v>3.0698249033055635E-2</v>
      </c>
    </row>
    <row r="48" spans="1:7">
      <c r="C48" s="485" t="s">
        <v>656</v>
      </c>
      <c r="D48" s="619"/>
      <c r="E48" s="620"/>
      <c r="F48" s="620"/>
      <c r="G48"/>
    </row>
    <row r="49" spans="1:7">
      <c r="C49" s="485"/>
      <c r="D49" s="619"/>
      <c r="E49" s="620"/>
      <c r="F49" s="620"/>
      <c r="G49"/>
    </row>
    <row r="50" spans="1:7">
      <c r="C50" s="38" t="s">
        <v>166</v>
      </c>
      <c r="D50" s="38"/>
      <c r="E50" s="420"/>
      <c r="F50" s="420"/>
      <c r="G50" s="420"/>
    </row>
    <row r="51" spans="1:7" ht="15.3" thickBot="1">
      <c r="C51" s="38" t="s">
        <v>612</v>
      </c>
      <c r="D51" s="38"/>
      <c r="E51" s="420"/>
      <c r="F51" s="420"/>
      <c r="G51" s="420"/>
    </row>
    <row r="52" spans="1:7">
      <c r="C52" s="38"/>
      <c r="D52" s="169"/>
      <c r="E52" s="413" t="s">
        <v>277</v>
      </c>
      <c r="F52" s="414" t="s">
        <v>277</v>
      </c>
      <c r="G52" s="413" t="s">
        <v>277</v>
      </c>
    </row>
    <row r="53" spans="1:7">
      <c r="C53" s="38"/>
      <c r="D53" s="170" t="s">
        <v>278</v>
      </c>
      <c r="E53" s="415" t="s">
        <v>279</v>
      </c>
      <c r="F53" s="416" t="s">
        <v>279</v>
      </c>
      <c r="G53" s="415" t="s">
        <v>279</v>
      </c>
    </row>
    <row r="54" spans="1:7" ht="15.3" thickBot="1">
      <c r="C54" s="38"/>
      <c r="D54" s="170" t="s">
        <v>277</v>
      </c>
      <c r="E54" s="415" t="s">
        <v>280</v>
      </c>
      <c r="F54" s="416" t="s">
        <v>281</v>
      </c>
      <c r="G54" s="415" t="s">
        <v>282</v>
      </c>
    </row>
    <row r="55" spans="1:7">
      <c r="B55" s="483">
        <f>B54+1</f>
        <v>1</v>
      </c>
      <c r="C55" s="643" t="s">
        <v>393</v>
      </c>
      <c r="D55" s="894">
        <v>1.4199999570846558</v>
      </c>
      <c r="E55" s="631">
        <v>2.6628660636174771E-2</v>
      </c>
      <c r="F55" s="632">
        <v>2.7391504804791373E-2</v>
      </c>
      <c r="G55" s="633">
        <v>2.8622683620258729E-2</v>
      </c>
    </row>
    <row r="56" spans="1:7">
      <c r="B56" s="483">
        <f t="shared" ref="B56:B74" si="1">B55+1</f>
        <v>2</v>
      </c>
      <c r="C56" s="643" t="s">
        <v>394</v>
      </c>
      <c r="D56" s="881">
        <v>1.9800000190734863</v>
      </c>
      <c r="E56" s="882">
        <v>2.5457506781041698E-2</v>
      </c>
      <c r="F56" s="883">
        <v>2.5748208204548532E-2</v>
      </c>
      <c r="G56" s="621">
        <v>2.6360128119779388E-2</v>
      </c>
    </row>
    <row r="57" spans="1:7">
      <c r="B57" s="483">
        <f t="shared" si="1"/>
        <v>3</v>
      </c>
      <c r="C57" s="643" t="s">
        <v>589</v>
      </c>
      <c r="D57" s="881">
        <v>1.5499999523162842</v>
      </c>
      <c r="E57" s="882">
        <v>3.2208683578757877E-2</v>
      </c>
      <c r="F57" s="883">
        <v>3.3043090016596305E-2</v>
      </c>
      <c r="G57" s="621">
        <v>3.4829502888967662E-2</v>
      </c>
    </row>
    <row r="58" spans="1:7">
      <c r="B58" s="483">
        <f t="shared" si="1"/>
        <v>4</v>
      </c>
      <c r="C58" s="643" t="s">
        <v>613</v>
      </c>
      <c r="D58" s="881">
        <v>2.1400001049041748</v>
      </c>
      <c r="E58" s="882">
        <v>2.7584548849623497E-2</v>
      </c>
      <c r="F58" s="883">
        <v>2.7512872115344884E-2</v>
      </c>
      <c r="G58" s="621">
        <v>2.8088434732146422E-2</v>
      </c>
    </row>
    <row r="59" spans="1:7">
      <c r="B59" s="483">
        <f t="shared" si="1"/>
        <v>5</v>
      </c>
      <c r="C59" s="540" t="s">
        <v>615</v>
      </c>
      <c r="D59" s="884">
        <v>1.1499999761581421</v>
      </c>
      <c r="E59" s="622">
        <v>3.9480911018887059E-2</v>
      </c>
      <c r="F59" s="623">
        <v>3.9876094321117321E-2</v>
      </c>
      <c r="G59" s="885">
        <v>3.9102862387856131E-2</v>
      </c>
    </row>
    <row r="60" spans="1:7">
      <c r="B60" s="483">
        <f t="shared" si="1"/>
        <v>6</v>
      </c>
      <c r="C60" s="624" t="s">
        <v>657</v>
      </c>
      <c r="D60" s="884">
        <v>1.6200000047683716</v>
      </c>
      <c r="E60" s="622">
        <v>1.7219143770301988E-2</v>
      </c>
      <c r="F60" s="623">
        <v>1.7300750699405208E-2</v>
      </c>
      <c r="G60" s="885">
        <v>1.7405515737386048E-2</v>
      </c>
    </row>
    <row r="61" spans="1:7">
      <c r="B61" s="483">
        <f t="shared" si="1"/>
        <v>7</v>
      </c>
      <c r="C61" s="643" t="s">
        <v>399</v>
      </c>
      <c r="D61" s="881">
        <v>1.5299999713897705</v>
      </c>
      <c r="E61" s="882">
        <v>2.3950783040180501E-2</v>
      </c>
      <c r="F61" s="883">
        <v>2.4833003445435799E-2</v>
      </c>
      <c r="G61" s="621">
        <v>2.606241682551038E-2</v>
      </c>
    </row>
    <row r="62" spans="1:7">
      <c r="B62" s="483">
        <f t="shared" si="1"/>
        <v>8</v>
      </c>
      <c r="C62" s="643" t="s">
        <v>401</v>
      </c>
      <c r="D62" s="881">
        <v>2.9600000381469727</v>
      </c>
      <c r="E62" s="882">
        <v>3.1912256083061419E-2</v>
      </c>
      <c r="F62" s="883">
        <v>3.295467661160955E-2</v>
      </c>
      <c r="G62" s="621">
        <v>3.3752109941824184E-2</v>
      </c>
    </row>
    <row r="63" spans="1:7">
      <c r="A63" s="488" t="s">
        <v>436</v>
      </c>
      <c r="B63" s="483">
        <f t="shared" si="1"/>
        <v>9</v>
      </c>
      <c r="C63" s="643" t="s">
        <v>652</v>
      </c>
      <c r="D63" s="881">
        <v>3.6700000762939453</v>
      </c>
      <c r="E63" s="886">
        <v>4.4958044177634646E-2</v>
      </c>
      <c r="F63" s="887">
        <v>4.6696205614070653E-2</v>
      </c>
      <c r="G63" s="613">
        <v>4.7452261397802377E-2</v>
      </c>
    </row>
    <row r="64" spans="1:7">
      <c r="B64" s="483">
        <f t="shared" si="1"/>
        <v>10</v>
      </c>
      <c r="C64" s="643" t="s">
        <v>619</v>
      </c>
      <c r="D64" s="881">
        <v>4.0500001907348633</v>
      </c>
      <c r="E64" s="882">
        <v>3.119440034148133E-2</v>
      </c>
      <c r="F64" s="883">
        <v>3.1228047597379904E-2</v>
      </c>
      <c r="G64" s="621">
        <v>3.1743683239522216E-2</v>
      </c>
    </row>
    <row r="65" spans="1:7">
      <c r="A65" s="488" t="s">
        <v>578</v>
      </c>
      <c r="B65" s="483">
        <f t="shared" si="1"/>
        <v>11</v>
      </c>
      <c r="C65" s="643" t="s">
        <v>436</v>
      </c>
      <c r="D65" s="881">
        <v>3.7799999713897705</v>
      </c>
      <c r="E65" s="886">
        <v>3.9597322167060585E-2</v>
      </c>
      <c r="F65" s="887">
        <v>4.0977386243195052E-2</v>
      </c>
      <c r="G65" s="613">
        <v>4.1751885238165455E-2</v>
      </c>
    </row>
    <row r="66" spans="1:7">
      <c r="B66" s="483">
        <f t="shared" si="1"/>
        <v>12</v>
      </c>
      <c r="C66" s="643" t="s">
        <v>484</v>
      </c>
      <c r="D66" s="881">
        <v>2.1400001049041748</v>
      </c>
      <c r="E66" s="882">
        <v>2.5217313981910017E-2</v>
      </c>
      <c r="F66" s="883">
        <v>2.6424321548220362E-2</v>
      </c>
      <c r="G66" s="621">
        <v>2.7896630307583617E-2</v>
      </c>
    </row>
    <row r="67" spans="1:7">
      <c r="B67" s="483">
        <f t="shared" si="1"/>
        <v>13</v>
      </c>
      <c r="C67" s="643" t="s">
        <v>653</v>
      </c>
      <c r="D67" s="881">
        <v>1.4500000476837158</v>
      </c>
      <c r="E67" s="882">
        <v>3.0972097651468848E-2</v>
      </c>
      <c r="F67" s="883">
        <v>3.0911938709452511E-2</v>
      </c>
      <c r="G67" s="621">
        <v>3.0104466947149799E-2</v>
      </c>
    </row>
    <row r="68" spans="1:7">
      <c r="B68" s="483">
        <f t="shared" si="1"/>
        <v>14</v>
      </c>
      <c r="C68" s="643" t="s">
        <v>658</v>
      </c>
      <c r="D68" s="881">
        <v>1.9099999666213989</v>
      </c>
      <c r="E68" s="882">
        <v>3.4511211023496517E-2</v>
      </c>
      <c r="F68" s="882">
        <v>3.524086320557087E-2</v>
      </c>
      <c r="G68" s="625">
        <v>3.6662731020728832E-2</v>
      </c>
    </row>
    <row r="69" spans="1:7">
      <c r="B69" s="483">
        <f t="shared" si="1"/>
        <v>15</v>
      </c>
      <c r="C69" s="643" t="s">
        <v>423</v>
      </c>
      <c r="D69" s="881">
        <v>1.4099999666213989</v>
      </c>
      <c r="E69" s="882">
        <v>1.81716638021488E-2</v>
      </c>
      <c r="F69" s="883">
        <v>1.8674864132034664E-2</v>
      </c>
      <c r="G69" s="621">
        <v>1.966442586668958E-2</v>
      </c>
    </row>
    <row r="70" spans="1:7">
      <c r="B70" s="483">
        <f t="shared" si="1"/>
        <v>16</v>
      </c>
      <c r="C70" s="643" t="s">
        <v>407</v>
      </c>
      <c r="D70" s="881">
        <v>2.2999999523162842</v>
      </c>
      <c r="E70" s="882">
        <v>3.0939760987870057E-2</v>
      </c>
      <c r="F70" s="883">
        <v>3.1637443405421704E-2</v>
      </c>
      <c r="G70" s="621">
        <v>3.2072511100802295E-2</v>
      </c>
    </row>
    <row r="71" spans="1:7">
      <c r="B71" s="483">
        <f t="shared" si="1"/>
        <v>17</v>
      </c>
      <c r="C71" s="643" t="s">
        <v>659</v>
      </c>
      <c r="D71" s="881">
        <v>1.8799999952316284</v>
      </c>
      <c r="E71" s="882">
        <v>3.0213907963801623E-2</v>
      </c>
      <c r="F71" s="883">
        <v>3.1106657885748575E-2</v>
      </c>
      <c r="G71" s="621">
        <v>3.1358449048700408E-2</v>
      </c>
    </row>
    <row r="72" spans="1:7">
      <c r="B72" s="483">
        <f t="shared" si="1"/>
        <v>18</v>
      </c>
      <c r="C72" s="643" t="s">
        <v>655</v>
      </c>
      <c r="D72" s="881">
        <v>3.869999885559082</v>
      </c>
      <c r="E72" s="882">
        <v>2.6619098473877858E-2</v>
      </c>
      <c r="F72" s="883">
        <v>2.733700728439965E-2</v>
      </c>
      <c r="G72" s="621">
        <v>2.85896385089487E-2</v>
      </c>
    </row>
    <row r="73" spans="1:7">
      <c r="B73" s="483">
        <f t="shared" si="1"/>
        <v>19</v>
      </c>
      <c r="C73" s="643" t="s">
        <v>435</v>
      </c>
      <c r="D73" s="881">
        <v>2.3599998950958252</v>
      </c>
      <c r="E73" s="882">
        <v>2.5096681372403843E-2</v>
      </c>
      <c r="F73" s="883">
        <v>2.5872778833851948E-2</v>
      </c>
      <c r="G73" s="621">
        <v>2.7644064505244013E-2</v>
      </c>
    </row>
    <row r="74" spans="1:7" ht="15.3" thickBot="1">
      <c r="B74" s="483">
        <f t="shared" si="1"/>
        <v>20</v>
      </c>
      <c r="C74" s="879" t="s">
        <v>413</v>
      </c>
      <c r="D74" s="888">
        <v>1.6200000047683716</v>
      </c>
      <c r="E74" s="626">
        <v>2.533196082566094E-2</v>
      </c>
      <c r="F74" s="627">
        <v>2.5825170051863498E-2</v>
      </c>
      <c r="G74" s="628">
        <v>2.7044209850297575E-2</v>
      </c>
    </row>
    <row r="75" spans="1:7">
      <c r="B75" s="483"/>
      <c r="C75" s="186" t="s">
        <v>1</v>
      </c>
      <c r="D75" s="889"/>
      <c r="E75" s="578">
        <f>AVERAGE(E55:E74)</f>
        <v>2.9363297826342193E-2</v>
      </c>
      <c r="F75" s="578">
        <f>AVERAGE(F55:F74)</f>
        <v>3.0029644236502923E-2</v>
      </c>
      <c r="G75" s="616">
        <f>AVERAGE(G43:G74)</f>
        <v>3.112106905064883E-2</v>
      </c>
    </row>
    <row r="76" spans="1:7" ht="15.3" thickBot="1">
      <c r="C76" s="880" t="s">
        <v>26</v>
      </c>
      <c r="D76" s="890"/>
      <c r="E76" s="530">
        <f>MEDIAN(E55:E74)</f>
        <v>2.8899228406712558E-2</v>
      </c>
      <c r="F76" s="530">
        <f>MEDIAN(F55:F74)</f>
        <v>2.9212405412398695E-2</v>
      </c>
      <c r="G76" s="618">
        <f>MEDIAN(G43:G74)</f>
        <v>3.0104466947149799E-2</v>
      </c>
    </row>
    <row r="77" spans="1:7">
      <c r="C77" s="485" t="s">
        <v>656</v>
      </c>
      <c r="D77" s="629"/>
      <c r="E77" s="630"/>
      <c r="F77" s="630"/>
      <c r="G77" s="630"/>
    </row>
    <row r="78" spans="1:7">
      <c r="C78" s="38" t="s">
        <v>624</v>
      </c>
      <c r="D78" s="38"/>
      <c r="E78" s="420"/>
      <c r="F78" s="420"/>
      <c r="G78" s="420"/>
    </row>
    <row r="79" spans="1:7" ht="15.3" thickBot="1">
      <c r="C79" s="38" t="s">
        <v>625</v>
      </c>
      <c r="D79" s="38"/>
      <c r="E79" s="420"/>
      <c r="F79" s="420"/>
      <c r="G79" s="420"/>
    </row>
    <row r="80" spans="1:7">
      <c r="C80" s="38"/>
      <c r="D80" s="169"/>
      <c r="E80" s="413" t="s">
        <v>277</v>
      </c>
      <c r="F80" s="414" t="s">
        <v>277</v>
      </c>
      <c r="G80" s="413" t="s">
        <v>277</v>
      </c>
    </row>
    <row r="81" spans="3:7">
      <c r="C81" s="38"/>
      <c r="D81" s="170" t="s">
        <v>278</v>
      </c>
      <c r="E81" s="415" t="s">
        <v>279</v>
      </c>
      <c r="F81" s="416" t="s">
        <v>279</v>
      </c>
      <c r="G81" s="415" t="s">
        <v>279</v>
      </c>
    </row>
    <row r="82" spans="3:7" ht="15.3" thickBot="1">
      <c r="C82" s="38"/>
      <c r="D82" s="170" t="s">
        <v>277</v>
      </c>
      <c r="E82" s="415" t="s">
        <v>280</v>
      </c>
      <c r="F82" s="416" t="s">
        <v>281</v>
      </c>
      <c r="G82" s="415" t="s">
        <v>282</v>
      </c>
    </row>
    <row r="83" spans="3:7">
      <c r="C83" s="891" t="s">
        <v>660</v>
      </c>
      <c r="D83" s="894">
        <v>2.0999999046325684</v>
      </c>
      <c r="E83" s="631">
        <v>1.870701754866113E-2</v>
      </c>
      <c r="F83" s="632">
        <v>1.908075109683342E-2</v>
      </c>
      <c r="G83" s="633">
        <v>1.9802466865382631E-2</v>
      </c>
    </row>
    <row r="84" spans="3:7">
      <c r="C84" s="643" t="s">
        <v>657</v>
      </c>
      <c r="D84" s="881">
        <v>1.6200000047683716</v>
      </c>
      <c r="E84" s="882">
        <v>1.7219143770301988E-2</v>
      </c>
      <c r="F84" s="883">
        <v>1.7300750699405208E-2</v>
      </c>
      <c r="G84" s="621">
        <v>1.7405515737386048E-2</v>
      </c>
    </row>
    <row r="85" spans="3:7">
      <c r="C85" s="643" t="s">
        <v>630</v>
      </c>
      <c r="D85" s="881">
        <v>1.25</v>
      </c>
      <c r="E85" s="882">
        <v>2.8456302501878111E-2</v>
      </c>
      <c r="F85" s="883">
        <v>2.718474754431114E-2</v>
      </c>
      <c r="G85" s="621">
        <v>2.6235059133823284E-2</v>
      </c>
    </row>
    <row r="86" spans="3:7">
      <c r="C86" s="643" t="s">
        <v>661</v>
      </c>
      <c r="D86" s="881">
        <v>0.80000001192092896</v>
      </c>
      <c r="E86" s="882">
        <v>2.7876831284341194E-2</v>
      </c>
      <c r="F86" s="883">
        <v>2.7500334615237321E-2</v>
      </c>
      <c r="G86" s="621">
        <v>2.7992745630656558E-2</v>
      </c>
    </row>
    <row r="87" spans="3:7">
      <c r="C87" s="643" t="s">
        <v>644</v>
      </c>
      <c r="D87" s="881">
        <v>1.9099999666213989</v>
      </c>
      <c r="E87" s="882">
        <v>2.725625109935545E-2</v>
      </c>
      <c r="F87" s="883">
        <v>2.7051312043094189E-2</v>
      </c>
      <c r="G87" s="621">
        <v>2.7779191300042895E-2</v>
      </c>
    </row>
    <row r="88" spans="3:7">
      <c r="C88" s="892" t="s">
        <v>662</v>
      </c>
      <c r="D88" s="895">
        <v>2</v>
      </c>
      <c r="E88" s="896">
        <v>2.1172609700584013E-2</v>
      </c>
      <c r="F88" s="897">
        <v>2.1711964257281946E-2</v>
      </c>
      <c r="G88" s="634">
        <v>2.2157664089812401E-2</v>
      </c>
    </row>
    <row r="89" spans="3:7">
      <c r="C89" s="643" t="s">
        <v>637</v>
      </c>
      <c r="D89" s="881">
        <v>1.1499999761581421</v>
      </c>
      <c r="E89" s="882">
        <v>3.56891621681883E-2</v>
      </c>
      <c r="F89" s="883">
        <v>3.5374455832934401E-2</v>
      </c>
      <c r="G89" s="621">
        <v>3.567022031246176E-2</v>
      </c>
    </row>
    <row r="90" spans="3:7">
      <c r="C90" s="643" t="s">
        <v>638</v>
      </c>
      <c r="D90" s="881">
        <v>2.1800000667572021</v>
      </c>
      <c r="E90" s="882">
        <v>2.4406355356043956E-2</v>
      </c>
      <c r="F90" s="883">
        <v>2.4306636009765788E-2</v>
      </c>
      <c r="G90" s="621">
        <v>2.504429419107037E-2</v>
      </c>
    </row>
    <row r="91" spans="3:7" ht="15.3" thickBot="1">
      <c r="C91" s="893" t="s">
        <v>640</v>
      </c>
      <c r="D91" s="888">
        <v>2.369999885559082</v>
      </c>
      <c r="E91" s="626">
        <v>2.7897886888688005E-2</v>
      </c>
      <c r="F91" s="627">
        <v>2.8092771965218886E-2</v>
      </c>
      <c r="G91" s="628">
        <v>2.8342745220276494E-2</v>
      </c>
    </row>
    <row r="92" spans="3:7">
      <c r="C92" s="573" t="s">
        <v>1</v>
      </c>
      <c r="D92" s="635"/>
      <c r="E92" s="578">
        <f>AVERAGE(E83:E91)</f>
        <v>2.5409062257560237E-2</v>
      </c>
      <c r="F92" s="578">
        <f t="shared" ref="F92:G92" si="2">AVERAGE(F83:F91)</f>
        <v>2.5289302673786925E-2</v>
      </c>
      <c r="G92" s="616">
        <f t="shared" si="2"/>
        <v>2.5603322497879159E-2</v>
      </c>
    </row>
    <row r="93" spans="3:7" ht="15.3" thickBot="1">
      <c r="C93" s="525" t="s">
        <v>26</v>
      </c>
      <c r="D93" s="636"/>
      <c r="E93" s="530">
        <f>MEDIAN(E83:E91)</f>
        <v>2.725625109935545E-2</v>
      </c>
      <c r="F93" s="530">
        <f t="shared" ref="F93:G93" si="3">MEDIAN(F83:F91)</f>
        <v>2.7051312043094189E-2</v>
      </c>
      <c r="G93" s="618">
        <f t="shared" si="3"/>
        <v>2.6235059133823284E-2</v>
      </c>
    </row>
    <row r="94" spans="3:7">
      <c r="C94" s="485" t="s">
        <v>656</v>
      </c>
      <c r="D94"/>
      <c r="E94"/>
      <c r="F94"/>
      <c r="G94"/>
    </row>
  </sheetData>
  <phoneticPr fontId="0" type="noConversion"/>
  <pageMargins left="2.1800000000000002" right="0.48" top="0.31" bottom="0.48" header="0.34" footer="0.5"/>
  <pageSetup scale="5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pageSetUpPr fitToPage="1"/>
  </sheetPr>
  <dimension ref="A1:K128"/>
  <sheetViews>
    <sheetView topLeftCell="A18" zoomScale="75" zoomScaleNormal="75" workbookViewId="0">
      <selection activeCell="D40" sqref="D40"/>
    </sheetView>
  </sheetViews>
  <sheetFormatPr defaultRowHeight="12.6"/>
  <cols>
    <col min="2" max="2" width="59" customWidth="1"/>
    <col min="3" max="8" width="12.71875" customWidth="1"/>
    <col min="11" max="11" width="9" style="402" bestFit="1" customWidth="1"/>
  </cols>
  <sheetData>
    <row r="1" spans="2:10" ht="15">
      <c r="B1" s="45"/>
      <c r="C1" s="45"/>
      <c r="D1" s="45"/>
      <c r="E1" s="45"/>
      <c r="F1" s="45"/>
      <c r="H1" s="22" t="s">
        <v>646</v>
      </c>
      <c r="I1" s="35"/>
      <c r="J1" s="35"/>
    </row>
    <row r="2" spans="2:10" ht="15">
      <c r="B2" s="45"/>
      <c r="C2" s="45"/>
      <c r="D2" s="45"/>
      <c r="E2" s="45"/>
      <c r="F2" s="45"/>
      <c r="H2" s="1" t="s">
        <v>508</v>
      </c>
      <c r="I2" s="35"/>
      <c r="J2" s="35"/>
    </row>
    <row r="3" spans="2:10" ht="15">
      <c r="B3" s="45"/>
      <c r="C3" s="45"/>
      <c r="D3" s="45"/>
      <c r="E3" s="45"/>
      <c r="F3" s="45"/>
      <c r="H3" s="1" t="s">
        <v>172</v>
      </c>
      <c r="I3" s="35"/>
      <c r="J3" s="35"/>
    </row>
    <row r="4" spans="2:10" ht="15">
      <c r="B4" s="45"/>
      <c r="C4" s="45"/>
      <c r="D4" s="45"/>
      <c r="E4" s="45"/>
      <c r="F4" s="45"/>
      <c r="H4" s="112" t="s">
        <v>202</v>
      </c>
      <c r="I4" s="35"/>
      <c r="J4" s="35"/>
    </row>
    <row r="5" spans="2:10" ht="14.1">
      <c r="B5" s="45"/>
      <c r="C5" s="45"/>
      <c r="D5" s="45"/>
      <c r="E5" s="45"/>
      <c r="F5" s="45"/>
      <c r="G5" s="45"/>
      <c r="H5" s="46"/>
      <c r="I5" s="35"/>
      <c r="J5" s="35"/>
    </row>
    <row r="6" spans="2:10" ht="15">
      <c r="B6" s="12" t="s">
        <v>508</v>
      </c>
      <c r="C6" s="47"/>
      <c r="D6" s="47"/>
      <c r="E6" s="47"/>
      <c r="F6" s="47"/>
      <c r="G6" s="47"/>
      <c r="H6" s="47"/>
      <c r="I6" s="35"/>
      <c r="J6" s="35"/>
    </row>
    <row r="7" spans="2:10" ht="14.1">
      <c r="B7" s="47"/>
      <c r="C7" s="47"/>
      <c r="D7" s="47"/>
      <c r="E7" s="47"/>
      <c r="F7" s="47"/>
      <c r="G7" s="47"/>
      <c r="H7" s="47"/>
      <c r="I7" s="35"/>
      <c r="J7" s="35"/>
    </row>
    <row r="8" spans="2:10" ht="15">
      <c r="B8" s="5" t="s">
        <v>647</v>
      </c>
      <c r="C8" s="5"/>
      <c r="D8" s="5"/>
      <c r="E8" s="5"/>
      <c r="F8" s="6"/>
      <c r="G8" s="6"/>
      <c r="H8" s="47"/>
      <c r="I8" s="35"/>
      <c r="J8" s="35"/>
    </row>
    <row r="9" spans="2:10" ht="15">
      <c r="B9" s="38" t="s">
        <v>21</v>
      </c>
      <c r="C9" s="47"/>
      <c r="D9" s="47"/>
      <c r="E9" s="47"/>
      <c r="F9" s="47"/>
      <c r="G9" s="47"/>
      <c r="H9" s="47"/>
      <c r="I9" s="35"/>
      <c r="J9" s="35"/>
    </row>
    <row r="10" spans="2:10" ht="15">
      <c r="B10" s="48" t="s">
        <v>208</v>
      </c>
      <c r="C10" s="47"/>
      <c r="D10" s="47"/>
      <c r="E10" s="41"/>
      <c r="F10" s="41"/>
      <c r="G10" s="41"/>
      <c r="H10" s="41"/>
      <c r="I10" s="35"/>
      <c r="J10" s="35"/>
    </row>
    <row r="11" spans="2:10" ht="15">
      <c r="B11" s="48"/>
      <c r="C11" s="47"/>
      <c r="D11" s="47"/>
      <c r="E11" s="41"/>
      <c r="F11" s="41"/>
      <c r="G11" s="41"/>
      <c r="H11" s="41"/>
      <c r="I11" s="35"/>
      <c r="J11" s="35"/>
    </row>
    <row r="12" spans="2:10" ht="15">
      <c r="B12" s="38" t="s">
        <v>165</v>
      </c>
      <c r="C12" s="5"/>
      <c r="D12" s="5"/>
      <c r="E12" s="5"/>
      <c r="F12" s="5"/>
      <c r="G12" s="38"/>
      <c r="H12" s="38"/>
      <c r="I12" s="35"/>
      <c r="J12" s="35"/>
    </row>
    <row r="13" spans="2:10" ht="15.3" thickBot="1">
      <c r="B13" s="38" t="s">
        <v>390</v>
      </c>
      <c r="C13" s="5"/>
      <c r="D13" s="5"/>
      <c r="E13" s="5"/>
      <c r="F13" s="5"/>
      <c r="G13" s="38"/>
      <c r="H13" s="38"/>
      <c r="I13" s="35"/>
      <c r="J13" s="35"/>
    </row>
    <row r="14" spans="2:10" ht="15.6" thickBot="1">
      <c r="B14" s="49"/>
      <c r="C14" s="50" t="s">
        <v>99</v>
      </c>
      <c r="D14" s="52"/>
      <c r="E14" s="52"/>
      <c r="F14" s="52"/>
      <c r="G14" s="52"/>
      <c r="H14" s="53"/>
      <c r="I14" s="35"/>
      <c r="J14" s="35"/>
    </row>
    <row r="15" spans="2:10" ht="15.6" thickBot="1">
      <c r="B15" s="66" t="s">
        <v>47</v>
      </c>
      <c r="C15" s="55" t="s">
        <v>94</v>
      </c>
      <c r="D15" s="56"/>
      <c r="E15" s="56"/>
      <c r="F15" s="200" t="s">
        <v>95</v>
      </c>
      <c r="G15" s="52"/>
      <c r="H15" s="201"/>
      <c r="I15" s="35"/>
      <c r="J15" s="35"/>
    </row>
    <row r="16" spans="2:10" ht="15.3" thickBot="1">
      <c r="B16" s="58"/>
      <c r="C16" s="182" t="s">
        <v>3</v>
      </c>
      <c r="D16" s="183" t="s">
        <v>4</v>
      </c>
      <c r="E16" s="184" t="s">
        <v>5</v>
      </c>
      <c r="F16" s="182" t="s">
        <v>3</v>
      </c>
      <c r="G16" s="183" t="s">
        <v>4</v>
      </c>
      <c r="H16" s="127" t="s">
        <v>5</v>
      </c>
      <c r="I16" s="35"/>
      <c r="J16" s="35"/>
    </row>
    <row r="17" spans="1:10" ht="15">
      <c r="A17" s="483">
        <f>A16+1</f>
        <v>1</v>
      </c>
      <c r="B17" s="185" t="s">
        <v>391</v>
      </c>
      <c r="C17" s="202">
        <v>1</v>
      </c>
      <c r="D17" s="203">
        <v>3</v>
      </c>
      <c r="E17" s="714">
        <v>5.5</v>
      </c>
      <c r="F17" s="202">
        <v>4</v>
      </c>
      <c r="G17" s="203">
        <v>3</v>
      </c>
      <c r="H17" s="204">
        <v>5.5</v>
      </c>
      <c r="I17" s="35"/>
      <c r="J17" s="35"/>
    </row>
    <row r="18" spans="1:10" ht="15">
      <c r="A18" s="483">
        <f t="shared" ref="A18:A46" si="0">A17+1</f>
        <v>2</v>
      </c>
      <c r="B18" s="540" t="s">
        <v>393</v>
      </c>
      <c r="C18" s="637">
        <v>4.5</v>
      </c>
      <c r="D18" s="795">
        <v>7.5</v>
      </c>
      <c r="E18" s="799">
        <v>4</v>
      </c>
      <c r="F18" s="637">
        <v>4.5</v>
      </c>
      <c r="G18" s="795">
        <v>7</v>
      </c>
      <c r="H18" s="639">
        <v>4.5</v>
      </c>
      <c r="I18" s="35"/>
      <c r="J18" s="35"/>
    </row>
    <row r="19" spans="1:10" ht="15">
      <c r="A19" s="483">
        <f t="shared" si="0"/>
        <v>3</v>
      </c>
      <c r="B19" s="540" t="s">
        <v>394</v>
      </c>
      <c r="C19" s="637">
        <v>0.5</v>
      </c>
      <c r="D19" s="795">
        <v>-3.5</v>
      </c>
      <c r="E19" s="799">
        <v>-0.5</v>
      </c>
      <c r="F19" s="637">
        <v>4.5</v>
      </c>
      <c r="G19" s="795">
        <v>2.5</v>
      </c>
      <c r="H19" s="639">
        <v>0.5</v>
      </c>
      <c r="I19" s="35"/>
      <c r="J19" s="35"/>
    </row>
    <row r="20" spans="1:10" ht="15">
      <c r="A20" s="483">
        <f t="shared" si="0"/>
        <v>4</v>
      </c>
      <c r="B20" s="540" t="s">
        <v>396</v>
      </c>
      <c r="C20" s="637">
        <v>3</v>
      </c>
      <c r="D20" s="795">
        <v>4.5</v>
      </c>
      <c r="E20" s="799">
        <v>4</v>
      </c>
      <c r="F20" s="637">
        <v>5</v>
      </c>
      <c r="G20" s="795">
        <v>5</v>
      </c>
      <c r="H20" s="639">
        <v>3.5</v>
      </c>
      <c r="I20" s="35"/>
      <c r="J20" s="35"/>
    </row>
    <row r="21" spans="1:10" ht="15">
      <c r="A21" s="483">
        <f t="shared" si="0"/>
        <v>5</v>
      </c>
      <c r="B21" s="585" t="s">
        <v>519</v>
      </c>
      <c r="C21" s="637"/>
      <c r="D21" s="795"/>
      <c r="E21" s="799"/>
      <c r="F21" s="637"/>
      <c r="G21" s="795"/>
      <c r="H21" s="639"/>
      <c r="I21" s="35"/>
      <c r="J21" s="35"/>
    </row>
    <row r="22" spans="1:10" ht="15">
      <c r="A22" s="483">
        <f t="shared" si="0"/>
        <v>6</v>
      </c>
      <c r="B22" s="640" t="s">
        <v>573</v>
      </c>
      <c r="C22" s="637">
        <v>5.5</v>
      </c>
      <c r="D22" s="795">
        <v>8.5</v>
      </c>
      <c r="E22" s="799">
        <v>4</v>
      </c>
      <c r="F22" s="637">
        <v>5</v>
      </c>
      <c r="G22" s="795">
        <v>4.5</v>
      </c>
      <c r="H22" s="639">
        <v>4.5</v>
      </c>
      <c r="I22" s="35"/>
      <c r="J22" s="35"/>
    </row>
    <row r="23" spans="1:10" ht="15">
      <c r="A23" s="483">
        <f t="shared" si="0"/>
        <v>7</v>
      </c>
      <c r="B23" s="540" t="s">
        <v>399</v>
      </c>
      <c r="C23" s="637">
        <v>10</v>
      </c>
      <c r="D23" s="795">
        <v>21.5</v>
      </c>
      <c r="E23" s="799">
        <v>4.5</v>
      </c>
      <c r="F23" s="637">
        <v>7</v>
      </c>
      <c r="G23" s="795">
        <v>7</v>
      </c>
      <c r="H23" s="639">
        <v>5.5</v>
      </c>
      <c r="I23" s="35"/>
      <c r="J23" s="35"/>
    </row>
    <row r="24" spans="1:10" ht="15">
      <c r="A24" s="483">
        <f t="shared" si="0"/>
        <v>8</v>
      </c>
      <c r="B24" s="540" t="s">
        <v>401</v>
      </c>
      <c r="C24" s="637">
        <v>2.5</v>
      </c>
      <c r="D24" s="795">
        <v>2</v>
      </c>
      <c r="E24" s="799">
        <v>4</v>
      </c>
      <c r="F24" s="637">
        <v>2</v>
      </c>
      <c r="G24" s="795">
        <v>2.5</v>
      </c>
      <c r="H24" s="639">
        <v>4</v>
      </c>
      <c r="I24" s="35"/>
      <c r="J24" s="35"/>
    </row>
    <row r="25" spans="1:10" ht="15">
      <c r="A25" s="483">
        <f t="shared" si="0"/>
        <v>9</v>
      </c>
      <c r="B25" s="640" t="s">
        <v>600</v>
      </c>
      <c r="C25" s="637">
        <v>3</v>
      </c>
      <c r="D25" s="795">
        <v>7.5</v>
      </c>
      <c r="E25" s="799">
        <v>4.5</v>
      </c>
      <c r="F25" s="637">
        <v>3.5</v>
      </c>
      <c r="G25" s="795">
        <v>7.5</v>
      </c>
      <c r="H25" s="639">
        <v>6.5</v>
      </c>
      <c r="I25" s="35"/>
      <c r="J25" s="35"/>
    </row>
    <row r="26" spans="1:10" ht="15">
      <c r="A26" s="483">
        <f t="shared" si="0"/>
        <v>10</v>
      </c>
      <c r="B26" s="540" t="s">
        <v>436</v>
      </c>
      <c r="C26" s="637">
        <v>2.5</v>
      </c>
      <c r="D26" s="795">
        <v>7</v>
      </c>
      <c r="E26" s="799">
        <v>1</v>
      </c>
      <c r="F26" s="637">
        <v>0.5</v>
      </c>
      <c r="G26" s="795">
        <v>3</v>
      </c>
      <c r="H26" s="639">
        <v>1.5</v>
      </c>
      <c r="I26" s="35"/>
      <c r="J26" s="35"/>
    </row>
    <row r="27" spans="1:10" ht="15">
      <c r="A27" s="483">
        <f t="shared" si="0"/>
        <v>11</v>
      </c>
      <c r="B27" s="540" t="s">
        <v>578</v>
      </c>
      <c r="C27" s="637">
        <v>-3.5</v>
      </c>
      <c r="D27" s="795">
        <v>6.5</v>
      </c>
      <c r="E27" s="799">
        <v>3</v>
      </c>
      <c r="F27" s="637">
        <v>-9</v>
      </c>
      <c r="G27" s="795">
        <v>11</v>
      </c>
      <c r="H27" s="639">
        <v>3</v>
      </c>
      <c r="I27" s="35"/>
      <c r="J27" s="35"/>
    </row>
    <row r="28" spans="1:10" ht="15">
      <c r="A28" s="483">
        <f t="shared" si="0"/>
        <v>12</v>
      </c>
      <c r="B28" s="642" t="s">
        <v>602</v>
      </c>
      <c r="C28" s="637">
        <v>0.5</v>
      </c>
      <c r="D28" s="795">
        <v>3</v>
      </c>
      <c r="E28" s="799">
        <v>1</v>
      </c>
      <c r="F28" s="637">
        <v>-0.5</v>
      </c>
      <c r="G28" s="795">
        <v>1</v>
      </c>
      <c r="H28" s="639">
        <v>-2.5</v>
      </c>
      <c r="I28" s="35"/>
      <c r="J28" s="35"/>
    </row>
    <row r="29" spans="1:10" ht="15">
      <c r="A29" s="483">
        <f t="shared" si="0"/>
        <v>13</v>
      </c>
      <c r="B29" s="640" t="s">
        <v>586</v>
      </c>
      <c r="C29" s="637"/>
      <c r="D29" s="795"/>
      <c r="E29" s="799"/>
      <c r="F29" s="637"/>
      <c r="G29" s="795"/>
      <c r="H29" s="639"/>
      <c r="I29" s="35"/>
      <c r="J29" s="35"/>
    </row>
    <row r="30" spans="1:10" ht="15">
      <c r="A30" s="483">
        <f t="shared" si="0"/>
        <v>14</v>
      </c>
      <c r="B30" s="640" t="s">
        <v>484</v>
      </c>
      <c r="C30" s="637">
        <v>8</v>
      </c>
      <c r="D30" s="795">
        <v>9.5</v>
      </c>
      <c r="E30" s="799">
        <v>6.5</v>
      </c>
      <c r="F30" s="637">
        <v>7</v>
      </c>
      <c r="G30" s="795">
        <v>8</v>
      </c>
      <c r="H30" s="639">
        <v>5</v>
      </c>
      <c r="I30" s="35"/>
      <c r="J30" s="35"/>
    </row>
    <row r="31" spans="1:10" ht="15">
      <c r="A31" s="483">
        <f t="shared" si="0"/>
        <v>15</v>
      </c>
      <c r="B31" s="540" t="s">
        <v>604</v>
      </c>
      <c r="C31" s="637">
        <v>-5.5</v>
      </c>
      <c r="D31" s="795">
        <v>-3.5</v>
      </c>
      <c r="E31" s="799">
        <v>7</v>
      </c>
      <c r="F31" s="637">
        <v>-3.5</v>
      </c>
      <c r="G31" s="795">
        <v>-7</v>
      </c>
      <c r="H31" s="639">
        <v>4.5</v>
      </c>
      <c r="I31" s="35"/>
      <c r="J31" s="35"/>
    </row>
    <row r="32" spans="1:10" ht="15">
      <c r="A32" s="483">
        <f t="shared" si="0"/>
        <v>16</v>
      </c>
      <c r="B32" s="540" t="s">
        <v>606</v>
      </c>
      <c r="C32" s="798">
        <v>-7</v>
      </c>
      <c r="D32" s="796">
        <v>-2.5</v>
      </c>
      <c r="E32" s="800">
        <v>-8</v>
      </c>
      <c r="F32" s="802">
        <v>-2.5</v>
      </c>
      <c r="G32" s="797">
        <v>-5</v>
      </c>
      <c r="H32" s="651">
        <v>-17.5</v>
      </c>
      <c r="I32" s="35"/>
      <c r="J32" s="35"/>
    </row>
    <row r="33" spans="1:10" ht="15">
      <c r="A33" s="483">
        <f t="shared" si="0"/>
        <v>17</v>
      </c>
      <c r="B33" s="643" t="s">
        <v>584</v>
      </c>
      <c r="C33" s="637">
        <v>5</v>
      </c>
      <c r="D33" s="795"/>
      <c r="E33" s="799">
        <v>3</v>
      </c>
      <c r="F33" s="637">
        <v>4</v>
      </c>
      <c r="G33" s="795"/>
      <c r="H33" s="639">
        <v>3.5</v>
      </c>
      <c r="I33" s="35"/>
      <c r="J33" s="35"/>
    </row>
    <row r="34" spans="1:10" ht="15">
      <c r="A34" s="483">
        <f t="shared" si="0"/>
        <v>18</v>
      </c>
      <c r="B34" s="540" t="s">
        <v>404</v>
      </c>
      <c r="C34" s="637">
        <v>7</v>
      </c>
      <c r="D34" s="795">
        <v>6.5</v>
      </c>
      <c r="E34" s="799">
        <v>5.5</v>
      </c>
      <c r="F34" s="637">
        <v>4</v>
      </c>
      <c r="G34" s="795">
        <v>10</v>
      </c>
      <c r="H34" s="639">
        <v>5</v>
      </c>
      <c r="I34" s="35"/>
      <c r="J34" s="35"/>
    </row>
    <row r="35" spans="1:10" ht="15">
      <c r="A35" s="483">
        <f t="shared" si="0"/>
        <v>19</v>
      </c>
      <c r="B35" s="540" t="s">
        <v>423</v>
      </c>
      <c r="C35" s="637">
        <v>4.5</v>
      </c>
      <c r="D35" s="795">
        <v>3</v>
      </c>
      <c r="E35" s="799">
        <v>5.5</v>
      </c>
      <c r="F35" s="637">
        <v>3.5</v>
      </c>
      <c r="G35" s="795">
        <v>4</v>
      </c>
      <c r="H35" s="639">
        <v>6</v>
      </c>
      <c r="I35" s="35"/>
      <c r="J35" s="35"/>
    </row>
    <row r="36" spans="1:10" ht="15">
      <c r="A36" s="483">
        <f t="shared" si="0"/>
        <v>20</v>
      </c>
      <c r="B36" s="540" t="s">
        <v>497</v>
      </c>
      <c r="C36" s="637">
        <v>6</v>
      </c>
      <c r="D36" s="795">
        <v>9</v>
      </c>
      <c r="E36" s="799">
        <v>8.5</v>
      </c>
      <c r="F36" s="637">
        <v>6</v>
      </c>
      <c r="G36" s="795">
        <v>10.5</v>
      </c>
      <c r="H36" s="639">
        <v>9.5</v>
      </c>
      <c r="I36" s="35"/>
      <c r="J36" s="35"/>
    </row>
    <row r="37" spans="1:10" ht="15">
      <c r="A37" s="483">
        <f t="shared" si="0"/>
        <v>21</v>
      </c>
      <c r="B37" s="540" t="s">
        <v>407</v>
      </c>
      <c r="C37" s="637">
        <v>8.5</v>
      </c>
      <c r="D37" s="795">
        <v>5</v>
      </c>
      <c r="E37" s="799">
        <v>5.5</v>
      </c>
      <c r="F37" s="637">
        <v>7</v>
      </c>
      <c r="G37" s="795">
        <v>7</v>
      </c>
      <c r="H37" s="639">
        <v>8</v>
      </c>
      <c r="I37" s="35"/>
      <c r="J37" s="35"/>
    </row>
    <row r="38" spans="1:10" ht="15">
      <c r="A38" s="483">
        <f t="shared" si="0"/>
        <v>22</v>
      </c>
      <c r="B38" s="540" t="s">
        <v>608</v>
      </c>
      <c r="C38" s="637">
        <v>4</v>
      </c>
      <c r="D38" s="795">
        <v>6.5</v>
      </c>
      <c r="E38" s="799">
        <v>7.5</v>
      </c>
      <c r="F38" s="637">
        <v>1</v>
      </c>
      <c r="G38" s="795">
        <v>9.5</v>
      </c>
      <c r="H38" s="639">
        <v>6</v>
      </c>
      <c r="I38" s="35"/>
      <c r="J38" s="35"/>
    </row>
    <row r="39" spans="1:10" ht="15">
      <c r="A39" s="483">
        <f t="shared" si="0"/>
        <v>23</v>
      </c>
      <c r="B39" s="540" t="s">
        <v>409</v>
      </c>
      <c r="C39" s="637">
        <v>4.5</v>
      </c>
      <c r="D39" s="795">
        <v>2.5</v>
      </c>
      <c r="E39" s="799">
        <v>2.5</v>
      </c>
      <c r="F39" s="637">
        <v>5</v>
      </c>
      <c r="G39" s="795">
        <v>3</v>
      </c>
      <c r="H39" s="639">
        <v>4.5</v>
      </c>
      <c r="I39" s="35"/>
      <c r="J39" s="35"/>
    </row>
    <row r="40" spans="1:10" ht="15">
      <c r="A40" s="483">
        <f t="shared" si="0"/>
        <v>24</v>
      </c>
      <c r="B40" s="540" t="s">
        <v>582</v>
      </c>
      <c r="C40" s="637">
        <v>7</v>
      </c>
      <c r="D40" s="795">
        <v>2.5</v>
      </c>
      <c r="E40" s="799"/>
      <c r="F40" s="637">
        <v>6</v>
      </c>
      <c r="G40" s="795">
        <v>11</v>
      </c>
      <c r="H40" s="639">
        <v>1</v>
      </c>
      <c r="I40" s="35"/>
      <c r="J40" s="35"/>
    </row>
    <row r="41" spans="1:10" ht="15">
      <c r="A41" s="483">
        <f t="shared" si="0"/>
        <v>25</v>
      </c>
      <c r="B41" s="540" t="s">
        <v>411</v>
      </c>
      <c r="C41" s="637">
        <v>3.5</v>
      </c>
      <c r="D41" s="795">
        <v>4.5</v>
      </c>
      <c r="E41" s="799">
        <v>2.5</v>
      </c>
      <c r="F41" s="637">
        <v>4</v>
      </c>
      <c r="G41" s="795">
        <v>4.5</v>
      </c>
      <c r="H41" s="639">
        <v>3.5</v>
      </c>
      <c r="I41" s="35"/>
      <c r="J41" s="35"/>
    </row>
    <row r="42" spans="1:10" ht="15">
      <c r="A42" s="483">
        <f t="shared" si="0"/>
        <v>26</v>
      </c>
      <c r="B42" s="540" t="s">
        <v>440</v>
      </c>
      <c r="C42" s="637"/>
      <c r="D42" s="795">
        <v>2.5</v>
      </c>
      <c r="E42" s="799">
        <v>1</v>
      </c>
      <c r="F42" s="637">
        <v>-0.5</v>
      </c>
      <c r="G42" s="795">
        <v>2</v>
      </c>
      <c r="H42" s="639">
        <v>-4</v>
      </c>
      <c r="I42" s="35"/>
      <c r="J42" s="35"/>
    </row>
    <row r="43" spans="1:10" ht="15">
      <c r="A43" s="483">
        <f t="shared" si="0"/>
        <v>27</v>
      </c>
      <c r="B43" s="585" t="s">
        <v>609</v>
      </c>
      <c r="C43" s="637">
        <v>1</v>
      </c>
      <c r="D43" s="795">
        <v>10</v>
      </c>
      <c r="E43" s="799">
        <v>5.5</v>
      </c>
      <c r="F43" s="637">
        <v>2</v>
      </c>
      <c r="G43" s="795">
        <v>7.5</v>
      </c>
      <c r="H43" s="639">
        <v>4</v>
      </c>
      <c r="I43" s="35"/>
      <c r="J43" s="35"/>
    </row>
    <row r="44" spans="1:10" ht="15">
      <c r="A44" s="483">
        <f t="shared" si="0"/>
        <v>28</v>
      </c>
      <c r="B44" s="540" t="s">
        <v>437</v>
      </c>
      <c r="C44" s="637">
        <v>3</v>
      </c>
      <c r="D44" s="795">
        <v>3.5</v>
      </c>
      <c r="E44" s="799">
        <v>4</v>
      </c>
      <c r="F44" s="637">
        <v>2.5</v>
      </c>
      <c r="G44" s="795">
        <v>3.5</v>
      </c>
      <c r="H44" s="639">
        <v>3</v>
      </c>
      <c r="I44" s="35"/>
      <c r="J44" s="35"/>
    </row>
    <row r="45" spans="1:10" ht="15">
      <c r="A45" s="483">
        <f t="shared" si="0"/>
        <v>29</v>
      </c>
      <c r="B45" s="540" t="s">
        <v>435</v>
      </c>
      <c r="C45" s="637">
        <v>8.5</v>
      </c>
      <c r="D45" s="795">
        <v>15.5</v>
      </c>
      <c r="E45" s="799">
        <v>8.5</v>
      </c>
      <c r="F45" s="637">
        <v>6</v>
      </c>
      <c r="G45" s="795">
        <v>11</v>
      </c>
      <c r="H45" s="639">
        <v>10.5</v>
      </c>
      <c r="I45" s="35"/>
      <c r="J45" s="35"/>
    </row>
    <row r="46" spans="1:10" ht="15.3" thickBot="1">
      <c r="A46" s="483">
        <f t="shared" si="0"/>
        <v>30</v>
      </c>
      <c r="B46" s="644" t="s">
        <v>413</v>
      </c>
      <c r="C46" s="645">
        <v>5.5</v>
      </c>
      <c r="D46" s="646">
        <v>4.5</v>
      </c>
      <c r="E46" s="801">
        <v>4.5</v>
      </c>
      <c r="F46" s="645">
        <v>5</v>
      </c>
      <c r="G46" s="646">
        <v>6</v>
      </c>
      <c r="H46" s="647">
        <v>4.5</v>
      </c>
      <c r="I46" s="35"/>
      <c r="J46" s="35"/>
    </row>
    <row r="47" spans="1:10" ht="15">
      <c r="B47" s="186" t="s">
        <v>1</v>
      </c>
      <c r="C47" s="292">
        <f t="shared" ref="C47:H47" si="1">AVERAGE(C17:C46)</f>
        <v>3.4444444444444446</v>
      </c>
      <c r="D47" s="292">
        <f t="shared" si="1"/>
        <v>5.4259259259259256</v>
      </c>
      <c r="E47" s="292">
        <f t="shared" si="1"/>
        <v>3.8703703703703702</v>
      </c>
      <c r="F47" s="292">
        <f t="shared" si="1"/>
        <v>2.9642857142857144</v>
      </c>
      <c r="G47" s="292">
        <f t="shared" si="1"/>
        <v>5.166666666666667</v>
      </c>
      <c r="H47" s="293">
        <f t="shared" si="1"/>
        <v>3.3392857142857144</v>
      </c>
      <c r="I47" s="35"/>
      <c r="J47" s="35"/>
    </row>
    <row r="48" spans="1:10" ht="15.3" thickBot="1">
      <c r="B48" s="128" t="s">
        <v>26</v>
      </c>
      <c r="C48" s="648">
        <f t="shared" ref="C48:H48" si="2">MEDIAN(C17:C46)</f>
        <v>4</v>
      </c>
      <c r="D48" s="648">
        <f t="shared" si="2"/>
        <v>4.5</v>
      </c>
      <c r="E48" s="648">
        <f t="shared" si="2"/>
        <v>4</v>
      </c>
      <c r="F48" s="648">
        <f t="shared" si="2"/>
        <v>4</v>
      </c>
      <c r="G48" s="648">
        <f t="shared" si="2"/>
        <v>5</v>
      </c>
      <c r="H48" s="649">
        <f t="shared" si="2"/>
        <v>4.5</v>
      </c>
      <c r="I48" s="35"/>
      <c r="J48" s="35"/>
    </row>
    <row r="49" spans="1:10" ht="15.3" thickBot="1">
      <c r="B49" s="113" t="s">
        <v>186</v>
      </c>
      <c r="C49" s="273" t="s">
        <v>199</v>
      </c>
      <c r="D49" s="273"/>
      <c r="E49" s="274"/>
      <c r="F49" s="275">
        <f>AVERAGE(C48:H48)</f>
        <v>4.333333333333333</v>
      </c>
      <c r="G49" s="210"/>
      <c r="H49" s="210"/>
      <c r="I49" s="35"/>
      <c r="J49" s="35"/>
    </row>
    <row r="50" spans="1:10">
      <c r="I50" s="35"/>
      <c r="J50" s="35"/>
    </row>
    <row r="51" spans="1:10" ht="15">
      <c r="B51" s="38" t="s">
        <v>166</v>
      </c>
      <c r="C51" s="5"/>
      <c r="D51" s="5"/>
      <c r="E51" s="5"/>
      <c r="F51" s="5"/>
      <c r="G51" s="38"/>
      <c r="H51" s="38"/>
      <c r="I51" s="35"/>
      <c r="J51" s="35"/>
    </row>
    <row r="52" spans="1:10" ht="15.3" thickBot="1">
      <c r="B52" s="38" t="s">
        <v>663</v>
      </c>
      <c r="C52" s="5"/>
      <c r="D52" s="5"/>
      <c r="E52" s="5"/>
      <c r="F52" s="5"/>
      <c r="G52" s="38"/>
      <c r="H52" s="38"/>
      <c r="I52" s="35"/>
      <c r="J52" s="35"/>
    </row>
    <row r="53" spans="1:10" ht="15.6" thickBot="1">
      <c r="B53" s="49"/>
      <c r="C53" s="50" t="s">
        <v>99</v>
      </c>
      <c r="D53" s="52"/>
      <c r="E53" s="52"/>
      <c r="F53" s="52"/>
      <c r="G53" s="52"/>
      <c r="H53" s="53"/>
      <c r="I53" s="35"/>
      <c r="J53" s="35"/>
    </row>
    <row r="54" spans="1:10" ht="15.6" thickBot="1">
      <c r="B54" s="66" t="s">
        <v>47</v>
      </c>
      <c r="C54" s="55" t="s">
        <v>94</v>
      </c>
      <c r="D54" s="56"/>
      <c r="E54" s="56"/>
      <c r="F54" s="200" t="s">
        <v>95</v>
      </c>
      <c r="G54" s="52"/>
      <c r="H54" s="201"/>
      <c r="I54" s="35"/>
      <c r="J54" s="35"/>
    </row>
    <row r="55" spans="1:10" ht="15.3" thickBot="1">
      <c r="B55" s="58"/>
      <c r="C55" s="182" t="s">
        <v>3</v>
      </c>
      <c r="D55" s="183" t="s">
        <v>4</v>
      </c>
      <c r="E55" s="184" t="s">
        <v>5</v>
      </c>
      <c r="F55" s="182" t="s">
        <v>3</v>
      </c>
      <c r="G55" s="183" t="s">
        <v>4</v>
      </c>
      <c r="H55" s="127" t="s">
        <v>5</v>
      </c>
      <c r="I55" s="35"/>
      <c r="J55" s="35"/>
    </row>
    <row r="56" spans="1:10" ht="15">
      <c r="A56" s="483">
        <f>A55+1</f>
        <v>1</v>
      </c>
      <c r="B56" s="650" t="s">
        <v>393</v>
      </c>
      <c r="C56" s="203">
        <v>4.5</v>
      </c>
      <c r="D56" s="203">
        <v>7.5</v>
      </c>
      <c r="E56" s="203">
        <v>4</v>
      </c>
      <c r="F56" s="203">
        <v>4.5</v>
      </c>
      <c r="G56" s="203">
        <v>7</v>
      </c>
      <c r="H56" s="204">
        <v>4.5</v>
      </c>
      <c r="I56" s="35"/>
      <c r="J56" s="35"/>
    </row>
    <row r="57" spans="1:10" ht="15">
      <c r="A57" s="483">
        <f t="shared" ref="A57:A75" si="3">A56+1</f>
        <v>2</v>
      </c>
      <c r="B57" s="501" t="s">
        <v>394</v>
      </c>
      <c r="C57" s="638">
        <v>0.5</v>
      </c>
      <c r="D57" s="638">
        <v>-3.5</v>
      </c>
      <c r="E57" s="638">
        <v>-0.5</v>
      </c>
      <c r="F57" s="638">
        <v>4.5</v>
      </c>
      <c r="G57" s="638">
        <v>2.5</v>
      </c>
      <c r="H57" s="639">
        <v>0.5</v>
      </c>
      <c r="I57" s="35"/>
      <c r="J57" s="35"/>
    </row>
    <row r="58" spans="1:10" ht="15">
      <c r="A58" s="483">
        <f t="shared" si="3"/>
        <v>3</v>
      </c>
      <c r="B58" s="640" t="s">
        <v>573</v>
      </c>
      <c r="C58" s="637">
        <v>5.5</v>
      </c>
      <c r="D58" s="638">
        <v>8.5</v>
      </c>
      <c r="E58" s="641">
        <v>4</v>
      </c>
      <c r="F58" s="637">
        <v>5</v>
      </c>
      <c r="G58" s="638">
        <v>4.5</v>
      </c>
      <c r="H58" s="639">
        <v>4.5</v>
      </c>
      <c r="I58" s="35"/>
      <c r="J58" s="35"/>
    </row>
    <row r="59" spans="1:10" ht="15">
      <c r="A59" s="483">
        <f t="shared" si="3"/>
        <v>4</v>
      </c>
      <c r="B59" s="501" t="s">
        <v>613</v>
      </c>
      <c r="C59" s="638">
        <v>6.5</v>
      </c>
      <c r="D59" s="638">
        <v>3</v>
      </c>
      <c r="E59" s="638">
        <v>2.5</v>
      </c>
      <c r="F59" s="638">
        <v>11</v>
      </c>
      <c r="G59" s="638">
        <v>4</v>
      </c>
      <c r="H59" s="639">
        <v>3</v>
      </c>
      <c r="I59" s="35"/>
      <c r="J59" s="35"/>
    </row>
    <row r="60" spans="1:10" ht="15">
      <c r="A60" s="483">
        <f t="shared" si="3"/>
        <v>5</v>
      </c>
      <c r="B60" s="501" t="s">
        <v>615</v>
      </c>
      <c r="C60" s="638">
        <v>-1.5</v>
      </c>
      <c r="D60" s="638">
        <v>5.5</v>
      </c>
      <c r="E60" s="638">
        <v>6.5</v>
      </c>
      <c r="F60" s="638">
        <v>-3</v>
      </c>
      <c r="G60" s="638">
        <v>7.5</v>
      </c>
      <c r="H60" s="639">
        <v>1</v>
      </c>
      <c r="I60" s="35"/>
      <c r="J60" s="35"/>
    </row>
    <row r="61" spans="1:10" ht="15">
      <c r="A61" s="483">
        <f t="shared" si="3"/>
        <v>6</v>
      </c>
      <c r="B61" s="589" t="s">
        <v>617</v>
      </c>
      <c r="C61" s="638">
        <v>9</v>
      </c>
      <c r="D61" s="638">
        <v>5</v>
      </c>
      <c r="E61" s="638">
        <v>10</v>
      </c>
      <c r="F61" s="638">
        <v>8</v>
      </c>
      <c r="G61" s="638">
        <v>6</v>
      </c>
      <c r="H61" s="639">
        <v>10.5</v>
      </c>
      <c r="I61" s="35"/>
      <c r="J61" s="35"/>
    </row>
    <row r="62" spans="1:10" ht="15">
      <c r="A62" s="483">
        <f t="shared" si="3"/>
        <v>7</v>
      </c>
      <c r="B62" s="501" t="s">
        <v>399</v>
      </c>
      <c r="C62" s="638">
        <v>10</v>
      </c>
      <c r="D62" s="638">
        <v>21.5</v>
      </c>
      <c r="E62" s="638">
        <v>4.5</v>
      </c>
      <c r="F62" s="638">
        <v>7</v>
      </c>
      <c r="G62" s="638">
        <v>7</v>
      </c>
      <c r="H62" s="639">
        <v>5.5</v>
      </c>
      <c r="I62" s="35"/>
      <c r="J62" s="35"/>
    </row>
    <row r="63" spans="1:10" ht="15">
      <c r="A63" s="483">
        <f t="shared" si="3"/>
        <v>8</v>
      </c>
      <c r="B63" s="501" t="s">
        <v>401</v>
      </c>
      <c r="C63" s="638">
        <v>2.5</v>
      </c>
      <c r="D63" s="638">
        <v>2</v>
      </c>
      <c r="E63" s="638">
        <v>4</v>
      </c>
      <c r="F63" s="638">
        <v>2</v>
      </c>
      <c r="G63" s="638">
        <v>2.5</v>
      </c>
      <c r="H63" s="639">
        <v>4</v>
      </c>
      <c r="I63" s="35"/>
      <c r="J63" s="35"/>
    </row>
    <row r="64" spans="1:10" ht="15">
      <c r="A64" s="483">
        <f t="shared" si="3"/>
        <v>9</v>
      </c>
      <c r="B64" s="640" t="s">
        <v>600</v>
      </c>
      <c r="C64" s="637">
        <v>3</v>
      </c>
      <c r="D64" s="795">
        <v>7.5</v>
      </c>
      <c r="E64" s="799">
        <v>4.5</v>
      </c>
      <c r="F64" s="637">
        <v>3.5</v>
      </c>
      <c r="G64" s="795">
        <v>7.5</v>
      </c>
      <c r="H64" s="639">
        <v>6.5</v>
      </c>
      <c r="I64" s="35"/>
      <c r="J64" s="35"/>
    </row>
    <row r="65" spans="1:10" ht="15">
      <c r="A65" s="483">
        <f t="shared" si="3"/>
        <v>10</v>
      </c>
      <c r="B65" s="501" t="s">
        <v>619</v>
      </c>
      <c r="C65" s="638">
        <v>8</v>
      </c>
      <c r="D65" s="638">
        <v>4.5</v>
      </c>
      <c r="E65" s="638">
        <v>4</v>
      </c>
      <c r="F65" s="638">
        <v>8</v>
      </c>
      <c r="G65" s="638">
        <v>6.5</v>
      </c>
      <c r="H65" s="639">
        <v>4.5</v>
      </c>
      <c r="I65" s="35"/>
      <c r="J65" s="35"/>
    </row>
    <row r="66" spans="1:10" ht="15">
      <c r="A66" s="483">
        <f t="shared" si="3"/>
        <v>11</v>
      </c>
      <c r="B66" s="540" t="s">
        <v>436</v>
      </c>
      <c r="C66" s="637">
        <v>2.5</v>
      </c>
      <c r="D66" s="795">
        <v>7</v>
      </c>
      <c r="E66" s="799">
        <v>1</v>
      </c>
      <c r="F66" s="637">
        <v>0.5</v>
      </c>
      <c r="G66" s="795">
        <v>3</v>
      </c>
      <c r="H66" s="639">
        <v>1.5</v>
      </c>
      <c r="I66" s="35"/>
      <c r="J66" s="35"/>
    </row>
    <row r="67" spans="1:10" ht="15">
      <c r="A67" s="483">
        <f t="shared" si="3"/>
        <v>12</v>
      </c>
      <c r="B67" s="504" t="s">
        <v>484</v>
      </c>
      <c r="C67" s="638">
        <v>8</v>
      </c>
      <c r="D67" s="638">
        <v>9.5</v>
      </c>
      <c r="E67" s="638">
        <v>6.5</v>
      </c>
      <c r="F67" s="638">
        <v>7</v>
      </c>
      <c r="G67" s="638">
        <v>8</v>
      </c>
      <c r="H67" s="639">
        <v>5</v>
      </c>
      <c r="I67" s="35"/>
      <c r="J67" s="35"/>
    </row>
    <row r="68" spans="1:10" ht="15">
      <c r="A68" s="483">
        <f t="shared" si="3"/>
        <v>13</v>
      </c>
      <c r="B68" s="501" t="s">
        <v>604</v>
      </c>
      <c r="C68" s="638">
        <v>-5.5</v>
      </c>
      <c r="D68" s="638">
        <v>-3.5</v>
      </c>
      <c r="E68" s="638">
        <v>7</v>
      </c>
      <c r="F68" s="638">
        <v>-3.5</v>
      </c>
      <c r="G68" s="638">
        <v>-7</v>
      </c>
      <c r="H68" s="639">
        <v>4.5</v>
      </c>
      <c r="I68" s="35"/>
      <c r="J68" s="35"/>
    </row>
    <row r="69" spans="1:10" ht="15">
      <c r="A69" s="483">
        <f t="shared" si="3"/>
        <v>14</v>
      </c>
      <c r="B69" s="589" t="s">
        <v>642</v>
      </c>
      <c r="C69" s="638">
        <v>5.5</v>
      </c>
      <c r="D69" s="638">
        <v>7</v>
      </c>
      <c r="E69" s="638">
        <v>7</v>
      </c>
      <c r="F69" s="638">
        <v>7</v>
      </c>
      <c r="G69" s="638">
        <v>6</v>
      </c>
      <c r="H69" s="639">
        <v>5</v>
      </c>
      <c r="I69" s="35"/>
      <c r="J69" s="35"/>
    </row>
    <row r="70" spans="1:10" ht="15">
      <c r="A70" s="483">
        <f t="shared" si="3"/>
        <v>15</v>
      </c>
      <c r="B70" s="501" t="s">
        <v>423</v>
      </c>
      <c r="C70" s="638">
        <v>4.5</v>
      </c>
      <c r="D70" s="638">
        <v>3</v>
      </c>
      <c r="E70" s="638">
        <v>5.5</v>
      </c>
      <c r="F70" s="638">
        <v>3.5</v>
      </c>
      <c r="G70" s="638">
        <v>4</v>
      </c>
      <c r="H70" s="639">
        <v>6</v>
      </c>
      <c r="I70" s="35"/>
      <c r="J70" s="35"/>
    </row>
    <row r="71" spans="1:10" ht="15">
      <c r="A71" s="483">
        <f t="shared" si="3"/>
        <v>16</v>
      </c>
      <c r="B71" s="501" t="s">
        <v>407</v>
      </c>
      <c r="C71" s="638">
        <v>8.5</v>
      </c>
      <c r="D71" s="638">
        <v>5</v>
      </c>
      <c r="E71" s="638">
        <v>5.5</v>
      </c>
      <c r="F71" s="638">
        <v>7</v>
      </c>
      <c r="G71" s="638">
        <v>7</v>
      </c>
      <c r="H71" s="639">
        <v>8</v>
      </c>
      <c r="I71" s="35"/>
      <c r="J71" s="35"/>
    </row>
    <row r="72" spans="1:10" ht="15">
      <c r="A72" s="483">
        <f t="shared" si="3"/>
        <v>17</v>
      </c>
      <c r="B72" s="504" t="s">
        <v>622</v>
      </c>
      <c r="C72" s="638">
        <v>1.5</v>
      </c>
      <c r="D72" s="638">
        <v>3.5</v>
      </c>
      <c r="E72" s="638">
        <v>6.5</v>
      </c>
      <c r="F72" s="638">
        <v>1</v>
      </c>
      <c r="G72" s="638">
        <v>4</v>
      </c>
      <c r="H72" s="639">
        <v>5</v>
      </c>
      <c r="I72" s="35"/>
      <c r="J72" s="35"/>
    </row>
    <row r="73" spans="1:10" ht="15">
      <c r="A73" s="483">
        <f t="shared" si="3"/>
        <v>18</v>
      </c>
      <c r="B73" s="589" t="s">
        <v>609</v>
      </c>
      <c r="C73" s="638">
        <v>1</v>
      </c>
      <c r="D73" s="638">
        <v>10</v>
      </c>
      <c r="E73" s="638">
        <v>5.5</v>
      </c>
      <c r="F73" s="638">
        <v>2</v>
      </c>
      <c r="G73" s="638">
        <v>7.5</v>
      </c>
      <c r="H73" s="639">
        <v>4</v>
      </c>
      <c r="I73" s="35"/>
      <c r="J73" s="35"/>
    </row>
    <row r="74" spans="1:10" ht="15">
      <c r="A74" s="483">
        <f t="shared" si="3"/>
        <v>19</v>
      </c>
      <c r="B74" s="501" t="s">
        <v>435</v>
      </c>
      <c r="C74" s="638">
        <v>8.5</v>
      </c>
      <c r="D74" s="638">
        <v>15.5</v>
      </c>
      <c r="E74" s="638">
        <v>8.5</v>
      </c>
      <c r="F74" s="638">
        <v>6</v>
      </c>
      <c r="G74" s="638">
        <v>11</v>
      </c>
      <c r="H74" s="639">
        <v>10.5</v>
      </c>
      <c r="I74" s="35"/>
      <c r="J74" s="35"/>
    </row>
    <row r="75" spans="1:10" ht="15.3" thickBot="1">
      <c r="A75" s="483">
        <f t="shared" si="3"/>
        <v>20</v>
      </c>
      <c r="B75" s="652" t="s">
        <v>413</v>
      </c>
      <c r="C75" s="653">
        <v>5.5</v>
      </c>
      <c r="D75" s="653">
        <v>4.5</v>
      </c>
      <c r="E75" s="653">
        <v>4.5</v>
      </c>
      <c r="F75" s="653">
        <v>5</v>
      </c>
      <c r="G75" s="653">
        <v>6</v>
      </c>
      <c r="H75" s="654">
        <v>4.5</v>
      </c>
      <c r="I75" s="35"/>
      <c r="J75" s="35"/>
    </row>
    <row r="76" spans="1:10" ht="15">
      <c r="B76" s="573" t="s">
        <v>1</v>
      </c>
      <c r="C76" s="655">
        <f t="shared" ref="C76:H76" si="4">AVERAGE(C56:C75)</f>
        <v>4.4000000000000004</v>
      </c>
      <c r="D76" s="655">
        <f t="shared" si="4"/>
        <v>6.15</v>
      </c>
      <c r="E76" s="655">
        <f t="shared" si="4"/>
        <v>5.05</v>
      </c>
      <c r="F76" s="655">
        <f t="shared" si="4"/>
        <v>4.3</v>
      </c>
      <c r="G76" s="655">
        <f t="shared" si="4"/>
        <v>5.2249999999999996</v>
      </c>
      <c r="H76" s="656">
        <f t="shared" si="4"/>
        <v>4.9249999999999998</v>
      </c>
      <c r="I76" s="35"/>
      <c r="J76" s="35"/>
    </row>
    <row r="77" spans="1:10" ht="15.3" thickBot="1">
      <c r="B77" s="525" t="s">
        <v>26</v>
      </c>
      <c r="C77" s="657">
        <f t="shared" ref="C77:H77" si="5">MEDIAN(C56:C75)</f>
        <v>5</v>
      </c>
      <c r="D77" s="657">
        <f t="shared" si="5"/>
        <v>5.25</v>
      </c>
      <c r="E77" s="657">
        <f t="shared" si="5"/>
        <v>5</v>
      </c>
      <c r="F77" s="657">
        <f t="shared" si="5"/>
        <v>4.75</v>
      </c>
      <c r="G77" s="657">
        <f t="shared" si="5"/>
        <v>6</v>
      </c>
      <c r="H77" s="658">
        <f t="shared" si="5"/>
        <v>4.5</v>
      </c>
      <c r="I77" s="35"/>
      <c r="J77" s="35"/>
    </row>
    <row r="78" spans="1:10" ht="15.3" thickBot="1">
      <c r="B78" s="113" t="s">
        <v>186</v>
      </c>
      <c r="C78" s="273" t="s">
        <v>199</v>
      </c>
      <c r="D78" s="273"/>
      <c r="E78" s="274"/>
      <c r="F78" s="275">
        <f>AVERAGE(C77:H77)</f>
        <v>5.083333333333333</v>
      </c>
      <c r="G78" s="210"/>
      <c r="H78" s="210"/>
      <c r="I78" s="35"/>
      <c r="J78" s="35"/>
    </row>
    <row r="79" spans="1:10">
      <c r="I79" s="35"/>
      <c r="J79" s="35"/>
    </row>
    <row r="80" spans="1:10" ht="15">
      <c r="B80" s="38" t="s">
        <v>624</v>
      </c>
      <c r="C80" s="5"/>
      <c r="D80" s="5"/>
      <c r="E80" s="5"/>
      <c r="F80" s="5"/>
      <c r="G80" s="38"/>
      <c r="H80" s="38"/>
      <c r="I80" s="35"/>
      <c r="J80" s="35"/>
    </row>
    <row r="81" spans="2:10" ht="15.3" thickBot="1">
      <c r="B81" s="38" t="s">
        <v>625</v>
      </c>
      <c r="C81" s="5"/>
      <c r="D81" s="5"/>
      <c r="E81" s="5"/>
      <c r="F81" s="5"/>
      <c r="G81" s="38"/>
      <c r="H81" s="38"/>
      <c r="I81" s="35"/>
      <c r="J81" s="35"/>
    </row>
    <row r="82" spans="2:10" ht="15.6" thickBot="1">
      <c r="B82" s="659"/>
      <c r="C82" s="50" t="s">
        <v>99</v>
      </c>
      <c r="D82" s="52"/>
      <c r="E82" s="52"/>
      <c r="F82" s="52"/>
      <c r="G82" s="52"/>
      <c r="H82" s="53"/>
      <c r="I82" s="35"/>
      <c r="J82" s="35"/>
    </row>
    <row r="83" spans="2:10" ht="15.6" thickBot="1">
      <c r="B83" s="66" t="s">
        <v>47</v>
      </c>
      <c r="C83" s="55" t="s">
        <v>94</v>
      </c>
      <c r="D83" s="56"/>
      <c r="E83" s="660"/>
      <c r="F83" s="200" t="s">
        <v>95</v>
      </c>
      <c r="G83" s="52"/>
      <c r="H83" s="201"/>
      <c r="I83" s="35"/>
      <c r="J83" s="35"/>
    </row>
    <row r="84" spans="2:10" ht="15.3" thickBot="1">
      <c r="B84" s="58"/>
      <c r="C84" s="182" t="s">
        <v>3</v>
      </c>
      <c r="D84" s="183" t="s">
        <v>4</v>
      </c>
      <c r="E84" s="127" t="s">
        <v>5</v>
      </c>
      <c r="F84" s="182" t="s">
        <v>3</v>
      </c>
      <c r="G84" s="183" t="s">
        <v>4</v>
      </c>
      <c r="H84" s="127" t="s">
        <v>5</v>
      </c>
      <c r="I84" s="35"/>
      <c r="J84" s="35"/>
    </row>
    <row r="85" spans="2:10" ht="15">
      <c r="B85" s="602" t="s">
        <v>628</v>
      </c>
      <c r="C85" s="202">
        <v>6.5</v>
      </c>
      <c r="D85" s="203">
        <v>3.5</v>
      </c>
      <c r="E85" s="204">
        <v>5.5</v>
      </c>
      <c r="F85" s="202">
        <v>10</v>
      </c>
      <c r="G85" s="203">
        <v>5.5</v>
      </c>
      <c r="H85" s="204">
        <v>7</v>
      </c>
      <c r="I85" s="35"/>
      <c r="J85" s="35"/>
    </row>
    <row r="86" spans="2:10" ht="15">
      <c r="B86" s="661" t="s">
        <v>617</v>
      </c>
      <c r="C86" s="662">
        <v>9</v>
      </c>
      <c r="D86" s="663">
        <v>5</v>
      </c>
      <c r="E86" s="664">
        <v>10</v>
      </c>
      <c r="F86" s="662">
        <v>8</v>
      </c>
      <c r="G86" s="663">
        <v>6</v>
      </c>
      <c r="H86" s="664">
        <v>10.5</v>
      </c>
      <c r="I86" s="35"/>
      <c r="J86" s="35"/>
    </row>
    <row r="87" spans="2:10" ht="15">
      <c r="B87" s="511" t="s">
        <v>630</v>
      </c>
      <c r="C87" s="637">
        <v>7</v>
      </c>
      <c r="D87" s="638">
        <v>7.5</v>
      </c>
      <c r="E87" s="639">
        <v>7</v>
      </c>
      <c r="F87" s="637">
        <v>5.5</v>
      </c>
      <c r="G87" s="638">
        <v>6.5</v>
      </c>
      <c r="H87" s="639">
        <v>8</v>
      </c>
      <c r="I87" s="35"/>
      <c r="J87" s="35"/>
    </row>
    <row r="88" spans="2:10" ht="15">
      <c r="B88" s="504" t="s">
        <v>631</v>
      </c>
      <c r="C88" s="637">
        <v>-3</v>
      </c>
      <c r="D88" s="638">
        <v>-2.5</v>
      </c>
      <c r="E88" s="639">
        <v>-3.5</v>
      </c>
      <c r="F88" s="637">
        <v>-7.5</v>
      </c>
      <c r="G88" s="638">
        <v>-5.5</v>
      </c>
      <c r="H88" s="639">
        <v>-6.5</v>
      </c>
      <c r="I88" s="35"/>
      <c r="J88" s="35"/>
    </row>
    <row r="89" spans="2:10" ht="15">
      <c r="B89" s="665" t="s">
        <v>644</v>
      </c>
      <c r="C89" s="637">
        <v>-10.5</v>
      </c>
      <c r="D89" s="638">
        <v>2.5</v>
      </c>
      <c r="E89" s="639">
        <v>2</v>
      </c>
      <c r="F89" s="637">
        <v>-18</v>
      </c>
      <c r="G89" s="638">
        <v>1</v>
      </c>
      <c r="H89" s="639"/>
      <c r="I89" s="35"/>
      <c r="J89" s="35"/>
    </row>
    <row r="90" spans="2:10" ht="15">
      <c r="B90" s="559" t="s">
        <v>645</v>
      </c>
      <c r="C90" s="637"/>
      <c r="D90" s="638"/>
      <c r="E90" s="639"/>
      <c r="F90" s="637"/>
      <c r="G90" s="638"/>
      <c r="H90" s="639"/>
      <c r="I90" s="35"/>
      <c r="J90" s="35"/>
    </row>
    <row r="91" spans="2:10" ht="15">
      <c r="B91" s="511" t="s">
        <v>637</v>
      </c>
      <c r="C91" s="637">
        <v>1.5</v>
      </c>
      <c r="D91" s="638">
        <v>8</v>
      </c>
      <c r="E91" s="639">
        <v>6.5</v>
      </c>
      <c r="F91" s="637">
        <v>-2.5</v>
      </c>
      <c r="G91" s="638">
        <v>6</v>
      </c>
      <c r="H91" s="639">
        <v>6</v>
      </c>
      <c r="I91" s="35"/>
      <c r="J91" s="35"/>
    </row>
    <row r="92" spans="2:10" ht="15">
      <c r="B92" s="511" t="s">
        <v>638</v>
      </c>
      <c r="C92" s="637">
        <v>7</v>
      </c>
      <c r="D92" s="638">
        <v>8.5</v>
      </c>
      <c r="E92" s="639">
        <v>5.5</v>
      </c>
      <c r="F92" s="637">
        <v>4.5</v>
      </c>
      <c r="G92" s="638">
        <v>10.5</v>
      </c>
      <c r="H92" s="639">
        <v>6</v>
      </c>
      <c r="I92" s="35"/>
      <c r="J92" s="35"/>
    </row>
    <row r="93" spans="2:10" ht="15.3" thickBot="1">
      <c r="B93" s="511" t="s">
        <v>640</v>
      </c>
      <c r="C93" s="645">
        <v>4</v>
      </c>
      <c r="D93" s="646">
        <v>4</v>
      </c>
      <c r="E93" s="647">
        <v>7.5</v>
      </c>
      <c r="F93" s="645">
        <v>7.5</v>
      </c>
      <c r="G93" s="646">
        <v>5</v>
      </c>
      <c r="H93" s="647">
        <v>8</v>
      </c>
      <c r="I93" s="35"/>
      <c r="J93" s="35"/>
    </row>
    <row r="94" spans="2:10" ht="15">
      <c r="B94" s="186" t="s">
        <v>1</v>
      </c>
      <c r="C94" s="666">
        <f t="shared" ref="C94:H94" si="6">AVERAGE(C85:C93)</f>
        <v>2.6875</v>
      </c>
      <c r="D94" s="667">
        <f t="shared" si="6"/>
        <v>4.5625</v>
      </c>
      <c r="E94" s="668">
        <f t="shared" si="6"/>
        <v>5.0625</v>
      </c>
      <c r="F94" s="666">
        <f t="shared" si="6"/>
        <v>0.9375</v>
      </c>
      <c r="G94" s="667">
        <f t="shared" si="6"/>
        <v>4.375</v>
      </c>
      <c r="H94" s="668">
        <f t="shared" si="6"/>
        <v>5.5714285714285712</v>
      </c>
      <c r="I94" s="35"/>
      <c r="J94" s="35"/>
    </row>
    <row r="95" spans="2:10" ht="15.3" thickBot="1">
      <c r="B95" s="128" t="s">
        <v>26</v>
      </c>
      <c r="C95" s="669">
        <f t="shared" ref="C95:H95" si="7">MEDIAN(C85:C93)</f>
        <v>5.25</v>
      </c>
      <c r="D95" s="670">
        <f t="shared" si="7"/>
        <v>4.5</v>
      </c>
      <c r="E95" s="671">
        <f t="shared" si="7"/>
        <v>6</v>
      </c>
      <c r="F95" s="669">
        <f t="shared" si="7"/>
        <v>5</v>
      </c>
      <c r="G95" s="670">
        <f t="shared" si="7"/>
        <v>5.75</v>
      </c>
      <c r="H95" s="671">
        <f t="shared" si="7"/>
        <v>7</v>
      </c>
      <c r="I95" s="35"/>
      <c r="J95" s="35"/>
    </row>
    <row r="96" spans="2:10" ht="15.3" thickBot="1">
      <c r="B96" s="672" t="s">
        <v>186</v>
      </c>
      <c r="C96" s="673" t="s">
        <v>199</v>
      </c>
      <c r="D96" s="673"/>
      <c r="E96" s="674"/>
      <c r="F96" s="675">
        <f>AVERAGE(C95,D95,E95,F95,G95,H95)</f>
        <v>5.583333333333333</v>
      </c>
      <c r="G96" s="676"/>
      <c r="H96" s="676"/>
      <c r="I96" s="35"/>
      <c r="J96" s="35"/>
    </row>
    <row r="97" spans="2:10">
      <c r="B97" s="35"/>
      <c r="C97" s="35"/>
      <c r="D97" s="35"/>
      <c r="E97" s="35"/>
      <c r="F97" s="35"/>
      <c r="G97" s="35"/>
      <c r="H97" s="35"/>
      <c r="I97" s="35"/>
      <c r="J97" s="35"/>
    </row>
    <row r="98" spans="2:10">
      <c r="B98" s="35"/>
      <c r="C98" s="35"/>
      <c r="D98" s="35"/>
      <c r="E98" s="35"/>
      <c r="F98" s="35"/>
      <c r="G98" s="35"/>
      <c r="H98" s="35"/>
      <c r="I98" s="35"/>
      <c r="J98" s="35"/>
    </row>
    <row r="99" spans="2:10">
      <c r="B99" s="35"/>
      <c r="C99" s="35"/>
      <c r="D99" s="35"/>
      <c r="E99" s="35"/>
      <c r="F99" s="35"/>
      <c r="G99" s="35"/>
      <c r="H99" s="35"/>
      <c r="I99" s="35"/>
      <c r="J99" s="35"/>
    </row>
    <row r="100" spans="2:10">
      <c r="I100" s="35"/>
      <c r="J100" s="35"/>
    </row>
    <row r="101" spans="2:10">
      <c r="I101" s="35"/>
      <c r="J101" s="35"/>
    </row>
    <row r="102" spans="2:10">
      <c r="I102" s="35"/>
      <c r="J102" s="35"/>
    </row>
    <row r="103" spans="2:10">
      <c r="I103" s="35"/>
      <c r="J103" s="35"/>
    </row>
    <row r="104" spans="2:10">
      <c r="I104" s="35"/>
      <c r="J104" s="35"/>
    </row>
    <row r="105" spans="2:10">
      <c r="I105" s="35"/>
      <c r="J105" s="35"/>
    </row>
    <row r="106" spans="2:10">
      <c r="I106" s="35"/>
      <c r="J106" s="35"/>
    </row>
    <row r="107" spans="2:10">
      <c r="I107" s="35"/>
      <c r="J107" s="35"/>
    </row>
    <row r="108" spans="2:10">
      <c r="I108" s="35"/>
      <c r="J108" s="35"/>
    </row>
    <row r="109" spans="2:10">
      <c r="I109" s="35"/>
      <c r="J109" s="35"/>
    </row>
    <row r="110" spans="2:10">
      <c r="I110" s="35"/>
      <c r="J110" s="35"/>
    </row>
    <row r="111" spans="2:10">
      <c r="I111" s="35"/>
      <c r="J111" s="35"/>
    </row>
    <row r="112" spans="2:10">
      <c r="I112" s="35"/>
      <c r="J112" s="35"/>
    </row>
    <row r="113" spans="9:10">
      <c r="I113" s="35"/>
      <c r="J113" s="35"/>
    </row>
    <row r="114" spans="9:10">
      <c r="I114" s="35"/>
      <c r="J114" s="35"/>
    </row>
    <row r="115" spans="9:10">
      <c r="I115" s="35"/>
      <c r="J115" s="35"/>
    </row>
    <row r="116" spans="9:10">
      <c r="I116" s="35"/>
      <c r="J116" s="35"/>
    </row>
    <row r="117" spans="9:10">
      <c r="I117" s="35"/>
      <c r="J117" s="35"/>
    </row>
    <row r="118" spans="9:10">
      <c r="I118" s="35"/>
      <c r="J118" s="35"/>
    </row>
    <row r="119" spans="9:10">
      <c r="I119" s="35"/>
      <c r="J119" s="35"/>
    </row>
    <row r="120" spans="9:10">
      <c r="I120" s="35"/>
      <c r="J120" s="35"/>
    </row>
    <row r="121" spans="9:10">
      <c r="I121" s="35"/>
      <c r="J121" s="35"/>
    </row>
    <row r="122" spans="9:10">
      <c r="I122" s="35"/>
      <c r="J122" s="35"/>
    </row>
    <row r="123" spans="9:10">
      <c r="I123" s="35"/>
      <c r="J123" s="35"/>
    </row>
    <row r="124" spans="9:10">
      <c r="I124" s="35"/>
      <c r="J124" s="35"/>
    </row>
    <row r="125" spans="9:10">
      <c r="I125" s="35"/>
      <c r="J125" s="35"/>
    </row>
    <row r="126" spans="9:10">
      <c r="I126" s="35"/>
      <c r="J126" s="35"/>
    </row>
    <row r="127" spans="9:10">
      <c r="I127" s="35"/>
      <c r="J127" s="35"/>
    </row>
    <row r="128" spans="9:10">
      <c r="I128" s="35"/>
      <c r="J128" s="35"/>
    </row>
  </sheetData>
  <phoneticPr fontId="67" type="noConversion"/>
  <pageMargins left="1.88" right="0.75" top="0.55000000000000004" bottom="0.3" header="0.49" footer="0.27"/>
  <pageSetup scale="5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pageSetUpPr fitToPage="1"/>
  </sheetPr>
  <dimension ref="A1:V104"/>
  <sheetViews>
    <sheetView topLeftCell="A7" zoomScale="75" zoomScaleNormal="75" workbookViewId="0">
      <selection activeCell="J20" sqref="J20"/>
    </sheetView>
  </sheetViews>
  <sheetFormatPr defaultRowHeight="12.3"/>
  <cols>
    <col min="2" max="2" width="51.71875" customWidth="1"/>
    <col min="3" max="3" width="12.44140625" customWidth="1"/>
    <col min="4" max="4" width="13" customWidth="1"/>
    <col min="5" max="5" width="15.1640625" customWidth="1"/>
    <col min="6" max="6" width="11.71875" customWidth="1"/>
    <col min="7" max="7" width="14.71875" customWidth="1"/>
    <col min="8" max="8" width="12.44140625" customWidth="1"/>
  </cols>
  <sheetData>
    <row r="1" spans="2:22" ht="15">
      <c r="B1" s="35"/>
      <c r="C1" s="35"/>
      <c r="D1" s="35"/>
      <c r="E1" s="35"/>
      <c r="H1" s="22" t="s">
        <v>646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</row>
    <row r="2" spans="2:22" ht="15">
      <c r="B2" s="35"/>
      <c r="C2" s="35"/>
      <c r="D2" s="35"/>
      <c r="E2" s="35"/>
      <c r="H2" s="1" t="s">
        <v>508</v>
      </c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2:22" ht="15">
      <c r="B3" s="35"/>
      <c r="C3" s="35"/>
      <c r="D3" s="35"/>
      <c r="E3" s="35"/>
      <c r="H3" s="1" t="s">
        <v>172</v>
      </c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2:22" ht="15">
      <c r="B4" s="35"/>
      <c r="C4" s="35"/>
      <c r="D4" s="35"/>
      <c r="E4" s="35"/>
      <c r="H4" s="1" t="s">
        <v>203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2:22">
      <c r="B5" s="35"/>
      <c r="C5" s="35"/>
      <c r="D5" s="35"/>
      <c r="E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2:22" ht="15">
      <c r="B6" s="12" t="s">
        <v>508</v>
      </c>
      <c r="C6" s="36"/>
      <c r="D6" s="36"/>
      <c r="E6" s="36"/>
      <c r="F6" s="256"/>
      <c r="G6" s="256"/>
      <c r="H6" s="6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2:22" ht="15">
      <c r="B7" s="38"/>
      <c r="C7" s="36"/>
      <c r="D7" s="36"/>
      <c r="E7" s="36"/>
      <c r="F7" s="256"/>
      <c r="G7" s="256"/>
      <c r="H7" s="6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2:22" ht="15">
      <c r="B8" s="5" t="s">
        <v>647</v>
      </c>
      <c r="C8" s="38"/>
      <c r="D8" s="38"/>
      <c r="E8" s="38"/>
      <c r="F8" s="5"/>
      <c r="G8" s="6"/>
      <c r="H8" s="6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2:22" ht="15.3">
      <c r="B9" s="38" t="s">
        <v>21</v>
      </c>
      <c r="C9" s="38"/>
      <c r="D9" s="37"/>
      <c r="E9" s="37"/>
      <c r="F9" s="195"/>
      <c r="G9" s="195"/>
      <c r="H9" s="19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2:22" ht="15.3">
      <c r="B10" s="48" t="s">
        <v>96</v>
      </c>
      <c r="C10" s="38"/>
      <c r="D10" s="37"/>
      <c r="E10" s="37"/>
      <c r="F10" s="5"/>
      <c r="G10" s="5"/>
      <c r="H10" s="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2:22" ht="15.3">
      <c r="B11" s="48"/>
      <c r="C11" s="38"/>
      <c r="D11" s="37"/>
      <c r="E11" s="37"/>
      <c r="F11" s="5"/>
      <c r="G11" s="5"/>
      <c r="H11" s="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2:22" ht="15">
      <c r="B12" s="38" t="s">
        <v>165</v>
      </c>
      <c r="C12" s="5"/>
      <c r="D12" s="5"/>
      <c r="E12" s="5"/>
      <c r="F12" s="5"/>
      <c r="G12" s="5"/>
      <c r="H12" s="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2:22" ht="15.3" thickBot="1">
      <c r="B13" s="38" t="s">
        <v>390</v>
      </c>
      <c r="C13" s="5"/>
      <c r="D13" s="5"/>
      <c r="E13" s="5"/>
      <c r="F13" s="5"/>
      <c r="G13" s="5"/>
      <c r="H13" s="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2:22" ht="15.6" thickBot="1">
      <c r="B14" s="49"/>
      <c r="C14" s="50" t="s">
        <v>97</v>
      </c>
      <c r="D14" s="51"/>
      <c r="E14" s="51"/>
      <c r="F14" s="257" t="s">
        <v>6</v>
      </c>
      <c r="G14" s="258"/>
      <c r="H14" s="259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2:22" ht="15.3">
      <c r="B15" s="905"/>
      <c r="C15" s="901" t="s">
        <v>27</v>
      </c>
      <c r="D15" s="56"/>
      <c r="E15" s="56"/>
      <c r="F15" s="260" t="s">
        <v>201</v>
      </c>
      <c r="G15" s="261"/>
      <c r="H15" s="262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2:22" ht="15.3">
      <c r="B16" s="906" t="s">
        <v>47</v>
      </c>
      <c r="C16" s="902" t="s">
        <v>550</v>
      </c>
      <c r="D16" s="39"/>
      <c r="E16" s="39"/>
      <c r="F16" s="677" t="s">
        <v>7</v>
      </c>
      <c r="G16" s="678" t="s">
        <v>8</v>
      </c>
      <c r="H16" s="679" t="s">
        <v>9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2" ht="15.3" thickBot="1">
      <c r="B17" s="907"/>
      <c r="C17" s="903" t="s">
        <v>3</v>
      </c>
      <c r="D17" s="681" t="s">
        <v>4</v>
      </c>
      <c r="E17" s="682" t="s">
        <v>5</v>
      </c>
      <c r="F17" s="263" t="s">
        <v>10</v>
      </c>
      <c r="G17" s="264" t="s">
        <v>11</v>
      </c>
      <c r="H17" s="265" t="s">
        <v>12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</row>
    <row r="18" spans="1:22" ht="15">
      <c r="A18" s="483">
        <f>A17+1</f>
        <v>1</v>
      </c>
      <c r="B18" s="904" t="s">
        <v>391</v>
      </c>
      <c r="C18" s="202">
        <v>6</v>
      </c>
      <c r="D18" s="203">
        <v>5</v>
      </c>
      <c r="E18" s="204">
        <v>3.5</v>
      </c>
      <c r="F18" s="373">
        <v>9.5000000000000001E-2</v>
      </c>
      <c r="G18" s="266">
        <v>0.37</v>
      </c>
      <c r="H18" s="267">
        <f t="shared" ref="H18:H45" si="0">F18*G18</f>
        <v>3.5150000000000001E-2</v>
      </c>
      <c r="I18" s="35"/>
      <c r="J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</row>
    <row r="19" spans="1:22" ht="15">
      <c r="A19" s="483">
        <f t="shared" ref="A19:A47" si="1">A18+1</f>
        <v>2</v>
      </c>
      <c r="B19" s="540" t="s">
        <v>393</v>
      </c>
      <c r="C19" s="637">
        <v>6.5</v>
      </c>
      <c r="D19" s="638">
        <v>5.5</v>
      </c>
      <c r="E19" s="639">
        <v>7.5</v>
      </c>
      <c r="F19" s="683">
        <v>0.1</v>
      </c>
      <c r="G19" s="684">
        <v>0.38</v>
      </c>
      <c r="H19" s="685">
        <f t="shared" si="0"/>
        <v>3.8000000000000006E-2</v>
      </c>
      <c r="I19" s="35"/>
      <c r="J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</row>
    <row r="20" spans="1:22" ht="15">
      <c r="A20" s="483">
        <f t="shared" si="1"/>
        <v>3</v>
      </c>
      <c r="B20" s="540" t="s">
        <v>394</v>
      </c>
      <c r="C20" s="637">
        <v>6.5</v>
      </c>
      <c r="D20" s="638">
        <v>6</v>
      </c>
      <c r="E20" s="639">
        <v>5</v>
      </c>
      <c r="F20" s="683">
        <v>0.105</v>
      </c>
      <c r="G20" s="684">
        <v>0.39</v>
      </c>
      <c r="H20" s="685">
        <f t="shared" si="0"/>
        <v>4.095E-2</v>
      </c>
      <c r="I20" s="35"/>
      <c r="J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</row>
    <row r="21" spans="1:22" ht="15">
      <c r="A21" s="483">
        <f t="shared" si="1"/>
        <v>4</v>
      </c>
      <c r="B21" s="540" t="s">
        <v>396</v>
      </c>
      <c r="C21" s="637">
        <v>4</v>
      </c>
      <c r="D21" s="638">
        <v>5.5</v>
      </c>
      <c r="E21" s="639">
        <v>4</v>
      </c>
      <c r="F21" s="683">
        <v>0.105</v>
      </c>
      <c r="G21" s="684">
        <v>0.28999999999999998</v>
      </c>
      <c r="H21" s="685">
        <f t="shared" si="0"/>
        <v>3.0449999999999998E-2</v>
      </c>
      <c r="I21" s="35"/>
      <c r="J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</row>
    <row r="22" spans="1:22" ht="15">
      <c r="A22" s="483">
        <f t="shared" si="1"/>
        <v>5</v>
      </c>
      <c r="B22" s="589" t="s">
        <v>519</v>
      </c>
      <c r="C22" s="637">
        <v>8.5</v>
      </c>
      <c r="D22" s="638">
        <v>3</v>
      </c>
      <c r="E22" s="639">
        <v>1.5</v>
      </c>
      <c r="F22" s="683">
        <v>5.5E-2</v>
      </c>
      <c r="G22" s="684">
        <v>0.3</v>
      </c>
      <c r="H22" s="685">
        <f t="shared" si="0"/>
        <v>1.6500000000000001E-2</v>
      </c>
      <c r="I22" s="35"/>
      <c r="J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</row>
    <row r="23" spans="1:22" ht="15">
      <c r="A23" s="483">
        <f t="shared" si="1"/>
        <v>6</v>
      </c>
      <c r="B23" s="504" t="s">
        <v>573</v>
      </c>
      <c r="C23" s="637">
        <v>3.5</v>
      </c>
      <c r="D23" s="638">
        <v>4</v>
      </c>
      <c r="E23" s="639">
        <v>3.5</v>
      </c>
      <c r="F23" s="683">
        <v>0.08</v>
      </c>
      <c r="G23" s="684">
        <v>0.28999999999999998</v>
      </c>
      <c r="H23" s="685">
        <f t="shared" si="0"/>
        <v>2.3199999999999998E-2</v>
      </c>
      <c r="I23" s="35"/>
      <c r="J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</row>
    <row r="24" spans="1:22" ht="15">
      <c r="A24" s="483">
        <f t="shared" si="1"/>
        <v>7</v>
      </c>
      <c r="B24" s="540" t="s">
        <v>399</v>
      </c>
      <c r="C24" s="637">
        <v>7</v>
      </c>
      <c r="D24" s="638">
        <v>7</v>
      </c>
      <c r="E24" s="639">
        <v>7.5</v>
      </c>
      <c r="F24" s="683">
        <v>0.14000000000000001</v>
      </c>
      <c r="G24" s="537">
        <v>0.41</v>
      </c>
      <c r="H24" s="685">
        <f t="shared" si="0"/>
        <v>5.74E-2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</row>
    <row r="25" spans="1:22" ht="15">
      <c r="A25" s="483">
        <f t="shared" si="1"/>
        <v>8</v>
      </c>
      <c r="B25" s="540" t="s">
        <v>401</v>
      </c>
      <c r="C25" s="637">
        <v>3</v>
      </c>
      <c r="D25" s="638">
        <v>3.5</v>
      </c>
      <c r="E25" s="639">
        <v>3.5</v>
      </c>
      <c r="F25" s="683">
        <v>8.5000000000000006E-2</v>
      </c>
      <c r="G25" s="684">
        <v>0.33</v>
      </c>
      <c r="H25" s="685">
        <f t="shared" si="0"/>
        <v>2.8050000000000002E-2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</row>
    <row r="26" spans="1:22" ht="15">
      <c r="A26" s="483">
        <f t="shared" si="1"/>
        <v>9</v>
      </c>
      <c r="B26" s="504" t="s">
        <v>600</v>
      </c>
      <c r="C26" s="637">
        <v>6.5</v>
      </c>
      <c r="D26" s="638">
        <v>5</v>
      </c>
      <c r="E26" s="639">
        <v>7</v>
      </c>
      <c r="F26" s="683">
        <v>0.13</v>
      </c>
      <c r="G26" s="684">
        <v>0.21</v>
      </c>
      <c r="H26" s="685">
        <f t="shared" si="0"/>
        <v>2.7300000000000001E-2</v>
      </c>
    </row>
    <row r="27" spans="1:22" ht="15">
      <c r="A27" s="483">
        <f t="shared" si="1"/>
        <v>10</v>
      </c>
      <c r="B27" s="540" t="s">
        <v>436</v>
      </c>
      <c r="C27" s="637">
        <v>6</v>
      </c>
      <c r="D27" s="638">
        <v>2.5</v>
      </c>
      <c r="E27" s="639">
        <v>2.5</v>
      </c>
      <c r="F27" s="683">
        <v>8.5000000000000006E-2</v>
      </c>
      <c r="G27" s="537">
        <v>0.3</v>
      </c>
      <c r="H27" s="685">
        <f t="shared" si="0"/>
        <v>2.5500000000000002E-2</v>
      </c>
    </row>
    <row r="28" spans="1:22" ht="15">
      <c r="A28" s="483">
        <f t="shared" si="1"/>
        <v>11</v>
      </c>
      <c r="B28" s="540" t="s">
        <v>578</v>
      </c>
      <c r="C28" s="637" t="s">
        <v>521</v>
      </c>
      <c r="D28" s="638">
        <v>3.5</v>
      </c>
      <c r="E28" s="639">
        <v>5.5</v>
      </c>
      <c r="F28" s="683">
        <v>0.11</v>
      </c>
      <c r="G28" s="537">
        <v>0.47</v>
      </c>
      <c r="H28" s="685">
        <f t="shared" si="0"/>
        <v>5.1699999999999996E-2</v>
      </c>
    </row>
    <row r="29" spans="1:22" ht="15">
      <c r="A29" s="483">
        <f t="shared" si="1"/>
        <v>12</v>
      </c>
      <c r="B29" s="642" t="s">
        <v>602</v>
      </c>
      <c r="C29" s="637">
        <v>0.5</v>
      </c>
      <c r="D29" s="638">
        <v>4</v>
      </c>
      <c r="E29" s="639">
        <v>4</v>
      </c>
      <c r="F29" s="686">
        <v>0.11</v>
      </c>
      <c r="G29" s="537">
        <v>0.28999999999999998</v>
      </c>
      <c r="H29" s="685">
        <f>F29*G29</f>
        <v>3.1899999999999998E-2</v>
      </c>
    </row>
    <row r="30" spans="1:22" ht="15">
      <c r="A30" s="483">
        <f t="shared" si="1"/>
        <v>13</v>
      </c>
      <c r="B30" s="640" t="s">
        <v>586</v>
      </c>
      <c r="C30" s="637" t="s">
        <v>521</v>
      </c>
      <c r="D30" s="638" t="s">
        <v>521</v>
      </c>
      <c r="E30" s="641" t="s">
        <v>521</v>
      </c>
      <c r="F30" s="683">
        <v>8.5000000000000006E-2</v>
      </c>
      <c r="G30" s="684">
        <v>0.31</v>
      </c>
      <c r="H30" s="685">
        <f t="shared" ref="H30" si="2">F30*G30</f>
        <v>2.6350000000000002E-2</v>
      </c>
    </row>
    <row r="31" spans="1:22" ht="15">
      <c r="A31" s="483">
        <f t="shared" si="1"/>
        <v>14</v>
      </c>
      <c r="B31" s="640" t="s">
        <v>484</v>
      </c>
      <c r="C31" s="637">
        <v>5.5</v>
      </c>
      <c r="D31" s="638">
        <v>5.5</v>
      </c>
      <c r="E31" s="639">
        <v>4.5</v>
      </c>
      <c r="F31" s="683">
        <v>0.09</v>
      </c>
      <c r="G31" s="684">
        <v>0.38</v>
      </c>
      <c r="H31" s="685">
        <f t="shared" si="0"/>
        <v>3.4200000000000001E-2</v>
      </c>
    </row>
    <row r="32" spans="1:22" ht="15">
      <c r="A32" s="483">
        <f t="shared" si="1"/>
        <v>15</v>
      </c>
      <c r="B32" s="540" t="s">
        <v>604</v>
      </c>
      <c r="C32" s="637">
        <v>9</v>
      </c>
      <c r="D32" s="638">
        <v>5.5</v>
      </c>
      <c r="E32" s="639">
        <v>5</v>
      </c>
      <c r="F32" s="683">
        <v>0.09</v>
      </c>
      <c r="G32" s="684">
        <v>0.52</v>
      </c>
      <c r="H32" s="685">
        <f t="shared" si="0"/>
        <v>4.6800000000000001E-2</v>
      </c>
    </row>
    <row r="33" spans="1:8" ht="15">
      <c r="A33" s="483">
        <f t="shared" si="1"/>
        <v>16</v>
      </c>
      <c r="B33" s="540" t="s">
        <v>606</v>
      </c>
      <c r="C33" s="637">
        <v>6.5</v>
      </c>
      <c r="D33" s="638">
        <v>3.5</v>
      </c>
      <c r="E33" s="639">
        <v>7</v>
      </c>
      <c r="F33" s="686">
        <v>0.16</v>
      </c>
      <c r="G33" s="684">
        <v>0.36</v>
      </c>
      <c r="H33" s="685">
        <f>F33*G33</f>
        <v>5.7599999999999998E-2</v>
      </c>
    </row>
    <row r="34" spans="1:8" ht="15">
      <c r="A34" s="483">
        <f t="shared" si="1"/>
        <v>17</v>
      </c>
      <c r="B34" s="643" t="s">
        <v>584</v>
      </c>
      <c r="C34" s="637">
        <v>2.5</v>
      </c>
      <c r="D34" s="638">
        <v>3</v>
      </c>
      <c r="E34" s="639">
        <v>4</v>
      </c>
      <c r="F34" s="683">
        <v>9.5000000000000001E-2</v>
      </c>
      <c r="G34" s="684">
        <v>0.34</v>
      </c>
      <c r="H34" s="685">
        <f t="shared" si="0"/>
        <v>3.2300000000000002E-2</v>
      </c>
    </row>
    <row r="35" spans="1:8" ht="15">
      <c r="A35" s="483">
        <f t="shared" si="1"/>
        <v>18</v>
      </c>
      <c r="B35" s="540" t="s">
        <v>404</v>
      </c>
      <c r="C35" s="637">
        <v>3.5</v>
      </c>
      <c r="D35" s="638">
        <v>7</v>
      </c>
      <c r="E35" s="639">
        <v>4</v>
      </c>
      <c r="F35" s="683">
        <v>9.5000000000000001E-2</v>
      </c>
      <c r="G35" s="537">
        <v>0.37</v>
      </c>
      <c r="H35" s="685">
        <f t="shared" si="0"/>
        <v>3.5150000000000001E-2</v>
      </c>
    </row>
    <row r="36" spans="1:8" ht="15">
      <c r="A36" s="483">
        <f t="shared" si="1"/>
        <v>19</v>
      </c>
      <c r="B36" s="540" t="s">
        <v>423</v>
      </c>
      <c r="C36" s="637">
        <v>6</v>
      </c>
      <c r="D36" s="638">
        <v>5</v>
      </c>
      <c r="E36" s="639">
        <v>5.5</v>
      </c>
      <c r="F36" s="683">
        <v>0.105</v>
      </c>
      <c r="G36" s="537">
        <v>0.48</v>
      </c>
      <c r="H36" s="685">
        <f t="shared" si="0"/>
        <v>5.0399999999999993E-2</v>
      </c>
    </row>
    <row r="37" spans="1:8" ht="15">
      <c r="A37" s="483">
        <f t="shared" si="1"/>
        <v>20</v>
      </c>
      <c r="B37" s="540" t="s">
        <v>497</v>
      </c>
      <c r="C37" s="637">
        <v>10.5</v>
      </c>
      <c r="D37" s="638">
        <v>10</v>
      </c>
      <c r="E37" s="639">
        <v>7.5</v>
      </c>
      <c r="F37" s="683">
        <v>0.125</v>
      </c>
      <c r="G37" s="537">
        <v>0.4</v>
      </c>
      <c r="H37" s="685">
        <f t="shared" si="0"/>
        <v>0.05</v>
      </c>
    </row>
    <row r="38" spans="1:8" ht="15">
      <c r="A38" s="483">
        <f t="shared" si="1"/>
        <v>21</v>
      </c>
      <c r="B38" s="540" t="s">
        <v>407</v>
      </c>
      <c r="C38" s="637">
        <v>3</v>
      </c>
      <c r="D38" s="638">
        <v>4.5</v>
      </c>
      <c r="E38" s="639">
        <v>3.5</v>
      </c>
      <c r="F38" s="683">
        <v>0.09</v>
      </c>
      <c r="G38" s="537">
        <v>0.34</v>
      </c>
      <c r="H38" s="685">
        <f t="shared" si="0"/>
        <v>3.0600000000000002E-2</v>
      </c>
    </row>
    <row r="39" spans="1:8" ht="15">
      <c r="A39" s="483">
        <f t="shared" si="1"/>
        <v>22</v>
      </c>
      <c r="B39" s="540" t="s">
        <v>608</v>
      </c>
      <c r="C39" s="637">
        <v>6.5</v>
      </c>
      <c r="D39" s="638">
        <v>7</v>
      </c>
      <c r="E39" s="639">
        <v>3.5</v>
      </c>
      <c r="F39" s="683">
        <v>0.115</v>
      </c>
      <c r="G39" s="684">
        <v>0.3</v>
      </c>
      <c r="H39" s="685">
        <f t="shared" si="0"/>
        <v>3.4500000000000003E-2</v>
      </c>
    </row>
    <row r="40" spans="1:8" ht="15">
      <c r="A40" s="483">
        <f t="shared" si="1"/>
        <v>23</v>
      </c>
      <c r="B40" s="540" t="s">
        <v>409</v>
      </c>
      <c r="C40" s="637">
        <v>5</v>
      </c>
      <c r="D40" s="638">
        <v>6</v>
      </c>
      <c r="E40" s="639">
        <v>3.5</v>
      </c>
      <c r="F40" s="683">
        <v>0.105</v>
      </c>
      <c r="G40" s="537">
        <v>0.34</v>
      </c>
      <c r="H40" s="685">
        <f t="shared" si="0"/>
        <v>3.5700000000000003E-2</v>
      </c>
    </row>
    <row r="41" spans="1:8" ht="15">
      <c r="A41" s="483">
        <f t="shared" si="1"/>
        <v>24</v>
      </c>
      <c r="B41" s="540" t="s">
        <v>582</v>
      </c>
      <c r="C41" s="637">
        <v>7</v>
      </c>
      <c r="D41" s="638">
        <v>7</v>
      </c>
      <c r="E41" s="639">
        <v>4</v>
      </c>
      <c r="F41" s="686">
        <v>9.5000000000000001E-2</v>
      </c>
      <c r="G41" s="537">
        <v>0.42</v>
      </c>
      <c r="H41" s="685">
        <f t="shared" si="0"/>
        <v>3.9899999999999998E-2</v>
      </c>
    </row>
    <row r="42" spans="1:8" ht="15">
      <c r="A42" s="483">
        <f t="shared" si="1"/>
        <v>25</v>
      </c>
      <c r="B42" s="540" t="s">
        <v>411</v>
      </c>
      <c r="C42" s="637">
        <v>4.5</v>
      </c>
      <c r="D42" s="638">
        <v>6.5</v>
      </c>
      <c r="E42" s="639">
        <v>3</v>
      </c>
      <c r="F42" s="683">
        <v>0.09</v>
      </c>
      <c r="G42" s="537">
        <v>0.34</v>
      </c>
      <c r="H42" s="685">
        <f t="shared" si="0"/>
        <v>3.0600000000000002E-2</v>
      </c>
    </row>
    <row r="43" spans="1:8" ht="15">
      <c r="A43" s="483">
        <f t="shared" si="1"/>
        <v>26</v>
      </c>
      <c r="B43" s="540" t="s">
        <v>440</v>
      </c>
      <c r="C43" s="637">
        <v>1.5</v>
      </c>
      <c r="D43" s="638">
        <v>2</v>
      </c>
      <c r="E43" s="639">
        <v>5.5</v>
      </c>
      <c r="F43" s="683">
        <v>0.13</v>
      </c>
      <c r="G43" s="537">
        <v>0.36</v>
      </c>
      <c r="H43" s="685">
        <f t="shared" si="0"/>
        <v>4.6800000000000001E-2</v>
      </c>
    </row>
    <row r="44" spans="1:8" ht="15">
      <c r="A44" s="483">
        <f t="shared" si="1"/>
        <v>27</v>
      </c>
      <c r="B44" s="589" t="s">
        <v>609</v>
      </c>
      <c r="C44" s="637">
        <v>11</v>
      </c>
      <c r="D44" s="638">
        <v>8</v>
      </c>
      <c r="E44" s="639">
        <v>6.5</v>
      </c>
      <c r="F44" s="683">
        <v>0.12</v>
      </c>
      <c r="G44" s="537">
        <v>0.42</v>
      </c>
      <c r="H44" s="685">
        <f t="shared" si="0"/>
        <v>5.0399999999999993E-2</v>
      </c>
    </row>
    <row r="45" spans="1:8" ht="15">
      <c r="A45" s="483">
        <f t="shared" si="1"/>
        <v>28</v>
      </c>
      <c r="B45" s="540" t="s">
        <v>437</v>
      </c>
      <c r="C45" s="637">
        <v>3.5</v>
      </c>
      <c r="D45" s="638">
        <v>3</v>
      </c>
      <c r="E45" s="639">
        <v>3.5</v>
      </c>
      <c r="F45" s="683">
        <v>0.125</v>
      </c>
      <c r="G45" s="537">
        <v>0.27</v>
      </c>
      <c r="H45" s="685">
        <f t="shared" si="0"/>
        <v>3.3750000000000002E-2</v>
      </c>
    </row>
    <row r="46" spans="1:8" ht="15">
      <c r="A46" s="483">
        <f t="shared" si="1"/>
        <v>29</v>
      </c>
      <c r="B46" s="540" t="s">
        <v>435</v>
      </c>
      <c r="C46" s="637">
        <v>6</v>
      </c>
      <c r="D46" s="638">
        <v>6</v>
      </c>
      <c r="E46" s="639">
        <v>3.5</v>
      </c>
      <c r="F46" s="683">
        <v>0.12</v>
      </c>
      <c r="G46" s="537">
        <v>0.33</v>
      </c>
      <c r="H46" s="685">
        <f>F46*G46</f>
        <v>3.9600000000000003E-2</v>
      </c>
    </row>
    <row r="47" spans="1:8" ht="15.3" thickBot="1">
      <c r="A47" s="483">
        <f t="shared" si="1"/>
        <v>30</v>
      </c>
      <c r="B47" s="644" t="s">
        <v>413</v>
      </c>
      <c r="C47" s="645">
        <v>5.5</v>
      </c>
      <c r="D47" s="646">
        <v>6</v>
      </c>
      <c r="E47" s="647">
        <v>5</v>
      </c>
      <c r="F47" s="687">
        <v>0.11</v>
      </c>
      <c r="G47" s="688">
        <v>0.38</v>
      </c>
      <c r="H47" s="689">
        <f t="shared" ref="H47" si="3">F47*G47</f>
        <v>4.1800000000000004E-2</v>
      </c>
    </row>
    <row r="48" spans="1:8" ht="15">
      <c r="B48" s="187" t="s">
        <v>1</v>
      </c>
      <c r="C48" s="248">
        <f t="shared" ref="C48:H48" si="4">AVERAGE(C18:C47)</f>
        <v>5.5357142857142856</v>
      </c>
      <c r="D48" s="248">
        <f>AVERAGE(D18:D47)</f>
        <v>5.1724137931034484</v>
      </c>
      <c r="E48" s="276">
        <f t="shared" si="4"/>
        <v>4.6206896551724137</v>
      </c>
      <c r="F48" s="325">
        <f t="shared" si="4"/>
        <v>0.10483333333333333</v>
      </c>
      <c r="G48" s="326">
        <f t="shared" si="4"/>
        <v>0.35633333333333339</v>
      </c>
      <c r="H48" s="327">
        <f t="shared" si="4"/>
        <v>3.7418333333333331E-2</v>
      </c>
    </row>
    <row r="49" spans="1:8" ht="15.3" thickBot="1">
      <c r="B49" s="690" t="s">
        <v>26</v>
      </c>
      <c r="C49" s="648">
        <f>MEDIAN(C18:C47)</f>
        <v>6</v>
      </c>
      <c r="D49" s="648">
        <f t="shared" ref="D49:H49" si="5">MEDIAN(D18:D47)</f>
        <v>5.5</v>
      </c>
      <c r="E49" s="691">
        <f>MEDIAN(E18:E47)</f>
        <v>4</v>
      </c>
      <c r="F49" s="692">
        <f t="shared" si="5"/>
        <v>0.105</v>
      </c>
      <c r="G49" s="693">
        <f t="shared" si="5"/>
        <v>0.35</v>
      </c>
      <c r="H49" s="694">
        <f t="shared" si="5"/>
        <v>3.5150000000000001E-2</v>
      </c>
    </row>
    <row r="50" spans="1:8" ht="15.3" thickBot="1">
      <c r="B50" s="29" t="s">
        <v>199</v>
      </c>
      <c r="C50" s="188"/>
      <c r="D50" s="189">
        <f>AVERAGE(C49,D49,E49)</f>
        <v>5.166666666666667</v>
      </c>
      <c r="E50" s="190"/>
      <c r="F50" s="268"/>
      <c r="G50" s="269" t="s">
        <v>425</v>
      </c>
      <c r="H50" s="270">
        <f>H49</f>
        <v>3.5150000000000001E-2</v>
      </c>
    </row>
    <row r="51" spans="1:8" ht="15">
      <c r="B51" s="208" t="s">
        <v>549</v>
      </c>
      <c r="C51" s="209"/>
      <c r="D51" s="209"/>
      <c r="E51" s="210"/>
      <c r="F51" s="271"/>
      <c r="G51" s="271"/>
      <c r="H51" s="271"/>
    </row>
    <row r="52" spans="1:8" ht="15.3">
      <c r="B52" s="2" t="s">
        <v>415</v>
      </c>
      <c r="C52" s="7"/>
      <c r="D52" s="191"/>
      <c r="E52" s="191"/>
      <c r="F52" s="191"/>
      <c r="G52" s="191"/>
    </row>
    <row r="53" spans="1:8" ht="15.3">
      <c r="B53" s="4"/>
      <c r="C53" s="7"/>
      <c r="D53" s="191"/>
      <c r="E53" s="191"/>
      <c r="F53" s="191"/>
      <c r="G53" s="191"/>
    </row>
    <row r="54" spans="1:8" ht="15">
      <c r="B54" s="38" t="s">
        <v>166</v>
      </c>
      <c r="C54" s="5"/>
      <c r="D54" s="5"/>
      <c r="E54" s="5"/>
      <c r="F54" s="5"/>
      <c r="G54" s="5"/>
      <c r="H54" s="5"/>
    </row>
    <row r="55" spans="1:8" ht="15.3" thickBot="1">
      <c r="B55" s="38" t="s">
        <v>612</v>
      </c>
      <c r="C55" s="5"/>
      <c r="D55" s="5"/>
      <c r="E55" s="5"/>
      <c r="F55" s="5"/>
      <c r="G55" s="5"/>
      <c r="H55" s="5"/>
    </row>
    <row r="56" spans="1:8" ht="15.6" thickBot="1">
      <c r="B56" s="49"/>
      <c r="C56" s="50" t="s">
        <v>97</v>
      </c>
      <c r="D56" s="51"/>
      <c r="E56" s="51"/>
      <c r="F56" s="257" t="s">
        <v>6</v>
      </c>
      <c r="G56" s="258"/>
      <c r="H56" s="259"/>
    </row>
    <row r="57" spans="1:8" ht="15.3">
      <c r="B57" s="54"/>
      <c r="C57" s="55" t="s">
        <v>27</v>
      </c>
      <c r="D57" s="56"/>
      <c r="E57" s="56"/>
      <c r="F57" s="260" t="s">
        <v>201</v>
      </c>
      <c r="G57" s="261"/>
      <c r="H57" s="262"/>
    </row>
    <row r="58" spans="1:8" ht="15.3">
      <c r="B58" s="57" t="s">
        <v>47</v>
      </c>
      <c r="C58" s="44" t="s">
        <v>550</v>
      </c>
      <c r="D58" s="39"/>
      <c r="E58" s="39"/>
      <c r="F58" s="677" t="s">
        <v>7</v>
      </c>
      <c r="G58" s="678" t="s">
        <v>8</v>
      </c>
      <c r="H58" s="679" t="s">
        <v>9</v>
      </c>
    </row>
    <row r="59" spans="1:8" ht="15.3" thickBot="1">
      <c r="B59" s="114"/>
      <c r="C59" s="680" t="s">
        <v>3</v>
      </c>
      <c r="D59" s="681" t="s">
        <v>4</v>
      </c>
      <c r="E59" s="682" t="s">
        <v>5</v>
      </c>
      <c r="F59" s="263" t="s">
        <v>10</v>
      </c>
      <c r="G59" s="264" t="s">
        <v>11</v>
      </c>
      <c r="H59" s="265" t="s">
        <v>12</v>
      </c>
    </row>
    <row r="60" spans="1:8" ht="15">
      <c r="A60" s="483">
        <f>A59+1</f>
        <v>1</v>
      </c>
      <c r="B60" s="540" t="s">
        <v>393</v>
      </c>
      <c r="C60" s="637">
        <v>6.5</v>
      </c>
      <c r="D60" s="638">
        <v>5.5</v>
      </c>
      <c r="E60" s="639">
        <v>7.5</v>
      </c>
      <c r="F60" s="683">
        <v>0.1</v>
      </c>
      <c r="G60" s="684">
        <v>0.38</v>
      </c>
      <c r="H60" s="685">
        <f t="shared" ref="H60:H72" si="6">F60*G60</f>
        <v>3.8000000000000006E-2</v>
      </c>
    </row>
    <row r="61" spans="1:8" ht="15">
      <c r="A61" s="483">
        <f t="shared" ref="A61:A79" si="7">A60+1</f>
        <v>2</v>
      </c>
      <c r="B61" s="540" t="s">
        <v>394</v>
      </c>
      <c r="C61" s="637">
        <v>6.5</v>
      </c>
      <c r="D61" s="638">
        <v>6</v>
      </c>
      <c r="E61" s="639">
        <v>5</v>
      </c>
      <c r="F61" s="683">
        <v>0.105</v>
      </c>
      <c r="G61" s="684">
        <v>0.39</v>
      </c>
      <c r="H61" s="685">
        <f t="shared" si="6"/>
        <v>4.095E-2</v>
      </c>
    </row>
    <row r="62" spans="1:8" ht="15">
      <c r="A62" s="483">
        <f t="shared" si="7"/>
        <v>3</v>
      </c>
      <c r="B62" s="504" t="s">
        <v>573</v>
      </c>
      <c r="C62" s="637">
        <v>3.5</v>
      </c>
      <c r="D62" s="638">
        <v>4</v>
      </c>
      <c r="E62" s="639">
        <v>3.5</v>
      </c>
      <c r="F62" s="683">
        <v>0.08</v>
      </c>
      <c r="G62" s="684">
        <v>0.28999999999999998</v>
      </c>
      <c r="H62" s="685">
        <f t="shared" si="6"/>
        <v>2.3199999999999998E-2</v>
      </c>
    </row>
    <row r="63" spans="1:8" ht="15">
      <c r="A63" s="483">
        <f t="shared" si="7"/>
        <v>4</v>
      </c>
      <c r="B63" s="501" t="s">
        <v>613</v>
      </c>
      <c r="C63" s="637">
        <v>5</v>
      </c>
      <c r="D63" s="638">
        <v>6.5</v>
      </c>
      <c r="E63" s="641">
        <v>5.5</v>
      </c>
      <c r="F63" s="683">
        <v>9.5000000000000001E-2</v>
      </c>
      <c r="G63" s="684">
        <v>0.4</v>
      </c>
      <c r="H63" s="685">
        <f t="shared" si="6"/>
        <v>3.8000000000000006E-2</v>
      </c>
    </row>
    <row r="64" spans="1:8" ht="15">
      <c r="A64" s="483">
        <f t="shared" si="7"/>
        <v>5</v>
      </c>
      <c r="B64" s="585" t="s">
        <v>615</v>
      </c>
      <c r="C64" s="637">
        <v>12.5</v>
      </c>
      <c r="D64" s="638">
        <v>2.5</v>
      </c>
      <c r="E64" s="641">
        <v>13.5</v>
      </c>
      <c r="F64" s="683">
        <v>0.1</v>
      </c>
      <c r="G64" s="684">
        <v>0.38</v>
      </c>
      <c r="H64" s="685">
        <f t="shared" si="6"/>
        <v>3.8000000000000006E-2</v>
      </c>
    </row>
    <row r="65" spans="1:8" ht="15">
      <c r="A65" s="483">
        <f t="shared" si="7"/>
        <v>6</v>
      </c>
      <c r="B65" s="661" t="s">
        <v>617</v>
      </c>
      <c r="C65" s="662">
        <v>9</v>
      </c>
      <c r="D65" s="663">
        <v>9</v>
      </c>
      <c r="E65" s="695">
        <v>9</v>
      </c>
      <c r="F65" s="696">
        <v>0.1</v>
      </c>
      <c r="G65" s="697">
        <v>0.56999999999999995</v>
      </c>
      <c r="H65" s="698">
        <f t="shared" si="6"/>
        <v>5.6999999999999995E-2</v>
      </c>
    </row>
    <row r="66" spans="1:8" ht="15">
      <c r="A66" s="483">
        <f t="shared" si="7"/>
        <v>7</v>
      </c>
      <c r="B66" s="540" t="s">
        <v>399</v>
      </c>
      <c r="C66" s="637">
        <v>7</v>
      </c>
      <c r="D66" s="638">
        <v>7</v>
      </c>
      <c r="E66" s="639">
        <v>7.5</v>
      </c>
      <c r="F66" s="683">
        <v>0.14000000000000001</v>
      </c>
      <c r="G66" s="537">
        <v>0.41</v>
      </c>
      <c r="H66" s="685">
        <f t="shared" si="6"/>
        <v>5.74E-2</v>
      </c>
    </row>
    <row r="67" spans="1:8" ht="15">
      <c r="A67" s="483">
        <f t="shared" si="7"/>
        <v>8</v>
      </c>
      <c r="B67" s="540" t="s">
        <v>401</v>
      </c>
      <c r="C67" s="637">
        <v>3</v>
      </c>
      <c r="D67" s="638">
        <v>3.5</v>
      </c>
      <c r="E67" s="639">
        <v>3</v>
      </c>
      <c r="F67" s="683">
        <v>8.5000000000000006E-2</v>
      </c>
      <c r="G67" s="684">
        <v>0.32</v>
      </c>
      <c r="H67" s="685">
        <f t="shared" si="6"/>
        <v>2.7200000000000002E-2</v>
      </c>
    </row>
    <row r="68" spans="1:8" ht="15">
      <c r="A68" s="483">
        <f t="shared" si="7"/>
        <v>9</v>
      </c>
      <c r="B68" s="504" t="s">
        <v>600</v>
      </c>
      <c r="C68" s="637">
        <v>6.5</v>
      </c>
      <c r="D68" s="638">
        <v>5</v>
      </c>
      <c r="E68" s="639">
        <v>7</v>
      </c>
      <c r="F68" s="683">
        <v>0.13</v>
      </c>
      <c r="G68" s="684">
        <v>0.21</v>
      </c>
      <c r="H68" s="685">
        <f t="shared" si="6"/>
        <v>2.7300000000000001E-2</v>
      </c>
    </row>
    <row r="69" spans="1:8" ht="15">
      <c r="A69" s="483">
        <f t="shared" si="7"/>
        <v>10</v>
      </c>
      <c r="B69" s="699" t="s">
        <v>619</v>
      </c>
      <c r="C69" s="637">
        <v>5.5</v>
      </c>
      <c r="D69" s="638">
        <v>6</v>
      </c>
      <c r="E69" s="641">
        <v>5.5</v>
      </c>
      <c r="F69" s="683">
        <v>0.105</v>
      </c>
      <c r="G69" s="684">
        <v>0.38</v>
      </c>
      <c r="H69" s="685">
        <f t="shared" si="6"/>
        <v>3.9899999999999998E-2</v>
      </c>
    </row>
    <row r="70" spans="1:8" ht="15">
      <c r="A70" s="483">
        <f t="shared" si="7"/>
        <v>11</v>
      </c>
      <c r="B70" s="540" t="s">
        <v>436</v>
      </c>
      <c r="C70" s="637">
        <v>6</v>
      </c>
      <c r="D70" s="638">
        <v>2.5</v>
      </c>
      <c r="E70" s="639">
        <v>2.5</v>
      </c>
      <c r="F70" s="683">
        <v>8.5000000000000006E-2</v>
      </c>
      <c r="G70" s="537">
        <v>0.3</v>
      </c>
      <c r="H70" s="685">
        <f t="shared" si="6"/>
        <v>2.5500000000000002E-2</v>
      </c>
    </row>
    <row r="71" spans="1:8" ht="15">
      <c r="A71" s="483">
        <f t="shared" si="7"/>
        <v>12</v>
      </c>
      <c r="B71" s="640" t="s">
        <v>484</v>
      </c>
      <c r="C71" s="637">
        <v>5.5</v>
      </c>
      <c r="D71" s="638">
        <v>5.5</v>
      </c>
      <c r="E71" s="639">
        <v>4.5</v>
      </c>
      <c r="F71" s="683">
        <v>0.09</v>
      </c>
      <c r="G71" s="684">
        <v>0.38</v>
      </c>
      <c r="H71" s="685">
        <f t="shared" si="6"/>
        <v>3.4200000000000001E-2</v>
      </c>
    </row>
    <row r="72" spans="1:8" ht="15">
      <c r="A72" s="483">
        <f t="shared" si="7"/>
        <v>13</v>
      </c>
      <c r="B72" s="540" t="s">
        <v>604</v>
      </c>
      <c r="C72" s="637">
        <v>9</v>
      </c>
      <c r="D72" s="638">
        <v>5.5</v>
      </c>
      <c r="E72" s="639">
        <v>5</v>
      </c>
      <c r="F72" s="683">
        <v>0.09</v>
      </c>
      <c r="G72" s="684">
        <v>0.52</v>
      </c>
      <c r="H72" s="685">
        <f t="shared" si="6"/>
        <v>4.6800000000000001E-2</v>
      </c>
    </row>
    <row r="73" spans="1:8" ht="15">
      <c r="A73" s="483">
        <f t="shared" si="7"/>
        <v>14</v>
      </c>
      <c r="B73" s="585" t="s">
        <v>642</v>
      </c>
      <c r="C73" s="637">
        <v>4</v>
      </c>
      <c r="D73" s="638">
        <v>6</v>
      </c>
      <c r="E73" s="639">
        <v>5</v>
      </c>
      <c r="F73" s="686">
        <v>7.0000000000000007E-2</v>
      </c>
      <c r="G73" s="684">
        <v>0.54</v>
      </c>
      <c r="H73" s="685">
        <f>F73*G73</f>
        <v>3.7800000000000007E-2</v>
      </c>
    </row>
    <row r="74" spans="1:8" ht="15">
      <c r="A74" s="483">
        <f t="shared" si="7"/>
        <v>15</v>
      </c>
      <c r="B74" s="540" t="s">
        <v>423</v>
      </c>
      <c r="C74" s="637">
        <v>6</v>
      </c>
      <c r="D74" s="638">
        <v>5</v>
      </c>
      <c r="E74" s="639">
        <v>5.5</v>
      </c>
      <c r="F74" s="683">
        <v>0.105</v>
      </c>
      <c r="G74" s="537">
        <v>0.48</v>
      </c>
      <c r="H74" s="685">
        <f t="shared" ref="H74:H77" si="8">F74*G74</f>
        <v>5.0399999999999993E-2</v>
      </c>
    </row>
    <row r="75" spans="1:8" ht="15">
      <c r="A75" s="483">
        <f t="shared" si="7"/>
        <v>16</v>
      </c>
      <c r="B75" s="540" t="s">
        <v>407</v>
      </c>
      <c r="C75" s="637">
        <v>3</v>
      </c>
      <c r="D75" s="638">
        <v>4.5</v>
      </c>
      <c r="E75" s="639">
        <v>3.5</v>
      </c>
      <c r="F75" s="683">
        <v>0.09</v>
      </c>
      <c r="G75" s="537">
        <v>0.34</v>
      </c>
      <c r="H75" s="685">
        <f t="shared" si="8"/>
        <v>3.0600000000000002E-2</v>
      </c>
    </row>
    <row r="76" spans="1:8" ht="15">
      <c r="A76" s="483">
        <f t="shared" si="7"/>
        <v>17</v>
      </c>
      <c r="B76" s="504" t="s">
        <v>622</v>
      </c>
      <c r="C76" s="637">
        <v>6</v>
      </c>
      <c r="D76" s="638">
        <v>5</v>
      </c>
      <c r="E76" s="639">
        <v>5</v>
      </c>
      <c r="F76" s="683">
        <v>0.11</v>
      </c>
      <c r="G76" s="537">
        <v>0.43</v>
      </c>
      <c r="H76" s="685">
        <f t="shared" si="8"/>
        <v>4.7300000000000002E-2</v>
      </c>
    </row>
    <row r="77" spans="1:8" ht="15">
      <c r="A77" s="483">
        <f t="shared" si="7"/>
        <v>18</v>
      </c>
      <c r="B77" s="589" t="s">
        <v>609</v>
      </c>
      <c r="C77" s="637">
        <v>11</v>
      </c>
      <c r="D77" s="638">
        <v>8</v>
      </c>
      <c r="E77" s="639">
        <v>6.5</v>
      </c>
      <c r="F77" s="683">
        <v>0.12</v>
      </c>
      <c r="G77" s="537">
        <v>0.42</v>
      </c>
      <c r="H77" s="685">
        <f t="shared" si="8"/>
        <v>5.0399999999999993E-2</v>
      </c>
    </row>
    <row r="78" spans="1:8" ht="15">
      <c r="A78" s="483">
        <f t="shared" si="7"/>
        <v>19</v>
      </c>
      <c r="B78" s="540" t="s">
        <v>435</v>
      </c>
      <c r="C78" s="637">
        <v>6</v>
      </c>
      <c r="D78" s="638">
        <v>6</v>
      </c>
      <c r="E78" s="639">
        <v>3.5</v>
      </c>
      <c r="F78" s="683">
        <v>0.12</v>
      </c>
      <c r="G78" s="537">
        <v>0.33</v>
      </c>
      <c r="H78" s="685">
        <f>F78*G78</f>
        <v>3.9600000000000003E-2</v>
      </c>
    </row>
    <row r="79" spans="1:8" ht="15.3" thickBot="1">
      <c r="A79" s="483">
        <f t="shared" si="7"/>
        <v>20</v>
      </c>
      <c r="B79" s="644" t="s">
        <v>413</v>
      </c>
      <c r="C79" s="645">
        <v>5.5</v>
      </c>
      <c r="D79" s="646">
        <v>6</v>
      </c>
      <c r="E79" s="647">
        <v>5</v>
      </c>
      <c r="F79" s="687">
        <v>0.11</v>
      </c>
      <c r="G79" s="688">
        <v>0.38</v>
      </c>
      <c r="H79" s="689">
        <f t="shared" ref="H79" si="9">F79*G79</f>
        <v>4.1800000000000004E-2</v>
      </c>
    </row>
    <row r="80" spans="1:8" ht="15">
      <c r="A80" s="483"/>
      <c r="B80" s="187" t="s">
        <v>1</v>
      </c>
      <c r="C80" s="248">
        <f t="shared" ref="C80:H80" si="10">AVERAGE(C60:C79)</f>
        <v>6.35</v>
      </c>
      <c r="D80" s="248">
        <f t="shared" si="10"/>
        <v>5.45</v>
      </c>
      <c r="E80" s="276">
        <f t="shared" si="10"/>
        <v>5.65</v>
      </c>
      <c r="F80" s="325">
        <f t="shared" si="10"/>
        <v>0.10150000000000001</v>
      </c>
      <c r="G80" s="326">
        <f t="shared" si="10"/>
        <v>0.39249999999999996</v>
      </c>
      <c r="H80" s="327">
        <f t="shared" si="10"/>
        <v>3.9567499999999999E-2</v>
      </c>
    </row>
    <row r="81" spans="2:8" ht="15.3" thickBot="1">
      <c r="B81" s="690" t="s">
        <v>26</v>
      </c>
      <c r="C81" s="648">
        <f t="shared" ref="C81:H81" si="11">MEDIAN(C60:C79)</f>
        <v>6</v>
      </c>
      <c r="D81" s="648">
        <f t="shared" si="11"/>
        <v>5.5</v>
      </c>
      <c r="E81" s="691">
        <f t="shared" si="11"/>
        <v>5</v>
      </c>
      <c r="F81" s="692">
        <f t="shared" si="11"/>
        <v>0.1</v>
      </c>
      <c r="G81" s="693">
        <f t="shared" si="11"/>
        <v>0.38</v>
      </c>
      <c r="H81" s="694">
        <f t="shared" si="11"/>
        <v>3.8800000000000001E-2</v>
      </c>
    </row>
    <row r="82" spans="2:8" ht="15.3" thickBot="1">
      <c r="B82" s="29" t="s">
        <v>199</v>
      </c>
      <c r="C82" s="188"/>
      <c r="D82" s="189">
        <f>AVERAGE(C81,D81,E81)</f>
        <v>5.5</v>
      </c>
      <c r="E82" s="190"/>
      <c r="F82" s="268"/>
      <c r="G82" s="269" t="s">
        <v>425</v>
      </c>
      <c r="H82" s="270">
        <f>H81</f>
        <v>3.8800000000000001E-2</v>
      </c>
    </row>
    <row r="83" spans="2:8" ht="15">
      <c r="B83" s="208" t="s">
        <v>549</v>
      </c>
      <c r="C83" s="209"/>
      <c r="D83" s="209"/>
      <c r="E83" s="210"/>
      <c r="F83" s="271"/>
      <c r="G83" s="271"/>
      <c r="H83" s="271"/>
    </row>
    <row r="84" spans="2:8" ht="15.3">
      <c r="B84" s="2" t="s">
        <v>415</v>
      </c>
      <c r="C84" s="7"/>
      <c r="D84" s="191"/>
      <c r="E84" s="191"/>
      <c r="F84" s="191"/>
      <c r="G84" s="191"/>
    </row>
    <row r="85" spans="2:8" ht="15.3">
      <c r="B85" s="2"/>
      <c r="C85" s="7"/>
      <c r="D85" s="191"/>
      <c r="E85" s="191"/>
      <c r="F85" s="191"/>
      <c r="G85" s="191"/>
    </row>
    <row r="86" spans="2:8" ht="15">
      <c r="B86" s="38" t="s">
        <v>624</v>
      </c>
      <c r="C86" s="5"/>
      <c r="D86" s="5"/>
      <c r="E86" s="5"/>
      <c r="F86" s="5"/>
      <c r="G86" s="5"/>
      <c r="H86" s="5"/>
    </row>
    <row r="87" spans="2:8" ht="15.3" thickBot="1">
      <c r="B87" s="38" t="s">
        <v>625</v>
      </c>
      <c r="C87" s="5"/>
      <c r="D87" s="5"/>
      <c r="E87" s="5"/>
      <c r="F87" s="700"/>
      <c r="G87" s="700"/>
      <c r="H87" s="700"/>
    </row>
    <row r="88" spans="2:8" ht="15.6" thickBot="1">
      <c r="B88" s="659"/>
      <c r="C88" s="50" t="s">
        <v>97</v>
      </c>
      <c r="D88" s="51"/>
      <c r="E88" s="51"/>
      <c r="F88" s="701" t="s">
        <v>6</v>
      </c>
      <c r="G88" s="702"/>
      <c r="H88" s="703"/>
    </row>
    <row r="89" spans="2:8" ht="15.3">
      <c r="B89" s="54"/>
      <c r="C89" s="55" t="s">
        <v>27</v>
      </c>
      <c r="D89" s="56"/>
      <c r="E89" s="56"/>
      <c r="F89" s="704" t="s">
        <v>201</v>
      </c>
      <c r="G89" s="705"/>
      <c r="H89" s="706"/>
    </row>
    <row r="90" spans="2:8" ht="15.3">
      <c r="B90" s="57" t="s">
        <v>47</v>
      </c>
      <c r="C90" s="44" t="s">
        <v>550</v>
      </c>
      <c r="D90" s="707"/>
      <c r="E90" s="707"/>
      <c r="F90" s="708" t="s">
        <v>7</v>
      </c>
      <c r="G90" s="709" t="s">
        <v>8</v>
      </c>
      <c r="H90" s="710" t="s">
        <v>9</v>
      </c>
    </row>
    <row r="91" spans="2:8" ht="15.3" thickBot="1">
      <c r="B91" s="114"/>
      <c r="C91" s="680" t="s">
        <v>3</v>
      </c>
      <c r="D91" s="681" t="s">
        <v>4</v>
      </c>
      <c r="E91" s="682" t="s">
        <v>5</v>
      </c>
      <c r="F91" s="711" t="s">
        <v>10</v>
      </c>
      <c r="G91" s="712" t="s">
        <v>11</v>
      </c>
      <c r="H91" s="713" t="s">
        <v>12</v>
      </c>
    </row>
    <row r="92" spans="2:8" ht="15">
      <c r="B92" s="602" t="s">
        <v>628</v>
      </c>
      <c r="C92" s="202">
        <v>7.5</v>
      </c>
      <c r="D92" s="203">
        <v>7</v>
      </c>
      <c r="E92" s="714">
        <v>7</v>
      </c>
      <c r="F92" s="715">
        <v>0.1</v>
      </c>
      <c r="G92" s="716">
        <v>0.52</v>
      </c>
      <c r="H92" s="717">
        <f t="shared" ref="H92:H100" si="12">F92*G92</f>
        <v>5.2000000000000005E-2</v>
      </c>
    </row>
    <row r="93" spans="2:8" ht="15">
      <c r="B93" s="661" t="s">
        <v>617</v>
      </c>
      <c r="C93" s="662">
        <v>9</v>
      </c>
      <c r="D93" s="663">
        <v>9</v>
      </c>
      <c r="E93" s="695">
        <v>9</v>
      </c>
      <c r="F93" s="696">
        <v>0.1</v>
      </c>
      <c r="G93" s="697">
        <v>0.56999999999999995</v>
      </c>
      <c r="H93" s="698">
        <f t="shared" si="12"/>
        <v>5.6999999999999995E-2</v>
      </c>
    </row>
    <row r="94" spans="2:8" ht="15">
      <c r="B94" s="511" t="s">
        <v>630</v>
      </c>
      <c r="C94" s="637">
        <v>3.5</v>
      </c>
      <c r="D94" s="638">
        <v>4</v>
      </c>
      <c r="E94" s="641">
        <v>6.5</v>
      </c>
      <c r="F94" s="696">
        <v>0.115</v>
      </c>
      <c r="G94" s="697">
        <v>0.47</v>
      </c>
      <c r="H94" s="698">
        <f t="shared" si="12"/>
        <v>5.4050000000000001E-2</v>
      </c>
    </row>
    <row r="95" spans="2:8" ht="15">
      <c r="B95" s="504" t="s">
        <v>631</v>
      </c>
      <c r="C95" s="637">
        <v>12.5</v>
      </c>
      <c r="D95" s="638">
        <v>9</v>
      </c>
      <c r="E95" s="641">
        <v>7.5</v>
      </c>
      <c r="F95" s="696">
        <v>0.09</v>
      </c>
      <c r="G95" s="697">
        <v>0.33</v>
      </c>
      <c r="H95" s="698">
        <f t="shared" si="12"/>
        <v>2.9700000000000001E-2</v>
      </c>
    </row>
    <row r="96" spans="2:8" ht="15">
      <c r="B96" s="665" t="s">
        <v>644</v>
      </c>
      <c r="C96" s="637">
        <v>27</v>
      </c>
      <c r="D96" s="638">
        <v>2.5</v>
      </c>
      <c r="E96" s="641">
        <v>1</v>
      </c>
      <c r="F96" s="696">
        <v>0.12</v>
      </c>
      <c r="G96" s="697">
        <v>0.37</v>
      </c>
      <c r="H96" s="698">
        <f t="shared" si="12"/>
        <v>4.4399999999999995E-2</v>
      </c>
    </row>
    <row r="97" spans="2:8" ht="15">
      <c r="B97" s="559" t="s">
        <v>645</v>
      </c>
      <c r="C97" s="637">
        <v>8</v>
      </c>
      <c r="D97" s="638">
        <v>8.5</v>
      </c>
      <c r="E97" s="641">
        <v>4.5</v>
      </c>
      <c r="F97" s="696">
        <v>0.1</v>
      </c>
      <c r="G97" s="697">
        <v>0.44</v>
      </c>
      <c r="H97" s="698">
        <f t="shared" si="12"/>
        <v>4.4000000000000004E-2</v>
      </c>
    </row>
    <row r="98" spans="2:8" ht="15">
      <c r="B98" s="511" t="s">
        <v>637</v>
      </c>
      <c r="C98" s="637">
        <v>10.5</v>
      </c>
      <c r="D98" s="638">
        <v>4</v>
      </c>
      <c r="E98" s="641">
        <v>4.5</v>
      </c>
      <c r="F98" s="696">
        <v>0.12</v>
      </c>
      <c r="G98" s="718">
        <v>0.4</v>
      </c>
      <c r="H98" s="698">
        <f t="shared" si="12"/>
        <v>4.8000000000000001E-2</v>
      </c>
    </row>
    <row r="99" spans="2:8" ht="15">
      <c r="B99" s="511" t="s">
        <v>638</v>
      </c>
      <c r="C99" s="637">
        <v>9</v>
      </c>
      <c r="D99" s="638">
        <v>5</v>
      </c>
      <c r="E99" s="641">
        <v>7.5</v>
      </c>
      <c r="F99" s="696">
        <v>0.1</v>
      </c>
      <c r="G99" s="718">
        <v>0.55000000000000004</v>
      </c>
      <c r="H99" s="698">
        <f t="shared" si="12"/>
        <v>5.5000000000000007E-2</v>
      </c>
    </row>
    <row r="100" spans="2:8" ht="15.3" thickBot="1">
      <c r="B100" s="511" t="s">
        <v>640</v>
      </c>
      <c r="C100" s="719">
        <v>5.5</v>
      </c>
      <c r="D100" s="653">
        <v>4</v>
      </c>
      <c r="E100" s="720">
        <v>4.5</v>
      </c>
      <c r="F100" s="721">
        <v>0.09</v>
      </c>
      <c r="G100" s="722">
        <v>0.47</v>
      </c>
      <c r="H100" s="723">
        <f t="shared" si="12"/>
        <v>4.2299999999999997E-2</v>
      </c>
    </row>
    <row r="101" spans="2:8" ht="15">
      <c r="B101" s="724" t="s">
        <v>1</v>
      </c>
      <c r="C101" s="725">
        <f t="shared" ref="C101:H101" si="13">AVERAGE(C92:C100)</f>
        <v>10.277777777777779</v>
      </c>
      <c r="D101" s="726">
        <f t="shared" si="13"/>
        <v>5.8888888888888893</v>
      </c>
      <c r="E101" s="727">
        <f t="shared" si="13"/>
        <v>5.7777777777777777</v>
      </c>
      <c r="F101" s="728">
        <f t="shared" si="13"/>
        <v>0.10388888888888888</v>
      </c>
      <c r="G101" s="729">
        <f t="shared" si="13"/>
        <v>0.45777777777777767</v>
      </c>
      <c r="H101" s="730">
        <f t="shared" si="13"/>
        <v>4.7383333333333333E-2</v>
      </c>
    </row>
    <row r="102" spans="2:8" ht="15.3" thickBot="1">
      <c r="B102" s="731" t="s">
        <v>26</v>
      </c>
      <c r="C102" s="732">
        <f t="shared" ref="C102:H102" si="14">MEDIAN(C92:C100)</f>
        <v>9</v>
      </c>
      <c r="D102" s="733">
        <f>MEDIAN(D92:D100)</f>
        <v>5</v>
      </c>
      <c r="E102" s="734">
        <f t="shared" si="14"/>
        <v>6.5</v>
      </c>
      <c r="F102" s="735">
        <f t="shared" si="14"/>
        <v>0.1</v>
      </c>
      <c r="G102" s="736">
        <f t="shared" si="14"/>
        <v>0.47</v>
      </c>
      <c r="H102" s="737">
        <f t="shared" si="14"/>
        <v>4.8000000000000001E-2</v>
      </c>
    </row>
    <row r="103" spans="2:8" ht="15.3" thickBot="1">
      <c r="B103" s="738" t="s">
        <v>199</v>
      </c>
      <c r="C103" s="739"/>
      <c r="D103" s="740">
        <f>AVERAGE(C102,D102,E102)</f>
        <v>6.833333333333333</v>
      </c>
      <c r="E103" s="741"/>
      <c r="F103" s="742"/>
      <c r="G103" s="743" t="s">
        <v>425</v>
      </c>
      <c r="H103" s="744">
        <f>H102</f>
        <v>4.8000000000000001E-2</v>
      </c>
    </row>
    <row r="104" spans="2:8" ht="15">
      <c r="B104" s="745" t="s">
        <v>664</v>
      </c>
      <c r="C104" s="746"/>
      <c r="D104" s="746"/>
      <c r="E104" s="747"/>
      <c r="F104" s="748"/>
      <c r="G104" s="748"/>
      <c r="H104" s="748"/>
    </row>
  </sheetData>
  <phoneticPr fontId="67" type="noConversion"/>
  <pageMargins left="2.0699999999999998" right="0.45" top="0.49" bottom="0.24" header="0.5" footer="0.5"/>
  <pageSetup scale="4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>
    <pageSetUpPr fitToPage="1"/>
  </sheetPr>
  <dimension ref="A1:J90"/>
  <sheetViews>
    <sheetView zoomScale="75" zoomScaleNormal="75" workbookViewId="0">
      <selection activeCell="P55" sqref="P55"/>
    </sheetView>
  </sheetViews>
  <sheetFormatPr defaultColWidth="9.1640625" defaultRowHeight="15"/>
  <cols>
    <col min="1" max="1" width="9.1640625" style="62"/>
    <col min="2" max="2" width="51.71875" style="62" customWidth="1"/>
    <col min="3" max="4" width="12.44140625" style="403" customWidth="1"/>
    <col min="5" max="5" width="9.71875" style="425" bestFit="1" customWidth="1"/>
    <col min="6" max="16384" width="9.1640625" style="62"/>
  </cols>
  <sheetData>
    <row r="1" spans="1:6">
      <c r="F1" s="22" t="s">
        <v>646</v>
      </c>
    </row>
    <row r="2" spans="1:6">
      <c r="B2" s="374"/>
      <c r="F2" s="1" t="s">
        <v>508</v>
      </c>
    </row>
    <row r="3" spans="1:6">
      <c r="B3" s="374"/>
      <c r="F3" s="1" t="s">
        <v>172</v>
      </c>
    </row>
    <row r="4" spans="1:6" ht="15.3">
      <c r="B4" s="375"/>
      <c r="C4" s="404"/>
      <c r="F4" s="1" t="s">
        <v>207</v>
      </c>
    </row>
    <row r="5" spans="1:6" ht="15.3">
      <c r="B5" s="375"/>
      <c r="C5" s="404"/>
      <c r="E5" s="279"/>
    </row>
    <row r="6" spans="1:6" ht="15.3">
      <c r="B6" s="376" t="s">
        <v>508</v>
      </c>
      <c r="C6" s="405"/>
      <c r="D6" s="406"/>
      <c r="E6" s="67"/>
    </row>
    <row r="7" spans="1:6" ht="15.3">
      <c r="B7" s="376"/>
      <c r="C7" s="405"/>
      <c r="D7" s="406"/>
      <c r="E7" s="67"/>
    </row>
    <row r="8" spans="1:6" ht="15.3">
      <c r="B8" s="5" t="s">
        <v>647</v>
      </c>
      <c r="C8" s="405"/>
      <c r="D8" s="406"/>
      <c r="E8" s="67"/>
    </row>
    <row r="9" spans="1:6" ht="15.3">
      <c r="B9" s="67" t="s">
        <v>21</v>
      </c>
      <c r="C9" s="405"/>
      <c r="D9" s="405"/>
      <c r="E9" s="67"/>
    </row>
    <row r="10" spans="1:6" ht="15.3">
      <c r="B10" s="67" t="s">
        <v>98</v>
      </c>
      <c r="C10" s="405"/>
      <c r="D10" s="407"/>
      <c r="E10" s="67"/>
    </row>
    <row r="12" spans="1:6" ht="15.3">
      <c r="B12" s="105" t="s">
        <v>165</v>
      </c>
      <c r="C12" s="408"/>
      <c r="D12" s="408"/>
      <c r="E12" s="105"/>
    </row>
    <row r="13" spans="1:6" ht="15.6" thickBot="1">
      <c r="B13" s="105" t="s">
        <v>390</v>
      </c>
      <c r="C13" s="408"/>
      <c r="D13" s="408"/>
      <c r="E13" s="105"/>
    </row>
    <row r="14" spans="1:6" ht="15.3" thickBot="1">
      <c r="A14"/>
      <c r="B14"/>
      <c r="C14" s="423" t="s">
        <v>185</v>
      </c>
      <c r="D14" s="749" t="s">
        <v>209</v>
      </c>
      <c r="E14" s="750" t="s">
        <v>1</v>
      </c>
    </row>
    <row r="15" spans="1:6">
      <c r="A15" s="483">
        <f>A14+1</f>
        <v>1</v>
      </c>
      <c r="B15" s="650" t="s">
        <v>391</v>
      </c>
      <c r="C15" s="751">
        <v>7.0000000000000007E-2</v>
      </c>
      <c r="D15" s="751">
        <v>7.1999999999999995E-2</v>
      </c>
      <c r="E15" s="752">
        <f>AVERAGE(C15:D15)</f>
        <v>7.1000000000000008E-2</v>
      </c>
    </row>
    <row r="16" spans="1:6">
      <c r="A16" s="483">
        <f t="shared" ref="A16:A44" si="0">A15+1</f>
        <v>2</v>
      </c>
      <c r="B16" s="501" t="s">
        <v>393</v>
      </c>
      <c r="C16" s="751">
        <v>5.1499999999999997E-2</v>
      </c>
      <c r="D16" s="751">
        <v>5.5899999999999998E-2</v>
      </c>
      <c r="E16" s="753">
        <f>AVERAGE(C16:D16)</f>
        <v>5.3699999999999998E-2</v>
      </c>
    </row>
    <row r="17" spans="1:5">
      <c r="A17" s="483">
        <f t="shared" si="0"/>
        <v>3</v>
      </c>
      <c r="B17" s="501" t="s">
        <v>394</v>
      </c>
      <c r="C17" s="751">
        <v>5.8999999999999997E-2</v>
      </c>
      <c r="D17" s="751">
        <v>5.6500000000000002E-2</v>
      </c>
      <c r="E17" s="753">
        <f>AVERAGE(C17:D17)</f>
        <v>5.7749999999999996E-2</v>
      </c>
    </row>
    <row r="18" spans="1:5">
      <c r="A18" s="483">
        <f t="shared" si="0"/>
        <v>4</v>
      </c>
      <c r="B18" s="501" t="s">
        <v>396</v>
      </c>
      <c r="C18" s="751">
        <v>4.7E-2</v>
      </c>
      <c r="D18" s="751">
        <v>6.4100000000000004E-2</v>
      </c>
      <c r="E18" s="753">
        <f>AVERAGE(C18:D18)</f>
        <v>5.5550000000000002E-2</v>
      </c>
    </row>
    <row r="19" spans="1:5">
      <c r="A19" s="483">
        <f t="shared" si="0"/>
        <v>5</v>
      </c>
      <c r="B19" s="612" t="s">
        <v>588</v>
      </c>
      <c r="C19" s="751">
        <v>6.2E-2</v>
      </c>
      <c r="D19" s="751">
        <v>7.3899999999999993E-2</v>
      </c>
      <c r="E19" s="753">
        <f>AVERAGE(C19:D19)</f>
        <v>6.7949999999999997E-2</v>
      </c>
    </row>
    <row r="20" spans="1:5">
      <c r="A20" s="483">
        <f t="shared" si="0"/>
        <v>6</v>
      </c>
      <c r="B20" s="504" t="s">
        <v>573</v>
      </c>
      <c r="C20" s="751">
        <v>3.3000000000000002E-2</v>
      </c>
      <c r="D20" s="751">
        <v>3.27E-2</v>
      </c>
      <c r="E20" s="753">
        <f t="shared" ref="E20:E44" si="1">AVERAGE(C20:D20)</f>
        <v>3.2850000000000004E-2</v>
      </c>
    </row>
    <row r="21" spans="1:5">
      <c r="A21" s="483">
        <f t="shared" si="0"/>
        <v>7</v>
      </c>
      <c r="B21" s="501" t="s">
        <v>399</v>
      </c>
      <c r="C21" s="751">
        <v>7.4999999999999997E-2</v>
      </c>
      <c r="D21" s="751">
        <v>6.4199999999999993E-2</v>
      </c>
      <c r="E21" s="753">
        <f t="shared" si="1"/>
        <v>6.9599999999999995E-2</v>
      </c>
    </row>
    <row r="22" spans="1:5">
      <c r="A22" s="483">
        <f t="shared" si="0"/>
        <v>8</v>
      </c>
      <c r="B22" s="501" t="s">
        <v>401</v>
      </c>
      <c r="C22" s="751">
        <v>2.7799999999999998E-2</v>
      </c>
      <c r="D22" s="751">
        <v>0.02</v>
      </c>
      <c r="E22" s="753">
        <f t="shared" si="1"/>
        <v>2.3899999999999998E-2</v>
      </c>
    </row>
    <row r="23" spans="1:5">
      <c r="A23" s="483">
        <f t="shared" si="0"/>
        <v>9</v>
      </c>
      <c r="B23" s="504" t="s">
        <v>600</v>
      </c>
      <c r="C23" s="751">
        <v>4.4600000000000001E-2</v>
      </c>
      <c r="D23" s="751">
        <v>4.8099999999999997E-2</v>
      </c>
      <c r="E23" s="753">
        <f t="shared" si="1"/>
        <v>4.6350000000000002E-2</v>
      </c>
    </row>
    <row r="24" spans="1:5">
      <c r="A24" s="483">
        <f t="shared" si="0"/>
        <v>10</v>
      </c>
      <c r="B24" s="501" t="s">
        <v>436</v>
      </c>
      <c r="C24" s="751">
        <v>4.0599999999999997E-2</v>
      </c>
      <c r="D24" s="751">
        <v>4.8800000000000003E-2</v>
      </c>
      <c r="E24" s="753">
        <f t="shared" si="1"/>
        <v>4.4700000000000004E-2</v>
      </c>
    </row>
    <row r="25" spans="1:5">
      <c r="A25" s="483">
        <f t="shared" si="0"/>
        <v>11</v>
      </c>
      <c r="B25" s="501" t="s">
        <v>578</v>
      </c>
      <c r="C25" s="751">
        <v>3.9E-2</v>
      </c>
      <c r="D25" s="751">
        <v>5.2699999999999997E-2</v>
      </c>
      <c r="E25" s="753">
        <f t="shared" si="1"/>
        <v>4.5850000000000002E-2</v>
      </c>
    </row>
    <row r="26" spans="1:5">
      <c r="A26" s="483">
        <f t="shared" si="0"/>
        <v>12</v>
      </c>
      <c r="B26" s="492" t="s">
        <v>602</v>
      </c>
      <c r="C26" s="751">
        <v>-1.6E-2</v>
      </c>
      <c r="D26" s="751">
        <v>7.0000000000000007E-2</v>
      </c>
      <c r="E26" s="753"/>
    </row>
    <row r="27" spans="1:5">
      <c r="A27" s="483">
        <f t="shared" si="0"/>
        <v>13</v>
      </c>
      <c r="B27" s="492" t="s">
        <v>586</v>
      </c>
      <c r="C27" s="751">
        <v>6.7000000000000004E-2</v>
      </c>
      <c r="D27" s="751">
        <v>6.5699999999999995E-2</v>
      </c>
      <c r="E27" s="753">
        <f t="shared" si="1"/>
        <v>6.6349999999999992E-2</v>
      </c>
    </row>
    <row r="28" spans="1:5">
      <c r="A28" s="483">
        <f t="shared" si="0"/>
        <v>14</v>
      </c>
      <c r="B28" s="612" t="s">
        <v>484</v>
      </c>
      <c r="C28" s="751">
        <v>5.6000000000000001E-2</v>
      </c>
      <c r="D28" s="751">
        <v>5.6099999999999997E-2</v>
      </c>
      <c r="E28" s="753">
        <f t="shared" si="1"/>
        <v>5.6050000000000003E-2</v>
      </c>
    </row>
    <row r="29" spans="1:5">
      <c r="A29" s="483">
        <f t="shared" si="0"/>
        <v>15</v>
      </c>
      <c r="B29" s="501" t="s">
        <v>604</v>
      </c>
      <c r="C29" s="751">
        <v>-2.24E-2</v>
      </c>
      <c r="D29" s="751">
        <v>3.4200000000000001E-2</v>
      </c>
      <c r="E29" s="753"/>
    </row>
    <row r="30" spans="1:5">
      <c r="A30" s="483">
        <f t="shared" si="0"/>
        <v>16</v>
      </c>
      <c r="B30" s="501" t="s">
        <v>606</v>
      </c>
      <c r="C30" s="751">
        <v>-6.6000000000000003E-2</v>
      </c>
      <c r="D30" s="751">
        <v>0.06</v>
      </c>
      <c r="E30" s="753"/>
    </row>
    <row r="31" spans="1:5">
      <c r="A31" s="483">
        <f t="shared" si="0"/>
        <v>17</v>
      </c>
      <c r="B31" s="643" t="s">
        <v>584</v>
      </c>
      <c r="C31" s="751">
        <v>3.4000000000000002E-2</v>
      </c>
      <c r="D31" s="751">
        <v>4.2200000000000001E-2</v>
      </c>
      <c r="E31" s="753">
        <f t="shared" si="1"/>
        <v>3.8100000000000002E-2</v>
      </c>
    </row>
    <row r="32" spans="1:5">
      <c r="A32" s="483">
        <f t="shared" si="0"/>
        <v>18</v>
      </c>
      <c r="B32" s="501" t="s">
        <v>404</v>
      </c>
      <c r="C32" s="751">
        <v>2.5000000000000001E-2</v>
      </c>
      <c r="D32" s="751">
        <v>3.85E-2</v>
      </c>
      <c r="E32" s="753">
        <f t="shared" si="1"/>
        <v>3.175E-2</v>
      </c>
    </row>
    <row r="33" spans="1:5">
      <c r="A33" s="483">
        <f t="shared" si="0"/>
        <v>19</v>
      </c>
      <c r="B33" s="501" t="s">
        <v>423</v>
      </c>
      <c r="C33" s="754">
        <v>0.04</v>
      </c>
      <c r="D33" s="755" t="s">
        <v>593</v>
      </c>
      <c r="E33" s="753">
        <f t="shared" si="1"/>
        <v>0.04</v>
      </c>
    </row>
    <row r="34" spans="1:5">
      <c r="A34" s="483">
        <f t="shared" si="0"/>
        <v>20</v>
      </c>
      <c r="B34" s="501" t="s">
        <v>497</v>
      </c>
      <c r="C34" s="751">
        <v>7.9899999999999999E-2</v>
      </c>
      <c r="D34" s="751">
        <v>7.9799999999999996E-2</v>
      </c>
      <c r="E34" s="753">
        <f t="shared" si="1"/>
        <v>7.9850000000000004E-2</v>
      </c>
    </row>
    <row r="35" spans="1:5">
      <c r="A35" s="483">
        <f t="shared" si="0"/>
        <v>21</v>
      </c>
      <c r="B35" s="501" t="s">
        <v>407</v>
      </c>
      <c r="C35" s="751">
        <v>3.1899999999999998E-2</v>
      </c>
      <c r="D35" s="751">
        <v>2.6499999999999999E-2</v>
      </c>
      <c r="E35" s="753">
        <f t="shared" si="1"/>
        <v>2.9199999999999997E-2</v>
      </c>
    </row>
    <row r="36" spans="1:5">
      <c r="A36" s="483">
        <f t="shared" si="0"/>
        <v>22</v>
      </c>
      <c r="B36" s="501" t="s">
        <v>608</v>
      </c>
      <c r="C36" s="751">
        <v>3.4000000000000002E-2</v>
      </c>
      <c r="D36" s="751">
        <v>4.48E-2</v>
      </c>
      <c r="E36" s="753">
        <f t="shared" si="1"/>
        <v>3.9400000000000004E-2</v>
      </c>
    </row>
    <row r="37" spans="1:5">
      <c r="A37" s="483">
        <f t="shared" si="0"/>
        <v>23</v>
      </c>
      <c r="B37" s="501" t="s">
        <v>409</v>
      </c>
      <c r="C37" s="751">
        <v>5.11E-2</v>
      </c>
      <c r="D37" s="751">
        <v>6.1400000000000003E-2</v>
      </c>
      <c r="E37" s="753">
        <f t="shared" si="1"/>
        <v>5.6250000000000001E-2</v>
      </c>
    </row>
    <row r="38" spans="1:5">
      <c r="A38" s="483">
        <f t="shared" si="0"/>
        <v>24</v>
      </c>
      <c r="B38" s="501" t="s">
        <v>582</v>
      </c>
      <c r="C38" s="751">
        <v>6.3500000000000001E-2</v>
      </c>
      <c r="D38" s="751">
        <v>5.6000000000000001E-2</v>
      </c>
      <c r="E38" s="753">
        <f t="shared" si="1"/>
        <v>5.9749999999999998E-2</v>
      </c>
    </row>
    <row r="39" spans="1:5">
      <c r="A39" s="483">
        <f t="shared" si="0"/>
        <v>25</v>
      </c>
      <c r="B39" s="501" t="s">
        <v>411</v>
      </c>
      <c r="C39" s="751">
        <v>4.1000000000000002E-2</v>
      </c>
      <c r="D39" s="751">
        <v>4.5400000000000003E-2</v>
      </c>
      <c r="E39" s="753">
        <f t="shared" si="1"/>
        <v>4.3200000000000002E-2</v>
      </c>
    </row>
    <row r="40" spans="1:5">
      <c r="A40" s="483">
        <f t="shared" si="0"/>
        <v>26</v>
      </c>
      <c r="B40" s="501" t="s">
        <v>440</v>
      </c>
      <c r="C40" s="751">
        <v>5.0000000000000001E-3</v>
      </c>
      <c r="D40" s="751" t="s">
        <v>593</v>
      </c>
      <c r="E40" s="753">
        <f t="shared" si="1"/>
        <v>5.0000000000000001E-3</v>
      </c>
    </row>
    <row r="41" spans="1:5">
      <c r="A41" s="483">
        <f t="shared" si="0"/>
        <v>27</v>
      </c>
      <c r="B41" s="589" t="s">
        <v>609</v>
      </c>
      <c r="C41" s="751">
        <v>9.7500000000000003E-2</v>
      </c>
      <c r="D41" s="751">
        <v>7.5300000000000006E-2</v>
      </c>
      <c r="E41" s="753">
        <f t="shared" si="1"/>
        <v>8.6400000000000005E-2</v>
      </c>
    </row>
    <row r="42" spans="1:5">
      <c r="A42" s="483">
        <f t="shared" si="0"/>
        <v>28</v>
      </c>
      <c r="B42" s="501" t="s">
        <v>437</v>
      </c>
      <c r="C42" s="751">
        <v>1.5599999999999999E-2</v>
      </c>
      <c r="D42" s="751">
        <v>4.4999999999999998E-2</v>
      </c>
      <c r="E42" s="753">
        <f t="shared" si="1"/>
        <v>3.0300000000000001E-2</v>
      </c>
    </row>
    <row r="43" spans="1:5">
      <c r="A43" s="483">
        <f t="shared" si="0"/>
        <v>29</v>
      </c>
      <c r="B43" s="501" t="s">
        <v>435</v>
      </c>
      <c r="C43" s="751">
        <v>6.1199999999999997E-2</v>
      </c>
      <c r="D43" s="751">
        <v>6.1600000000000002E-2</v>
      </c>
      <c r="E43" s="753">
        <f t="shared" si="1"/>
        <v>6.1399999999999996E-2</v>
      </c>
    </row>
    <row r="44" spans="1:5" ht="15.3" thickBot="1">
      <c r="A44" s="483">
        <f t="shared" si="0"/>
        <v>30</v>
      </c>
      <c r="B44" s="652" t="s">
        <v>413</v>
      </c>
      <c r="C44" s="759">
        <v>5.1999999999999998E-2</v>
      </c>
      <c r="D44" s="759">
        <v>5.4199999999999998E-2</v>
      </c>
      <c r="E44" s="753">
        <f t="shared" si="1"/>
        <v>5.3099999999999994E-2</v>
      </c>
    </row>
    <row r="45" spans="1:5">
      <c r="A45" s="585"/>
      <c r="B45" s="650" t="s">
        <v>1</v>
      </c>
      <c r="C45" s="760"/>
      <c r="D45" s="761"/>
      <c r="E45" s="757">
        <f>+AVERAGE(E15:E44)</f>
        <v>4.9825925925925905E-2</v>
      </c>
    </row>
    <row r="46" spans="1:5" ht="15.3" thickBot="1">
      <c r="A46" s="585"/>
      <c r="B46" s="756" t="s">
        <v>26</v>
      </c>
      <c r="C46" s="762"/>
      <c r="D46" s="763"/>
      <c r="E46" s="758">
        <f>+MEDIAN(E15:E44)</f>
        <v>5.3099999999999994E-2</v>
      </c>
    </row>
    <row r="47" spans="1:5">
      <c r="A47" s="585"/>
      <c r="B47" s="794" t="s">
        <v>596</v>
      </c>
    </row>
    <row r="48" spans="1:5">
      <c r="A48" s="585"/>
      <c r="B48" s="794" t="s">
        <v>677</v>
      </c>
    </row>
    <row r="49" spans="1:10">
      <c r="A49" s="585"/>
      <c r="B49" s="485"/>
    </row>
    <row r="50" spans="1:10" ht="15.3">
      <c r="A50" s="585"/>
      <c r="B50" s="105" t="s">
        <v>166</v>
      </c>
      <c r="C50" s="408"/>
      <c r="D50" s="408"/>
      <c r="E50" s="105"/>
    </row>
    <row r="51" spans="1:10" ht="15.3">
      <c r="A51" s="585"/>
      <c r="B51" s="105" t="s">
        <v>612</v>
      </c>
      <c r="C51" s="408"/>
      <c r="D51" s="408"/>
      <c r="E51" s="105"/>
    </row>
    <row r="52" spans="1:10">
      <c r="A52" s="483">
        <f>A51+1</f>
        <v>1</v>
      </c>
      <c r="B52" s="501" t="s">
        <v>393</v>
      </c>
      <c r="C52" s="751">
        <v>5.1499999999999997E-2</v>
      </c>
      <c r="D52" s="751">
        <v>5.5899999999999998E-2</v>
      </c>
      <c r="E52" s="753">
        <f>AVERAGE(C52:D52)</f>
        <v>5.3699999999999998E-2</v>
      </c>
    </row>
    <row r="53" spans="1:10">
      <c r="A53" s="483">
        <f t="shared" ref="A53:A71" si="2">A52+1</f>
        <v>2</v>
      </c>
      <c r="B53" s="501" t="s">
        <v>394</v>
      </c>
      <c r="C53" s="751">
        <v>5.8999999999999997E-2</v>
      </c>
      <c r="D53" s="751">
        <v>5.6500000000000002E-2</v>
      </c>
      <c r="E53" s="753">
        <f>AVERAGE(C53:D53)</f>
        <v>5.7749999999999996E-2</v>
      </c>
    </row>
    <row r="54" spans="1:10">
      <c r="A54" s="483">
        <f t="shared" si="2"/>
        <v>3</v>
      </c>
      <c r="B54" s="504" t="s">
        <v>573</v>
      </c>
      <c r="C54" s="751">
        <v>3.3000000000000002E-2</v>
      </c>
      <c r="D54" s="751">
        <v>3.27E-2</v>
      </c>
      <c r="E54" s="753">
        <f t="shared" ref="E54:E71" si="3">AVERAGE(C54:D54)</f>
        <v>3.2850000000000004E-2</v>
      </c>
    </row>
    <row r="55" spans="1:10" s="89" customFormat="1">
      <c r="A55" s="483">
        <f t="shared" si="2"/>
        <v>4</v>
      </c>
      <c r="B55" s="501" t="s">
        <v>613</v>
      </c>
      <c r="C55" s="751">
        <v>3.0099999999999998E-2</v>
      </c>
      <c r="D55" s="751">
        <v>4.1599999999999998E-2</v>
      </c>
      <c r="E55" s="753">
        <f t="shared" si="3"/>
        <v>3.585E-2</v>
      </c>
    </row>
    <row r="56" spans="1:10" s="89" customFormat="1">
      <c r="A56" s="483">
        <f t="shared" si="2"/>
        <v>5</v>
      </c>
      <c r="B56" s="585" t="s">
        <v>615</v>
      </c>
      <c r="C56" s="751">
        <v>4.8800000000000003E-2</v>
      </c>
      <c r="D56" s="751">
        <v>5.2200000000000003E-2</v>
      </c>
      <c r="E56" s="753">
        <f t="shared" si="3"/>
        <v>5.0500000000000003E-2</v>
      </c>
    </row>
    <row r="57" spans="1:10">
      <c r="A57" s="483">
        <f t="shared" si="2"/>
        <v>6</v>
      </c>
      <c r="B57" s="661" t="s">
        <v>617</v>
      </c>
      <c r="C57" s="751">
        <v>0.06</v>
      </c>
      <c r="D57" s="751">
        <v>7.0000000000000007E-2</v>
      </c>
      <c r="E57" s="753">
        <f t="shared" si="3"/>
        <v>6.5000000000000002E-2</v>
      </c>
      <c r="G57" s="661"/>
      <c r="H57" s="751"/>
      <c r="I57" s="751"/>
      <c r="J57" s="753"/>
    </row>
    <row r="58" spans="1:10">
      <c r="A58" s="483">
        <f t="shared" si="2"/>
        <v>7</v>
      </c>
      <c r="B58" s="540" t="s">
        <v>399</v>
      </c>
      <c r="C58" s="751">
        <v>7.4999999999999997E-2</v>
      </c>
      <c r="D58" s="751">
        <v>6.4199999999999993E-2</v>
      </c>
      <c r="E58" s="753">
        <f t="shared" si="3"/>
        <v>6.9599999999999995E-2</v>
      </c>
    </row>
    <row r="59" spans="1:10">
      <c r="A59" s="483">
        <f t="shared" si="2"/>
        <v>8</v>
      </c>
      <c r="B59" s="501" t="s">
        <v>401</v>
      </c>
      <c r="C59" s="751">
        <v>2.7799999999999998E-2</v>
      </c>
      <c r="D59" s="751">
        <v>0.02</v>
      </c>
      <c r="E59" s="753">
        <f t="shared" si="3"/>
        <v>2.3899999999999998E-2</v>
      </c>
    </row>
    <row r="60" spans="1:10">
      <c r="A60" s="483">
        <f t="shared" si="2"/>
        <v>9</v>
      </c>
      <c r="B60" s="504" t="s">
        <v>600</v>
      </c>
      <c r="C60" s="751">
        <v>4.4600000000000001E-2</v>
      </c>
      <c r="D60" s="751">
        <v>4.8099999999999997E-2</v>
      </c>
      <c r="E60" s="753">
        <f t="shared" si="3"/>
        <v>4.6350000000000002E-2</v>
      </c>
    </row>
    <row r="61" spans="1:10">
      <c r="A61" s="483">
        <f t="shared" si="2"/>
        <v>10</v>
      </c>
      <c r="B61" s="501" t="s">
        <v>619</v>
      </c>
      <c r="C61" s="751">
        <v>4.8300000000000003E-2</v>
      </c>
      <c r="D61" s="751">
        <v>0.06</v>
      </c>
      <c r="E61" s="753">
        <f t="shared" si="3"/>
        <v>5.4150000000000004E-2</v>
      </c>
    </row>
    <row r="62" spans="1:10">
      <c r="A62" s="483">
        <f t="shared" si="2"/>
        <v>11</v>
      </c>
      <c r="B62" s="501" t="s">
        <v>436</v>
      </c>
      <c r="C62" s="751">
        <v>4.0599999999999997E-2</v>
      </c>
      <c r="D62" s="751">
        <v>4.8800000000000003E-2</v>
      </c>
      <c r="E62" s="753">
        <f t="shared" si="3"/>
        <v>4.4700000000000004E-2</v>
      </c>
    </row>
    <row r="63" spans="1:10">
      <c r="A63" s="483">
        <f t="shared" si="2"/>
        <v>12</v>
      </c>
      <c r="B63" s="612" t="s">
        <v>484</v>
      </c>
      <c r="C63" s="751">
        <v>5.6000000000000001E-2</v>
      </c>
      <c r="D63" s="751">
        <v>5.6099999999999997E-2</v>
      </c>
      <c r="E63" s="753">
        <f t="shared" si="3"/>
        <v>5.6050000000000003E-2</v>
      </c>
    </row>
    <row r="64" spans="1:10">
      <c r="A64" s="483">
        <f t="shared" si="2"/>
        <v>13</v>
      </c>
      <c r="B64" s="501" t="s">
        <v>604</v>
      </c>
      <c r="C64" s="751">
        <v>-2.24E-2</v>
      </c>
      <c r="D64" s="751">
        <v>3.4200000000000001E-2</v>
      </c>
      <c r="E64" s="753"/>
    </row>
    <row r="65" spans="1:5">
      <c r="A65" s="483">
        <f t="shared" si="2"/>
        <v>14</v>
      </c>
      <c r="B65" s="585" t="s">
        <v>642</v>
      </c>
      <c r="C65" s="751">
        <v>5.3800000000000001E-2</v>
      </c>
      <c r="D65" s="751">
        <v>5.6800000000000003E-2</v>
      </c>
      <c r="E65" s="753">
        <f t="shared" si="3"/>
        <v>5.5300000000000002E-2</v>
      </c>
    </row>
    <row r="66" spans="1:5">
      <c r="A66" s="483">
        <f t="shared" si="2"/>
        <v>15</v>
      </c>
      <c r="B66" s="501" t="s">
        <v>423</v>
      </c>
      <c r="C66" s="754">
        <v>0.04</v>
      </c>
      <c r="D66" s="755" t="s">
        <v>593</v>
      </c>
      <c r="E66" s="753">
        <f t="shared" si="3"/>
        <v>0.04</v>
      </c>
    </row>
    <row r="67" spans="1:5">
      <c r="A67" s="483">
        <f t="shared" si="2"/>
        <v>16</v>
      </c>
      <c r="B67" s="501" t="s">
        <v>407</v>
      </c>
      <c r="C67" s="751">
        <v>3.1899999999999998E-2</v>
      </c>
      <c r="D67" s="751">
        <v>2.6499999999999999E-2</v>
      </c>
      <c r="E67" s="753">
        <f t="shared" si="3"/>
        <v>2.9199999999999997E-2</v>
      </c>
    </row>
    <row r="68" spans="1:5">
      <c r="A68" s="483">
        <f t="shared" si="2"/>
        <v>17</v>
      </c>
      <c r="B68" s="504" t="s">
        <v>622</v>
      </c>
      <c r="C68" s="751">
        <v>4.3499999999999997E-2</v>
      </c>
      <c r="D68" s="751">
        <v>3.6900000000000002E-2</v>
      </c>
      <c r="E68" s="753">
        <f t="shared" si="3"/>
        <v>4.02E-2</v>
      </c>
    </row>
    <row r="69" spans="1:5">
      <c r="A69" s="483">
        <f t="shared" si="2"/>
        <v>18</v>
      </c>
      <c r="B69" s="589" t="s">
        <v>609</v>
      </c>
      <c r="C69" s="751">
        <v>9.7500000000000003E-2</v>
      </c>
      <c r="D69" s="751">
        <v>7.5300000000000006E-2</v>
      </c>
      <c r="E69" s="753">
        <f t="shared" si="3"/>
        <v>8.6400000000000005E-2</v>
      </c>
    </row>
    <row r="70" spans="1:5">
      <c r="A70" s="483">
        <f t="shared" si="2"/>
        <v>19</v>
      </c>
      <c r="B70" s="501" t="s">
        <v>435</v>
      </c>
      <c r="C70" s="751">
        <v>6.1199999999999997E-2</v>
      </c>
      <c r="D70" s="751">
        <v>6.1600000000000002E-2</v>
      </c>
      <c r="E70" s="753">
        <f t="shared" si="3"/>
        <v>6.1399999999999996E-2</v>
      </c>
    </row>
    <row r="71" spans="1:5" ht="15.3" thickBot="1">
      <c r="A71" s="483">
        <f t="shared" si="2"/>
        <v>20</v>
      </c>
      <c r="B71" s="756" t="s">
        <v>413</v>
      </c>
      <c r="C71" s="751">
        <v>5.1999999999999998E-2</v>
      </c>
      <c r="D71" s="751">
        <v>5.4199999999999998E-2</v>
      </c>
      <c r="E71" s="753">
        <f t="shared" si="3"/>
        <v>5.3099999999999994E-2</v>
      </c>
    </row>
    <row r="72" spans="1:5">
      <c r="B72" s="650" t="s">
        <v>1</v>
      </c>
      <c r="C72" s="760"/>
      <c r="D72" s="761"/>
      <c r="E72" s="757">
        <f>+AVERAGE(E52:E71)</f>
        <v>5.0315789473684217E-2</v>
      </c>
    </row>
    <row r="73" spans="1:5" ht="15.3" thickBot="1">
      <c r="B73" s="756" t="s">
        <v>26</v>
      </c>
      <c r="C73" s="762"/>
      <c r="D73" s="763"/>
      <c r="E73" s="758">
        <f>+MEDIAN(E52:E71)</f>
        <v>5.3099999999999994E-2</v>
      </c>
    </row>
    <row r="74" spans="1:5">
      <c r="B74" s="794" t="s">
        <v>596</v>
      </c>
    </row>
    <row r="75" spans="1:5">
      <c r="B75" s="794" t="s">
        <v>676</v>
      </c>
    </row>
    <row r="76" spans="1:5" ht="15.3">
      <c r="B76" s="105" t="s">
        <v>624</v>
      </c>
      <c r="C76" s="408"/>
      <c r="D76" s="408"/>
      <c r="E76" s="105"/>
    </row>
    <row r="77" spans="1:5" ht="15.6" thickBot="1">
      <c r="B77" s="67" t="s">
        <v>625</v>
      </c>
      <c r="C77" s="405"/>
      <c r="D77" s="407"/>
      <c r="E77" s="764"/>
    </row>
    <row r="78" spans="1:5" ht="15.3" thickBot="1">
      <c r="B78" s="768" t="s">
        <v>47</v>
      </c>
      <c r="C78" s="769" t="s">
        <v>185</v>
      </c>
      <c r="D78" s="769" t="s">
        <v>209</v>
      </c>
      <c r="E78" s="770" t="s">
        <v>1</v>
      </c>
    </row>
    <row r="79" spans="1:5">
      <c r="B79" s="771" t="s">
        <v>628</v>
      </c>
      <c r="C79" s="779">
        <v>7.0000000000000007E-2</v>
      </c>
      <c r="D79" s="780">
        <v>7.0000000000000007E-2</v>
      </c>
      <c r="E79" s="775">
        <f>AVERAGE(C79:D79)</f>
        <v>7.0000000000000007E-2</v>
      </c>
    </row>
    <row r="80" spans="1:5">
      <c r="B80" s="772" t="s">
        <v>617</v>
      </c>
      <c r="C80" s="781">
        <v>0.06</v>
      </c>
      <c r="D80" s="782">
        <v>7.0000000000000007E-2</v>
      </c>
      <c r="E80" s="776">
        <f>AVERAGE(C80:D80)</f>
        <v>6.5000000000000002E-2</v>
      </c>
    </row>
    <row r="81" spans="2:5">
      <c r="B81" s="772" t="s">
        <v>630</v>
      </c>
      <c r="C81" s="781">
        <v>0.06</v>
      </c>
      <c r="D81" s="782">
        <v>0.08</v>
      </c>
      <c r="E81" s="776">
        <f t="shared" ref="E81:E87" si="4">AVERAGE(C81:D81)</f>
        <v>7.0000000000000007E-2</v>
      </c>
    </row>
    <row r="82" spans="2:5">
      <c r="B82" s="640" t="s">
        <v>631</v>
      </c>
      <c r="C82" s="781">
        <v>4.2000000000000003E-2</v>
      </c>
      <c r="D82" s="782">
        <v>5.2600000000000001E-2</v>
      </c>
      <c r="E82" s="776">
        <f t="shared" si="4"/>
        <v>4.7300000000000002E-2</v>
      </c>
    </row>
    <row r="83" spans="2:5">
      <c r="B83" s="772" t="s">
        <v>644</v>
      </c>
      <c r="C83" s="781">
        <v>3.7499999999999999E-2</v>
      </c>
      <c r="D83" s="782">
        <v>0.05</v>
      </c>
      <c r="E83" s="776">
        <f t="shared" si="4"/>
        <v>4.3749999999999997E-2</v>
      </c>
    </row>
    <row r="84" spans="2:5">
      <c r="B84" s="772" t="s">
        <v>645</v>
      </c>
      <c r="C84" s="781">
        <v>0.05</v>
      </c>
      <c r="D84" s="782">
        <v>6.13E-2</v>
      </c>
      <c r="E84" s="776">
        <f t="shared" si="4"/>
        <v>5.5650000000000005E-2</v>
      </c>
    </row>
    <row r="85" spans="2:5">
      <c r="B85" s="772" t="s">
        <v>637</v>
      </c>
      <c r="C85" s="781">
        <v>4.5999999999999999E-2</v>
      </c>
      <c r="D85" s="782">
        <v>8.5000000000000006E-2</v>
      </c>
      <c r="E85" s="776">
        <f>AVERAGE(C85:D85)</f>
        <v>6.5500000000000003E-2</v>
      </c>
    </row>
    <row r="86" spans="2:5">
      <c r="B86" s="772" t="s">
        <v>638</v>
      </c>
      <c r="C86" s="781">
        <v>8.2000000000000003E-2</v>
      </c>
      <c r="D86" s="782">
        <v>7.2499999999999995E-2</v>
      </c>
      <c r="E86" s="776">
        <f t="shared" si="4"/>
        <v>7.7249999999999999E-2</v>
      </c>
    </row>
    <row r="87" spans="2:5" ht="15.3" thickBot="1">
      <c r="B87" s="773" t="s">
        <v>640</v>
      </c>
      <c r="C87" s="783">
        <v>3.2300000000000002E-2</v>
      </c>
      <c r="D87" s="784">
        <v>5.5E-2</v>
      </c>
      <c r="E87" s="777">
        <f t="shared" si="4"/>
        <v>4.3650000000000001E-2</v>
      </c>
    </row>
    <row r="88" spans="2:5">
      <c r="B88" s="774" t="s">
        <v>1</v>
      </c>
      <c r="C88" s="785">
        <f>AVERAGE(C79:C87)</f>
        <v>5.3311111111111115E-2</v>
      </c>
      <c r="D88" s="767">
        <f t="shared" ref="D88:E88" si="5">AVERAGE(D79:D87)</f>
        <v>6.6266666666666668E-2</v>
      </c>
      <c r="E88" s="778">
        <f t="shared" si="5"/>
        <v>5.9788888888888891E-2</v>
      </c>
    </row>
    <row r="89" spans="2:5" ht="15.3" thickBot="1">
      <c r="B89" s="773" t="s">
        <v>26</v>
      </c>
      <c r="C89" s="786">
        <f>MEDIAN(C79:C87)</f>
        <v>0.05</v>
      </c>
      <c r="D89" s="765">
        <f t="shared" ref="D89:E89" si="6">MEDIAN(D79:D87)</f>
        <v>7.0000000000000007E-2</v>
      </c>
      <c r="E89" s="777">
        <f t="shared" si="6"/>
        <v>6.5000000000000002E-2</v>
      </c>
    </row>
    <row r="90" spans="2:5">
      <c r="B90" s="64" t="s">
        <v>665</v>
      </c>
      <c r="C90" s="766"/>
      <c r="D90" s="766"/>
      <c r="E90" s="766"/>
    </row>
  </sheetData>
  <phoneticPr fontId="67" type="noConversion"/>
  <pageMargins left="2.4700000000000002" right="0.45" top="0.46" bottom="0.27" header="0.48" footer="0.24"/>
  <pageSetup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pageSetUpPr fitToPage="1"/>
  </sheetPr>
  <dimension ref="A1:G20"/>
  <sheetViews>
    <sheetView topLeftCell="E1" workbookViewId="0">
      <selection activeCell="F17" sqref="F17"/>
    </sheetView>
  </sheetViews>
  <sheetFormatPr defaultRowHeight="12.3"/>
  <cols>
    <col min="2" max="3" width="13" customWidth="1"/>
    <col min="4" max="4" width="41.1640625" customWidth="1"/>
    <col min="5" max="7" width="22.5546875" customWidth="1"/>
  </cols>
  <sheetData>
    <row r="1" spans="1:7" ht="15">
      <c r="A1" s="7"/>
      <c r="G1" s="22" t="s">
        <v>646</v>
      </c>
    </row>
    <row r="2" spans="1:7" ht="15">
      <c r="A2" s="3"/>
      <c r="G2" s="1" t="s">
        <v>508</v>
      </c>
    </row>
    <row r="3" spans="1:7" ht="15">
      <c r="A3" s="3"/>
      <c r="G3" s="1" t="s">
        <v>172</v>
      </c>
    </row>
    <row r="4" spans="1:7" ht="15">
      <c r="A4" s="7"/>
      <c r="B4" s="7"/>
      <c r="C4" s="7"/>
      <c r="D4" s="7"/>
      <c r="E4" s="7"/>
      <c r="G4" s="112" t="s">
        <v>206</v>
      </c>
    </row>
    <row r="5" spans="1:7" ht="15">
      <c r="A5" s="7"/>
      <c r="B5" s="7"/>
      <c r="C5" s="7"/>
      <c r="D5" s="7"/>
      <c r="E5" s="7"/>
    </row>
    <row r="6" spans="1:7" ht="15">
      <c r="A6" s="7"/>
      <c r="B6" s="7"/>
      <c r="C6" s="7"/>
      <c r="D6" s="7"/>
      <c r="E6" s="7"/>
    </row>
    <row r="7" spans="1:7" ht="15">
      <c r="A7" s="7"/>
      <c r="B7" s="7"/>
      <c r="C7" s="7"/>
      <c r="D7" s="7"/>
      <c r="E7" s="7"/>
    </row>
    <row r="8" spans="1:7" ht="15">
      <c r="A8" s="7"/>
      <c r="B8" s="7"/>
      <c r="C8" s="7"/>
      <c r="D8" s="12" t="s">
        <v>508</v>
      </c>
      <c r="E8" s="5"/>
      <c r="F8" s="6"/>
      <c r="G8" s="6"/>
    </row>
    <row r="9" spans="1:7" ht="15">
      <c r="A9" s="7"/>
      <c r="B9" s="7"/>
      <c r="C9" s="7"/>
      <c r="D9" s="5"/>
      <c r="E9" s="5"/>
      <c r="F9" s="6"/>
      <c r="G9" s="6"/>
    </row>
    <row r="10" spans="1:7" ht="15">
      <c r="A10" s="7"/>
      <c r="B10" s="7"/>
      <c r="C10" s="7"/>
      <c r="D10" s="5" t="s">
        <v>647</v>
      </c>
      <c r="E10" s="5"/>
      <c r="F10" s="6"/>
      <c r="G10" s="6"/>
    </row>
    <row r="11" spans="1:7" ht="15">
      <c r="A11" s="7"/>
      <c r="B11" s="7"/>
      <c r="C11" s="7"/>
      <c r="D11" s="5" t="s">
        <v>196</v>
      </c>
      <c r="E11" s="5"/>
      <c r="F11" s="6"/>
      <c r="G11" s="6"/>
    </row>
    <row r="12" spans="1:7" ht="15.3" thickBot="1">
      <c r="A12" s="7"/>
      <c r="B12" s="7"/>
      <c r="C12" s="7"/>
      <c r="D12" s="5"/>
      <c r="E12" s="5"/>
    </row>
    <row r="13" spans="1:7" ht="15.3" thickBot="1">
      <c r="D13" s="24" t="s">
        <v>167</v>
      </c>
      <c r="E13" s="171" t="s">
        <v>390</v>
      </c>
      <c r="F13" s="171" t="s">
        <v>612</v>
      </c>
      <c r="G13" s="171" t="s">
        <v>625</v>
      </c>
    </row>
    <row r="14" spans="1:7" ht="15">
      <c r="D14" s="24" t="s">
        <v>200</v>
      </c>
      <c r="E14" s="175"/>
      <c r="F14" s="175"/>
      <c r="G14" s="175"/>
    </row>
    <row r="15" spans="1:7" ht="15.3" thickBot="1">
      <c r="D15" s="29" t="s">
        <v>168</v>
      </c>
      <c r="E15" s="176">
        <f>'JRW-9.3'!F49/100</f>
        <v>4.3333333333333328E-2</v>
      </c>
      <c r="F15" s="176">
        <f>'JRW-9.3'!F78/100</f>
        <v>5.0833333333333328E-2</v>
      </c>
      <c r="G15" s="176">
        <f>'JRW-9.3'!F96/100</f>
        <v>5.5833333333333332E-2</v>
      </c>
    </row>
    <row r="16" spans="1:7" ht="15">
      <c r="D16" s="24" t="s">
        <v>169</v>
      </c>
      <c r="E16" s="192"/>
      <c r="F16" s="192"/>
      <c r="G16" s="192"/>
    </row>
    <row r="17" spans="4:7" ht="15.3" thickBot="1">
      <c r="D17" s="29" t="s">
        <v>168</v>
      </c>
      <c r="E17" s="176" t="e">
        <f>'[42]JRW-9'!D50/100</f>
        <v>#REF!</v>
      </c>
      <c r="F17" s="176">
        <f>'JRW-9.4'!D82/100</f>
        <v>5.5E-2</v>
      </c>
      <c r="G17" s="176">
        <f>'JRW-9.4'!D103/100</f>
        <v>6.8333333333333329E-2</v>
      </c>
    </row>
    <row r="18" spans="4:7" ht="15">
      <c r="D18" s="172" t="s">
        <v>201</v>
      </c>
      <c r="E18" s="171"/>
      <c r="F18" s="171"/>
      <c r="G18" s="171"/>
    </row>
    <row r="19" spans="4:7" ht="19.5" customHeight="1" thickBot="1">
      <c r="D19" s="173" t="s">
        <v>170</v>
      </c>
      <c r="E19" s="176">
        <f>'JRW-9.4'!H50</f>
        <v>3.5150000000000001E-2</v>
      </c>
      <c r="F19" s="176">
        <f>'JRW-9.4'!H82</f>
        <v>3.8800000000000001E-2</v>
      </c>
      <c r="G19" s="176">
        <f>'JRW-9.4'!H103</f>
        <v>4.8000000000000001E-2</v>
      </c>
    </row>
    <row r="20" spans="4:7" ht="30.3" thickBot="1">
      <c r="D20" s="174" t="s">
        <v>283</v>
      </c>
      <c r="E20" s="193" t="s">
        <v>594</v>
      </c>
      <c r="F20" s="193" t="s">
        <v>594</v>
      </c>
      <c r="G20" s="193" t="s">
        <v>666</v>
      </c>
    </row>
  </sheetData>
  <phoneticPr fontId="67" type="noConversion"/>
  <pageMargins left="1.35" right="0.75" top="0.56000000000000005" bottom="0.56999999999999995" header="0.5" footer="0.5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R87"/>
  <sheetViews>
    <sheetView zoomScale="75" zoomScaleNormal="75" workbookViewId="0">
      <selection activeCell="C13" sqref="C13"/>
    </sheetView>
  </sheetViews>
  <sheetFormatPr defaultRowHeight="12.3"/>
  <cols>
    <col min="1" max="1" width="8.71875" style="178"/>
    <col min="2" max="2" width="52.27734375" customWidth="1"/>
    <col min="3" max="3" width="16.71875" customWidth="1"/>
    <col min="4" max="4" width="12" customWidth="1"/>
    <col min="5" max="5" width="14.44140625" customWidth="1"/>
    <col min="6" max="6" width="14.1640625" customWidth="1"/>
    <col min="7" max="7" width="17.44140625" customWidth="1"/>
    <col min="8" max="8" width="14.83203125" customWidth="1"/>
    <col min="9" max="9" width="15.71875" customWidth="1"/>
    <col min="10" max="10" width="13.5546875" customWidth="1"/>
    <col min="11" max="11" width="24.44140625" customWidth="1"/>
    <col min="12" max="12" width="14.44140625" customWidth="1"/>
    <col min="13" max="13" width="15" customWidth="1"/>
    <col min="15" max="18" width="9.1640625" style="477"/>
  </cols>
  <sheetData>
    <row r="1" spans="1:18" ht="15">
      <c r="M1" s="126" t="s">
        <v>646</v>
      </c>
    </row>
    <row r="2" spans="1:18" ht="18.75" customHeight="1">
      <c r="B2" s="177"/>
      <c r="C2" s="177"/>
      <c r="D2" s="177"/>
      <c r="E2" s="177"/>
      <c r="F2" s="177"/>
      <c r="G2" s="177"/>
      <c r="H2" s="4"/>
      <c r="I2" s="177"/>
      <c r="J2" s="177"/>
      <c r="K2" s="177"/>
      <c r="M2" s="1" t="s">
        <v>491</v>
      </c>
    </row>
    <row r="3" spans="1:18" ht="18.75" customHeight="1">
      <c r="B3" s="177"/>
      <c r="C3" s="177"/>
      <c r="D3" s="177"/>
      <c r="E3" s="177"/>
      <c r="F3" s="177"/>
      <c r="G3" s="177"/>
      <c r="H3" s="4"/>
      <c r="I3" s="177"/>
      <c r="J3" s="177"/>
      <c r="K3" s="177"/>
      <c r="M3" s="179" t="s">
        <v>598</v>
      </c>
    </row>
    <row r="4" spans="1:18" ht="18.75" customHeight="1">
      <c r="B4" s="177"/>
      <c r="C4" s="177"/>
      <c r="D4" s="177"/>
      <c r="E4" s="177"/>
      <c r="F4" s="177"/>
      <c r="G4" s="177"/>
      <c r="H4" s="4"/>
      <c r="I4" s="177"/>
      <c r="J4" s="177"/>
      <c r="K4" s="177"/>
      <c r="M4" s="1" t="s">
        <v>24</v>
      </c>
    </row>
    <row r="5" spans="1:18" ht="18.75" customHeight="1">
      <c r="B5" s="12" t="s">
        <v>491</v>
      </c>
      <c r="C5" s="180"/>
      <c r="D5" s="180"/>
      <c r="E5" s="180"/>
      <c r="F5" s="180"/>
      <c r="G5" s="180"/>
      <c r="H5" s="194"/>
      <c r="I5" s="180"/>
      <c r="J5" s="180"/>
      <c r="K5" s="180"/>
      <c r="L5" s="180"/>
      <c r="M5" s="6"/>
    </row>
    <row r="6" spans="1:18" ht="18.75" customHeight="1">
      <c r="B6" s="5" t="s">
        <v>647</v>
      </c>
      <c r="C6" s="180"/>
      <c r="D6" s="180"/>
      <c r="E6" s="180"/>
      <c r="F6" s="180"/>
      <c r="G6" s="180"/>
      <c r="H6" s="194"/>
      <c r="I6" s="180"/>
      <c r="J6" s="180"/>
      <c r="K6" s="180"/>
      <c r="L6" s="180"/>
      <c r="M6" s="6"/>
    </row>
    <row r="7" spans="1:18" ht="17.25" customHeight="1">
      <c r="B7" s="197" t="s">
        <v>598</v>
      </c>
      <c r="C7" s="106"/>
      <c r="D7" s="106"/>
      <c r="E7" s="106"/>
      <c r="F7" s="106"/>
      <c r="G7" s="106"/>
      <c r="H7" s="106"/>
      <c r="I7" s="196"/>
      <c r="J7" s="106"/>
      <c r="K7" s="106"/>
      <c r="L7" s="106"/>
      <c r="M7" s="106"/>
    </row>
    <row r="8" spans="1:18" ht="17.25" customHeight="1">
      <c r="B8" s="197"/>
      <c r="C8" s="106"/>
      <c r="D8" s="106"/>
      <c r="E8" s="106"/>
      <c r="F8" s="106"/>
      <c r="G8" s="106"/>
      <c r="H8" s="106"/>
      <c r="I8" s="196"/>
      <c r="J8" s="106"/>
      <c r="K8" s="106"/>
      <c r="L8" s="106"/>
      <c r="M8" s="106"/>
    </row>
    <row r="9" spans="1:18" ht="18" customHeight="1">
      <c r="B9" s="38" t="s">
        <v>165</v>
      </c>
      <c r="C9" s="37"/>
      <c r="D9" s="37"/>
      <c r="E9" s="37"/>
      <c r="F9" s="37"/>
      <c r="G9" s="37"/>
      <c r="H9" s="37"/>
      <c r="I9" s="195"/>
      <c r="J9" s="37"/>
      <c r="K9" s="37"/>
      <c r="L9" s="37"/>
      <c r="M9" s="37"/>
      <c r="N9" s="6"/>
    </row>
    <row r="10" spans="1:18" ht="18" customHeight="1" thickBot="1">
      <c r="B10" s="38" t="s">
        <v>390</v>
      </c>
      <c r="C10" s="106"/>
      <c r="D10" s="106"/>
      <c r="E10" s="106"/>
      <c r="F10" s="106"/>
      <c r="G10" s="106"/>
      <c r="H10" s="106"/>
      <c r="I10" s="106"/>
      <c r="J10" s="196"/>
      <c r="K10" s="106"/>
      <c r="L10" s="106"/>
      <c r="M10" s="106"/>
      <c r="N10" s="106"/>
      <c r="P10" s="478"/>
      <c r="Q10" s="478"/>
    </row>
    <row r="11" spans="1:18" s="290" customFormat="1" ht="33.6" customHeight="1" thickBot="1">
      <c r="A11" s="483"/>
      <c r="B11" s="453" t="s">
        <v>47</v>
      </c>
      <c r="C11" s="454" t="s">
        <v>119</v>
      </c>
      <c r="D11" s="455" t="s">
        <v>525</v>
      </c>
      <c r="E11" s="455" t="s">
        <v>599</v>
      </c>
      <c r="F11" s="456" t="s">
        <v>120</v>
      </c>
      <c r="G11" s="456" t="s">
        <v>544</v>
      </c>
      <c r="H11" s="455" t="s">
        <v>418</v>
      </c>
      <c r="I11" s="455" t="s">
        <v>419</v>
      </c>
      <c r="J11" s="455" t="s">
        <v>176</v>
      </c>
      <c r="K11" s="455" t="s">
        <v>121</v>
      </c>
      <c r="L11" s="457" t="s">
        <v>174</v>
      </c>
      <c r="M11" s="457" t="s">
        <v>122</v>
      </c>
      <c r="N11" s="458" t="s">
        <v>0</v>
      </c>
      <c r="O11" s="482"/>
      <c r="P11" s="479"/>
      <c r="Q11" s="479"/>
      <c r="R11" s="482"/>
    </row>
    <row r="12" spans="1:18" s="290" customFormat="1" ht="15">
      <c r="A12" s="178">
        <v>1</v>
      </c>
      <c r="B12" s="207" t="s">
        <v>391</v>
      </c>
      <c r="C12" s="466">
        <v>1498.6</v>
      </c>
      <c r="D12" s="467">
        <v>0.70699319364740432</v>
      </c>
      <c r="E12" s="467">
        <v>0</v>
      </c>
      <c r="F12" s="466">
        <v>3904.4</v>
      </c>
      <c r="G12" s="466">
        <v>3993.8249999999998</v>
      </c>
      <c r="H12" s="181" t="s">
        <v>387</v>
      </c>
      <c r="I12" s="181" t="s">
        <v>388</v>
      </c>
      <c r="J12" s="468">
        <v>3.3357869999999998</v>
      </c>
      <c r="K12" s="469" t="s">
        <v>392</v>
      </c>
      <c r="L12" s="470">
        <v>0.59196001977044321</v>
      </c>
      <c r="M12" s="470">
        <v>8.2433000000000006E-2</v>
      </c>
      <c r="N12" s="471">
        <v>1.8525953242415807</v>
      </c>
      <c r="O12" s="482"/>
      <c r="P12" s="479"/>
      <c r="Q12" s="479"/>
      <c r="R12" s="482"/>
    </row>
    <row r="13" spans="1:18" ht="15">
      <c r="A13" s="178">
        <f>A12+1</f>
        <v>2</v>
      </c>
      <c r="B13" s="492" t="s">
        <v>393</v>
      </c>
      <c r="C13" s="493">
        <v>3534.5</v>
      </c>
      <c r="D13" s="494">
        <v>0.84886122506719486</v>
      </c>
      <c r="E13" s="494">
        <v>0.12635450558777764</v>
      </c>
      <c r="F13" s="493">
        <v>12462.4</v>
      </c>
      <c r="G13" s="493">
        <v>10172.344393356399</v>
      </c>
      <c r="H13" s="495" t="s">
        <v>175</v>
      </c>
      <c r="I13" s="495" t="s">
        <v>388</v>
      </c>
      <c r="J13" s="496">
        <v>3.3076919999999999</v>
      </c>
      <c r="K13" s="497" t="s">
        <v>427</v>
      </c>
      <c r="L13" s="498">
        <v>0.44602365396982208</v>
      </c>
      <c r="M13" s="498">
        <v>0.113941</v>
      </c>
      <c r="N13" s="499">
        <v>2.1255708450919197</v>
      </c>
      <c r="P13" s="479"/>
      <c r="Q13" s="479"/>
    </row>
    <row r="14" spans="1:18" ht="15">
      <c r="A14" s="178">
        <f t="shared" ref="A14:A41" si="0">A13+1</f>
        <v>3</v>
      </c>
      <c r="B14" s="492" t="s">
        <v>394</v>
      </c>
      <c r="C14" s="493">
        <v>6291</v>
      </c>
      <c r="D14" s="494">
        <v>0.84867270704180575</v>
      </c>
      <c r="E14" s="494">
        <v>0.15132729295819425</v>
      </c>
      <c r="F14" s="493">
        <v>22810</v>
      </c>
      <c r="G14" s="493">
        <v>16366.83</v>
      </c>
      <c r="H14" s="495" t="s">
        <v>387</v>
      </c>
      <c r="I14" s="495" t="s">
        <v>388</v>
      </c>
      <c r="J14" s="496">
        <v>3.6384029999999998</v>
      </c>
      <c r="K14" s="497" t="s">
        <v>395</v>
      </c>
      <c r="L14" s="498">
        <v>0.46243084062109585</v>
      </c>
      <c r="M14" s="498">
        <v>0.108748</v>
      </c>
      <c r="N14" s="499">
        <v>2.1056001543805483</v>
      </c>
      <c r="P14" s="479"/>
      <c r="Q14" s="479"/>
    </row>
    <row r="15" spans="1:18" ht="15">
      <c r="A15" s="178">
        <f t="shared" si="0"/>
        <v>4</v>
      </c>
      <c r="B15" s="492" t="s">
        <v>396</v>
      </c>
      <c r="C15" s="493">
        <v>16195.7</v>
      </c>
      <c r="D15" s="494">
        <v>0.8828639700661286</v>
      </c>
      <c r="E15" s="494">
        <v>0</v>
      </c>
      <c r="F15" s="493">
        <v>55099.1</v>
      </c>
      <c r="G15" s="493">
        <v>37379.898843846</v>
      </c>
      <c r="H15" s="495" t="s">
        <v>175</v>
      </c>
      <c r="I15" s="495" t="s">
        <v>388</v>
      </c>
      <c r="J15" s="496">
        <v>2.9929899999999998</v>
      </c>
      <c r="K15" s="500" t="s">
        <v>397</v>
      </c>
      <c r="L15" s="498">
        <v>0.42729194643661822</v>
      </c>
      <c r="M15" s="498">
        <v>0.103352</v>
      </c>
      <c r="N15" s="499">
        <v>1.9612316675155566</v>
      </c>
      <c r="P15" s="479"/>
      <c r="Q15" s="479"/>
    </row>
    <row r="16" spans="1:18" ht="15">
      <c r="A16" s="178">
        <f t="shared" si="0"/>
        <v>5</v>
      </c>
      <c r="B16" s="501" t="s">
        <v>519</v>
      </c>
      <c r="C16" s="502">
        <v>6291</v>
      </c>
      <c r="D16" s="494">
        <v>0.56205619018215502</v>
      </c>
      <c r="E16" s="494">
        <v>0.22738499536894102</v>
      </c>
      <c r="F16" s="493">
        <v>22810</v>
      </c>
      <c r="G16" s="493">
        <v>16366.83</v>
      </c>
      <c r="H16" s="495" t="s">
        <v>387</v>
      </c>
      <c r="I16" s="495" t="s">
        <v>388</v>
      </c>
      <c r="J16" s="503">
        <v>3.534653</v>
      </c>
      <c r="K16" s="500" t="s">
        <v>520</v>
      </c>
      <c r="L16" s="498">
        <v>0.70811879367414488</v>
      </c>
      <c r="M16" s="498">
        <v>3.9213999999999999E-2</v>
      </c>
      <c r="N16" s="499">
        <v>1.0625741738622345</v>
      </c>
      <c r="O16"/>
      <c r="P16"/>
      <c r="Q16"/>
      <c r="R16"/>
    </row>
    <row r="17" spans="1:18" ht="15">
      <c r="A17" s="178">
        <f t="shared" si="0"/>
        <v>6</v>
      </c>
      <c r="B17" s="504" t="s">
        <v>573</v>
      </c>
      <c r="C17" s="502">
        <v>1396.893</v>
      </c>
      <c r="D17" s="494">
        <v>0.64</v>
      </c>
      <c r="E17" s="494">
        <v>0.22</v>
      </c>
      <c r="F17" s="493">
        <v>4648.93</v>
      </c>
      <c r="G17" s="493">
        <v>2881.09129416</v>
      </c>
      <c r="H17" s="495" t="s">
        <v>398</v>
      </c>
      <c r="I17" s="495" t="s">
        <v>389</v>
      </c>
      <c r="J17" s="503">
        <v>2.61</v>
      </c>
      <c r="K17" s="500" t="s">
        <v>574</v>
      </c>
      <c r="L17" s="498">
        <v>0.45737355643521677</v>
      </c>
      <c r="M17" s="505">
        <v>7.7954999999999997E-2</v>
      </c>
      <c r="N17" s="506">
        <v>1.6240237954279626</v>
      </c>
      <c r="O17"/>
      <c r="P17" s="484"/>
      <c r="Q17" s="484"/>
      <c r="R17"/>
    </row>
    <row r="18" spans="1:18" ht="15">
      <c r="A18" s="178">
        <f t="shared" si="0"/>
        <v>7</v>
      </c>
      <c r="B18" s="492" t="s">
        <v>399</v>
      </c>
      <c r="C18" s="493">
        <v>6873</v>
      </c>
      <c r="D18" s="494">
        <v>0.66361123235850428</v>
      </c>
      <c r="E18" s="494">
        <v>0.27688054706823806</v>
      </c>
      <c r="F18" s="493">
        <v>18126</v>
      </c>
      <c r="G18" s="493">
        <v>13966.17872</v>
      </c>
      <c r="H18" s="495" t="s">
        <v>387</v>
      </c>
      <c r="I18" s="495" t="s">
        <v>388</v>
      </c>
      <c r="J18" s="496">
        <v>2.6659380000000001</v>
      </c>
      <c r="K18" s="500" t="s">
        <v>400</v>
      </c>
      <c r="L18" s="498">
        <v>0.28904035225284996</v>
      </c>
      <c r="M18" s="498">
        <v>0.142179</v>
      </c>
      <c r="N18" s="499">
        <v>2.9144780300500837</v>
      </c>
      <c r="P18" s="479"/>
      <c r="Q18" s="479"/>
    </row>
    <row r="19" spans="1:18" ht="15">
      <c r="A19" s="178">
        <f t="shared" si="0"/>
        <v>8</v>
      </c>
      <c r="B19" s="492" t="s">
        <v>401</v>
      </c>
      <c r="C19" s="493">
        <v>12337</v>
      </c>
      <c r="D19" s="494">
        <v>0.69806273810488773</v>
      </c>
      <c r="E19" s="494">
        <v>0.18861959957850369</v>
      </c>
      <c r="F19" s="493">
        <v>41749</v>
      </c>
      <c r="G19" s="493">
        <v>25673.329073919998</v>
      </c>
      <c r="H19" s="495" t="s">
        <v>175</v>
      </c>
      <c r="I19" s="507" t="s">
        <v>388</v>
      </c>
      <c r="J19" s="496">
        <v>3.0317460000000001</v>
      </c>
      <c r="K19" s="500" t="s">
        <v>402</v>
      </c>
      <c r="L19" s="498">
        <v>0.4484420772303595</v>
      </c>
      <c r="M19" s="498">
        <v>8.5667999999999994E-2</v>
      </c>
      <c r="N19" s="499">
        <v>1.5246350183455073</v>
      </c>
      <c r="P19" s="480"/>
      <c r="Q19" s="479"/>
    </row>
    <row r="20" spans="1:18" ht="15">
      <c r="A20" s="178">
        <f t="shared" si="0"/>
        <v>9</v>
      </c>
      <c r="B20" s="504" t="s">
        <v>600</v>
      </c>
      <c r="C20" s="502">
        <v>13366</v>
      </c>
      <c r="D20" s="494">
        <v>0.69806273810488773</v>
      </c>
      <c r="E20" s="494">
        <v>0.15</v>
      </c>
      <c r="F20" s="502">
        <v>54560</v>
      </c>
      <c r="G20" s="502">
        <v>51000.09</v>
      </c>
      <c r="H20" s="495" t="s">
        <v>387</v>
      </c>
      <c r="I20" s="495" t="s">
        <v>389</v>
      </c>
      <c r="J20" s="503">
        <v>3.09578</v>
      </c>
      <c r="K20" s="500" t="s">
        <v>601</v>
      </c>
      <c r="L20" s="498">
        <v>0.38529961728675532</v>
      </c>
      <c r="M20" s="505">
        <v>0.123086</v>
      </c>
      <c r="N20" s="506">
        <v>2.3131390602322206</v>
      </c>
      <c r="O20"/>
      <c r="P20"/>
      <c r="Q20"/>
      <c r="R20"/>
    </row>
    <row r="21" spans="1:18" ht="16.5" customHeight="1">
      <c r="A21" s="178">
        <f t="shared" si="0"/>
        <v>10</v>
      </c>
      <c r="B21" s="492" t="s">
        <v>436</v>
      </c>
      <c r="C21" s="493">
        <v>24521</v>
      </c>
      <c r="D21" s="494">
        <v>0.90114595652705842</v>
      </c>
      <c r="E21" s="494">
        <v>7.2305370906569882E-2</v>
      </c>
      <c r="F21" s="493">
        <v>91694</v>
      </c>
      <c r="G21" s="493">
        <v>63736.09</v>
      </c>
      <c r="H21" s="495" t="s">
        <v>175</v>
      </c>
      <c r="I21" s="495" t="s">
        <v>388</v>
      </c>
      <c r="J21" s="503">
        <v>2.4675259999999999</v>
      </c>
      <c r="K21" s="500" t="s">
        <v>487</v>
      </c>
      <c r="L21" s="498">
        <v>0.43070362473347545</v>
      </c>
      <c r="M21" s="498">
        <v>6.1795999999999997E-2</v>
      </c>
      <c r="N21" s="499">
        <v>1.4540331705981657</v>
      </c>
      <c r="P21" s="479"/>
      <c r="Q21" s="479"/>
    </row>
    <row r="22" spans="1:18" ht="16.5" customHeight="1">
      <c r="A22" s="178">
        <f t="shared" si="0"/>
        <v>11</v>
      </c>
      <c r="B22" s="492" t="s">
        <v>578</v>
      </c>
      <c r="C22" s="493">
        <v>12657</v>
      </c>
      <c r="D22" s="494">
        <v>1</v>
      </c>
      <c r="E22" s="494">
        <v>0</v>
      </c>
      <c r="F22" s="493">
        <v>41348</v>
      </c>
      <c r="G22" s="493">
        <v>18107.3813280178</v>
      </c>
      <c r="H22" s="495" t="s">
        <v>398</v>
      </c>
      <c r="I22" s="495" t="s">
        <v>416</v>
      </c>
      <c r="J22" s="503">
        <v>-0.483651</v>
      </c>
      <c r="K22" s="500" t="s">
        <v>579</v>
      </c>
      <c r="L22" s="498">
        <v>0.45052166791297227</v>
      </c>
      <c r="M22" s="498">
        <v>-2.3831999999999999E-2</v>
      </c>
      <c r="N22" s="499">
        <v>1.4311872690497787</v>
      </c>
      <c r="O22"/>
      <c r="P22" s="484"/>
      <c r="Q22" s="484"/>
      <c r="R22"/>
    </row>
    <row r="23" spans="1:18" ht="15">
      <c r="A23" s="178">
        <f t="shared" si="0"/>
        <v>12</v>
      </c>
      <c r="B23" s="492" t="s">
        <v>602</v>
      </c>
      <c r="C23" s="493">
        <v>11009.451999999999</v>
      </c>
      <c r="D23" s="508">
        <v>0.85236858292311002</v>
      </c>
      <c r="E23" s="508">
        <v>1.4209244928812079E-2</v>
      </c>
      <c r="F23" s="493">
        <v>31974.446</v>
      </c>
      <c r="G23" s="493">
        <v>16448.005221120002</v>
      </c>
      <c r="H23" s="509" t="s">
        <v>387</v>
      </c>
      <c r="I23" s="509" t="s">
        <v>389</v>
      </c>
      <c r="J23" s="503">
        <v>0.69005799999999995</v>
      </c>
      <c r="K23" s="500" t="s">
        <v>603</v>
      </c>
      <c r="L23" s="498">
        <v>0.32784672367162621</v>
      </c>
      <c r="M23" s="498">
        <v>0.10246</v>
      </c>
      <c r="N23" s="499">
        <v>1.8597284038847599</v>
      </c>
      <c r="P23" s="479"/>
      <c r="Q23" s="478"/>
    </row>
    <row r="24" spans="1:18" ht="15">
      <c r="A24" s="178">
        <f t="shared" si="0"/>
        <v>13</v>
      </c>
      <c r="B24" s="492" t="s">
        <v>580</v>
      </c>
      <c r="C24" s="493">
        <v>4275.8999999999996</v>
      </c>
      <c r="D24" s="494">
        <v>1</v>
      </c>
      <c r="E24" s="494">
        <v>0</v>
      </c>
      <c r="F24" s="493">
        <v>18782.5</v>
      </c>
      <c r="G24" s="493">
        <v>14840</v>
      </c>
      <c r="H24" s="510" t="s">
        <v>175</v>
      </c>
      <c r="I24" s="510" t="s">
        <v>388</v>
      </c>
      <c r="J24" s="496">
        <v>3.11</v>
      </c>
      <c r="K24" s="500" t="s">
        <v>581</v>
      </c>
      <c r="L24" s="498">
        <v>0.54200000000000004</v>
      </c>
      <c r="M24" s="498">
        <v>7.8799999999999995E-2</v>
      </c>
      <c r="N24" s="499">
        <v>1.49</v>
      </c>
      <c r="P24" s="479"/>
      <c r="Q24" s="478"/>
    </row>
    <row r="25" spans="1:18" ht="15">
      <c r="A25" s="178">
        <f t="shared" si="0"/>
        <v>14</v>
      </c>
      <c r="B25" s="504" t="s">
        <v>484</v>
      </c>
      <c r="C25" s="493">
        <v>8448.2000000000007</v>
      </c>
      <c r="D25" s="494">
        <v>0.79157864413289802</v>
      </c>
      <c r="E25" s="494">
        <v>9.8156328019973121E-2</v>
      </c>
      <c r="F25" s="493">
        <v>25610.400000000001</v>
      </c>
      <c r="G25" s="493">
        <v>21470.926297180002</v>
      </c>
      <c r="H25" s="495" t="s">
        <v>175</v>
      </c>
      <c r="I25" s="495" t="s">
        <v>388</v>
      </c>
      <c r="J25" s="496">
        <v>3.6653600000000002</v>
      </c>
      <c r="K25" s="500" t="s">
        <v>403</v>
      </c>
      <c r="L25" s="498">
        <v>0.46745914469362748</v>
      </c>
      <c r="M25" s="498">
        <v>9.2188999999999993E-2</v>
      </c>
      <c r="N25" s="499">
        <v>1.8691797995197454</v>
      </c>
      <c r="P25" s="479"/>
      <c r="Q25" s="478"/>
    </row>
    <row r="26" spans="1:18" ht="15">
      <c r="A26" s="178">
        <f t="shared" si="0"/>
        <v>15</v>
      </c>
      <c r="B26" s="501" t="s">
        <v>604</v>
      </c>
      <c r="C26" s="493">
        <v>11009.451999999999</v>
      </c>
      <c r="D26" s="494">
        <v>0.55575934417118245</v>
      </c>
      <c r="E26" s="494">
        <v>4.6352646936223429E-2</v>
      </c>
      <c r="F26" s="493">
        <v>31974.446</v>
      </c>
      <c r="G26" s="493">
        <v>46448</v>
      </c>
      <c r="H26" s="495" t="s">
        <v>387</v>
      </c>
      <c r="I26" s="495" t="s">
        <v>389</v>
      </c>
      <c r="J26" s="496">
        <v>2.436293</v>
      </c>
      <c r="K26" s="500" t="s">
        <v>605</v>
      </c>
      <c r="L26" s="498">
        <v>0.47783493237775981</v>
      </c>
      <c r="M26" s="498">
        <v>6.3869999999999996E-2</v>
      </c>
      <c r="N26" s="499">
        <v>1.4045358330813427</v>
      </c>
      <c r="P26" s="479"/>
      <c r="Q26" s="481"/>
    </row>
    <row r="27" spans="1:18" ht="15" customHeight="1">
      <c r="A27" s="178">
        <f t="shared" si="0"/>
        <v>16</v>
      </c>
      <c r="B27" s="501" t="s">
        <v>606</v>
      </c>
      <c r="C27" s="493">
        <v>11261</v>
      </c>
      <c r="D27" s="494">
        <v>0.91217476245448892</v>
      </c>
      <c r="E27" s="494">
        <v>0</v>
      </c>
      <c r="F27" s="493">
        <v>29911</v>
      </c>
      <c r="G27" s="493">
        <v>18851.132871615002</v>
      </c>
      <c r="H27" s="495" t="s">
        <v>398</v>
      </c>
      <c r="I27" s="495" t="s">
        <v>416</v>
      </c>
      <c r="J27" s="496">
        <v>2.1711459999999998</v>
      </c>
      <c r="K27" s="500" t="s">
        <v>607</v>
      </c>
      <c r="L27" s="498">
        <v>0.25783260178598455</v>
      </c>
      <c r="M27" s="498">
        <v>0.25104700000000002</v>
      </c>
      <c r="N27" s="499">
        <v>2.7665296260074848</v>
      </c>
      <c r="P27" s="479"/>
      <c r="Q27" s="479"/>
    </row>
    <row r="28" spans="1:18" ht="15">
      <c r="A28" s="178">
        <f t="shared" si="0"/>
        <v>17</v>
      </c>
      <c r="B28" s="511" t="s">
        <v>584</v>
      </c>
      <c r="C28" s="493">
        <v>2860.8490000000002</v>
      </c>
      <c r="D28" s="494">
        <v>0.89012911901327196</v>
      </c>
      <c r="E28" s="494">
        <v>0</v>
      </c>
      <c r="F28" s="493">
        <v>4830.1180000000004</v>
      </c>
      <c r="G28" s="493">
        <v>4060.10704605</v>
      </c>
      <c r="H28" s="495" t="s">
        <v>417</v>
      </c>
      <c r="I28" s="507" t="s">
        <v>595</v>
      </c>
      <c r="J28" s="512">
        <v>3.869526</v>
      </c>
      <c r="K28" s="500" t="s">
        <v>476</v>
      </c>
      <c r="L28" s="498">
        <v>0.51166683585927242</v>
      </c>
      <c r="M28" s="498">
        <v>9.5624000000000001E-2</v>
      </c>
      <c r="N28" s="499">
        <v>1.8776971743021253</v>
      </c>
      <c r="P28" s="478"/>
      <c r="Q28" s="479"/>
    </row>
    <row r="29" spans="1:18" ht="15">
      <c r="A29" s="178">
        <f t="shared" si="0"/>
        <v>18</v>
      </c>
      <c r="B29" s="492" t="s">
        <v>404</v>
      </c>
      <c r="C29" s="493">
        <v>1370.752</v>
      </c>
      <c r="D29" s="494">
        <v>0.99695787421794757</v>
      </c>
      <c r="E29" s="494">
        <v>0</v>
      </c>
      <c r="F29" s="493">
        <v>4395.7349999999997</v>
      </c>
      <c r="G29" s="493">
        <v>8562.4847185986</v>
      </c>
      <c r="H29" s="495" t="s">
        <v>398</v>
      </c>
      <c r="I29" s="495" t="s">
        <v>388</v>
      </c>
      <c r="J29" s="496">
        <v>3.8495020000000002</v>
      </c>
      <c r="K29" s="497" t="s">
        <v>405</v>
      </c>
      <c r="L29" s="498">
        <v>0.56424537221426219</v>
      </c>
      <c r="M29" s="498">
        <v>9.8240999999999995E-2</v>
      </c>
      <c r="N29" s="499">
        <v>3.6040260435693745</v>
      </c>
      <c r="P29" s="479"/>
      <c r="Q29" s="478"/>
    </row>
    <row r="30" spans="1:18" ht="15">
      <c r="A30" s="178">
        <f t="shared" si="0"/>
        <v>19</v>
      </c>
      <c r="B30" s="492" t="s">
        <v>423</v>
      </c>
      <c r="C30" s="493">
        <v>559.76800000000003</v>
      </c>
      <c r="D30" s="494">
        <v>0.71815645052950505</v>
      </c>
      <c r="E30" s="494">
        <v>0.28184354947049489</v>
      </c>
      <c r="F30" s="493">
        <v>1509.4369999999999</v>
      </c>
      <c r="G30" s="493">
        <v>2303.6886</v>
      </c>
      <c r="H30" s="513" t="s">
        <v>406</v>
      </c>
      <c r="I30" s="513" t="s">
        <v>595</v>
      </c>
      <c r="J30" s="496">
        <v>7.6939669999999998</v>
      </c>
      <c r="K30" s="497" t="s">
        <v>426</v>
      </c>
      <c r="L30" s="498">
        <v>0.61515585217771218</v>
      </c>
      <c r="M30" s="498">
        <v>0.105614</v>
      </c>
      <c r="N30" s="499">
        <v>2.8209214786369579</v>
      </c>
      <c r="P30" s="478"/>
      <c r="Q30" s="479"/>
    </row>
    <row r="31" spans="1:18" ht="15">
      <c r="A31" s="178">
        <f t="shared" si="0"/>
        <v>20</v>
      </c>
      <c r="B31" s="492" t="s">
        <v>496</v>
      </c>
      <c r="C31" s="493">
        <v>16727</v>
      </c>
      <c r="D31" s="494">
        <v>0.7091528666228254</v>
      </c>
      <c r="E31" s="494">
        <v>0</v>
      </c>
      <c r="F31" s="493">
        <v>70334</v>
      </c>
      <c r="G31" s="493">
        <v>83224.58</v>
      </c>
      <c r="H31" s="513" t="s">
        <v>175</v>
      </c>
      <c r="I31" s="513" t="s">
        <v>388</v>
      </c>
      <c r="J31" s="496">
        <v>5.873831</v>
      </c>
      <c r="K31" s="497" t="s">
        <v>498</v>
      </c>
      <c r="L31" s="498">
        <v>0.49800998336106489</v>
      </c>
      <c r="M31" s="498">
        <v>0.17264699999999999</v>
      </c>
      <c r="N31" s="499">
        <v>2.2244829337396093</v>
      </c>
      <c r="P31" s="479"/>
      <c r="Q31" s="479"/>
    </row>
    <row r="32" spans="1:18" ht="15">
      <c r="A32" s="178">
        <f t="shared" si="0"/>
        <v>21</v>
      </c>
      <c r="B32" s="492" t="s">
        <v>407</v>
      </c>
      <c r="C32" s="493">
        <v>1192.009</v>
      </c>
      <c r="D32" s="494">
        <v>0.7727231925262309</v>
      </c>
      <c r="E32" s="494">
        <v>0.22727680747376908</v>
      </c>
      <c r="F32" s="493">
        <v>4521.3180000000002</v>
      </c>
      <c r="G32" s="493">
        <v>2991.2376965600001</v>
      </c>
      <c r="H32" s="495" t="s">
        <v>398</v>
      </c>
      <c r="I32" s="507" t="s">
        <v>595</v>
      </c>
      <c r="J32" s="496">
        <v>2.9377520000000001</v>
      </c>
      <c r="K32" s="497" t="s">
        <v>441</v>
      </c>
      <c r="L32" s="498">
        <v>0.4776028168598504</v>
      </c>
      <c r="M32" s="498">
        <v>0.10528899999999999</v>
      </c>
      <c r="N32" s="499">
        <v>1.5399842546728708</v>
      </c>
      <c r="P32" s="479"/>
      <c r="Q32" s="478"/>
    </row>
    <row r="33" spans="1:14" ht="15">
      <c r="A33" s="178">
        <f t="shared" si="0"/>
        <v>22</v>
      </c>
      <c r="B33" s="492" t="s">
        <v>608</v>
      </c>
      <c r="C33" s="493">
        <v>2270.3000000000002</v>
      </c>
      <c r="D33" s="494">
        <v>1</v>
      </c>
      <c r="E33" s="494">
        <v>0</v>
      </c>
      <c r="F33" s="493">
        <v>8643.7999999999993</v>
      </c>
      <c r="G33" s="493">
        <v>7899.1135299999996</v>
      </c>
      <c r="H33" s="495" t="s">
        <v>387</v>
      </c>
      <c r="I33" s="495" t="s">
        <v>388</v>
      </c>
      <c r="J33" s="496">
        <v>4.1903839999999999</v>
      </c>
      <c r="K33" s="500" t="s">
        <v>408</v>
      </c>
      <c r="L33" s="498">
        <v>0.55999720357941829</v>
      </c>
      <c r="M33" s="498">
        <v>0.108322</v>
      </c>
      <c r="N33" s="499">
        <v>1.9722637462235648</v>
      </c>
    </row>
    <row r="34" spans="1:14" ht="15">
      <c r="A34" s="178">
        <f t="shared" si="0"/>
        <v>23</v>
      </c>
      <c r="B34" s="492" t="s">
        <v>409</v>
      </c>
      <c r="C34" s="493">
        <v>3691.2469999999998</v>
      </c>
      <c r="D34" s="494">
        <v>0.94717611690575032</v>
      </c>
      <c r="E34" s="494">
        <v>0</v>
      </c>
      <c r="F34" s="493">
        <v>14029.57</v>
      </c>
      <c r="G34" s="493">
        <v>16260.782996489201</v>
      </c>
      <c r="H34" s="495" t="s">
        <v>175</v>
      </c>
      <c r="I34" s="495" t="s">
        <v>161</v>
      </c>
      <c r="J34" s="496">
        <v>4.0439189999999998</v>
      </c>
      <c r="K34" s="497" t="s">
        <v>410</v>
      </c>
      <c r="L34" s="498">
        <v>0.50634614800228372</v>
      </c>
      <c r="M34" s="498">
        <v>0.101205</v>
      </c>
      <c r="N34" s="499">
        <v>3.0401345739742984</v>
      </c>
    </row>
    <row r="35" spans="1:14" ht="15">
      <c r="A35" s="178">
        <f t="shared" si="0"/>
        <v>24</v>
      </c>
      <c r="B35" s="492" t="s">
        <v>411</v>
      </c>
      <c r="C35" s="493">
        <v>1991</v>
      </c>
      <c r="D35" s="494">
        <v>1</v>
      </c>
      <c r="E35" s="494">
        <v>0</v>
      </c>
      <c r="F35" s="493">
        <v>6887</v>
      </c>
      <c r="G35" s="493">
        <v>4287.2</v>
      </c>
      <c r="H35" s="495" t="s">
        <v>387</v>
      </c>
      <c r="I35" s="495" t="s">
        <v>161</v>
      </c>
      <c r="J35" s="496">
        <v>2.8467739999999999</v>
      </c>
      <c r="K35" s="497" t="s">
        <v>412</v>
      </c>
      <c r="L35" s="498">
        <v>0.5028089887640449</v>
      </c>
      <c r="M35" s="498">
        <v>8.6142999999999997E-2</v>
      </c>
      <c r="N35" s="499">
        <v>1.7107741420590581</v>
      </c>
    </row>
    <row r="36" spans="1:14" ht="15">
      <c r="A36" s="178">
        <f t="shared" si="0"/>
        <v>25</v>
      </c>
      <c r="B36" s="492" t="s">
        <v>582</v>
      </c>
      <c r="C36" s="493">
        <v>1436.6130000000001</v>
      </c>
      <c r="D36" s="494">
        <v>1</v>
      </c>
      <c r="E36" s="494">
        <v>0</v>
      </c>
      <c r="F36" s="493">
        <v>5234.6289999999999</v>
      </c>
      <c r="G36" s="493">
        <v>3360.4111585872001</v>
      </c>
      <c r="H36" s="495" t="s">
        <v>387</v>
      </c>
      <c r="I36" s="495" t="s">
        <v>416</v>
      </c>
      <c r="J36" s="496">
        <v>1.734942</v>
      </c>
      <c r="K36" s="497" t="s">
        <v>583</v>
      </c>
      <c r="L36" s="498">
        <v>0.37620575258043987</v>
      </c>
      <c r="M36" s="498">
        <v>5.7644000000000001E-2</v>
      </c>
      <c r="N36" s="499">
        <v>1.917392823772762</v>
      </c>
    </row>
    <row r="37" spans="1:14" ht="15">
      <c r="A37" s="178">
        <f t="shared" si="0"/>
        <v>26</v>
      </c>
      <c r="B37" s="492" t="s">
        <v>440</v>
      </c>
      <c r="C37" s="493">
        <v>7785</v>
      </c>
      <c r="D37" s="494">
        <v>0.94</v>
      </c>
      <c r="E37" s="494">
        <v>0.04</v>
      </c>
      <c r="F37" s="493">
        <v>34458</v>
      </c>
      <c r="G37" s="493">
        <v>20457.173200000001</v>
      </c>
      <c r="H37" s="513" t="s">
        <v>175</v>
      </c>
      <c r="I37" s="513" t="s">
        <v>389</v>
      </c>
      <c r="J37" s="496">
        <v>3.3727930000000002</v>
      </c>
      <c r="K37" s="500" t="s">
        <v>442</v>
      </c>
      <c r="L37" s="498">
        <v>0.34604880365730573</v>
      </c>
      <c r="M37" s="498">
        <v>0.162994</v>
      </c>
      <c r="N37" s="499">
        <v>1.7549260701724287</v>
      </c>
    </row>
    <row r="38" spans="1:14" ht="15">
      <c r="A38" s="178">
        <f t="shared" si="0"/>
        <v>27</v>
      </c>
      <c r="B38" s="501" t="s">
        <v>609</v>
      </c>
      <c r="C38" s="493">
        <v>1991</v>
      </c>
      <c r="D38" s="494">
        <v>0.56470481545297901</v>
      </c>
      <c r="E38" s="494">
        <v>0.43529518454702093</v>
      </c>
      <c r="F38" s="493">
        <v>6887</v>
      </c>
      <c r="G38" s="493">
        <v>31467.5</v>
      </c>
      <c r="H38" s="513" t="s">
        <v>387</v>
      </c>
      <c r="I38" s="513" t="s">
        <v>388</v>
      </c>
      <c r="J38" s="496">
        <v>2.0183779999999998</v>
      </c>
      <c r="K38" s="500" t="s">
        <v>610</v>
      </c>
      <c r="L38" s="498">
        <v>0.43146309206249578</v>
      </c>
      <c r="M38" s="498">
        <v>6.5487000000000004E-2</v>
      </c>
      <c r="N38" s="499">
        <v>1.634845178719867</v>
      </c>
    </row>
    <row r="39" spans="1:14" ht="15">
      <c r="A39" s="178">
        <f t="shared" si="0"/>
        <v>28</v>
      </c>
      <c r="B39" s="492" t="s">
        <v>437</v>
      </c>
      <c r="C39" s="493">
        <v>23495</v>
      </c>
      <c r="D39" s="494">
        <v>0.64788252819748882</v>
      </c>
      <c r="E39" s="494">
        <v>0.13513513513513514</v>
      </c>
      <c r="F39" s="493">
        <v>80797</v>
      </c>
      <c r="G39" s="493">
        <v>48493.635739110003</v>
      </c>
      <c r="H39" s="495" t="s">
        <v>175</v>
      </c>
      <c r="I39" s="507" t="s">
        <v>595</v>
      </c>
      <c r="J39" s="496">
        <v>2.4923989999999998</v>
      </c>
      <c r="K39" s="509" t="s">
        <v>443</v>
      </c>
      <c r="L39" s="498">
        <v>0.38265601939700611</v>
      </c>
      <c r="M39" s="498">
        <v>8.43E-2</v>
      </c>
      <c r="N39" s="499">
        <v>1.6699485429632563</v>
      </c>
    </row>
    <row r="40" spans="1:14" ht="15">
      <c r="A40" s="178">
        <f t="shared" si="0"/>
        <v>29</v>
      </c>
      <c r="B40" s="492" t="s">
        <v>435</v>
      </c>
      <c r="C40" s="493">
        <v>7679.5</v>
      </c>
      <c r="D40" s="508">
        <v>0.57708333333333328</v>
      </c>
      <c r="E40" s="508">
        <v>0.416015625</v>
      </c>
      <c r="F40" s="493">
        <v>22000.9</v>
      </c>
      <c r="G40" s="493">
        <v>22540.97683648</v>
      </c>
      <c r="H40" s="514" t="s">
        <v>175</v>
      </c>
      <c r="I40" s="515" t="s">
        <v>388</v>
      </c>
      <c r="J40" s="503">
        <v>3.764097</v>
      </c>
      <c r="K40" s="509" t="s">
        <v>444</v>
      </c>
      <c r="L40" s="498">
        <v>0.45280409280982864</v>
      </c>
      <c r="M40" s="498">
        <v>3.2597000000000001E-2</v>
      </c>
      <c r="N40" s="499">
        <v>2.302707846283035</v>
      </c>
    </row>
    <row r="41" spans="1:14" ht="15.3" thickBot="1">
      <c r="A41" s="178">
        <f t="shared" si="0"/>
        <v>30</v>
      </c>
      <c r="B41" s="516" t="s">
        <v>413</v>
      </c>
      <c r="C41" s="517">
        <v>11537</v>
      </c>
      <c r="D41" s="518">
        <v>0.8424200398717171</v>
      </c>
      <c r="E41" s="518">
        <v>0.15073242610730692</v>
      </c>
      <c r="F41" s="517">
        <v>36944</v>
      </c>
      <c r="G41" s="517">
        <v>25972.661934269599</v>
      </c>
      <c r="H41" s="519" t="s">
        <v>175</v>
      </c>
      <c r="I41" s="520" t="s">
        <v>388</v>
      </c>
      <c r="J41" s="521">
        <v>3.2116560000000001</v>
      </c>
      <c r="K41" s="522" t="s">
        <v>414</v>
      </c>
      <c r="L41" s="523">
        <v>0.41474091418100378</v>
      </c>
      <c r="M41" s="523">
        <v>0.106516</v>
      </c>
      <c r="N41" s="524">
        <v>2.1250746141604973</v>
      </c>
    </row>
    <row r="42" spans="1:14" ht="15">
      <c r="B42" s="459" t="s">
        <v>1</v>
      </c>
      <c r="C42" s="460">
        <f>AVERAGE(C12:C41)</f>
        <v>7851.7578333333331</v>
      </c>
      <c r="D42" s="461">
        <f>AVERAGE(D12:D41)</f>
        <v>0.80561992071509192</v>
      </c>
      <c r="E42" s="461">
        <f>AVERAGE(E12:E41)</f>
        <v>0.108596308636232</v>
      </c>
      <c r="F42" s="460">
        <f>AVERAGE(F12:F41)</f>
        <v>26964.570966666666</v>
      </c>
      <c r="G42" s="460">
        <f>AVERAGE(G12:G41)</f>
        <v>21986.116883311995</v>
      </c>
      <c r="H42" s="211" t="s">
        <v>387</v>
      </c>
      <c r="I42" s="211" t="s">
        <v>388</v>
      </c>
      <c r="J42" s="462">
        <f>AVERAGE(J12:J41)</f>
        <v>3.1389880333333338</v>
      </c>
      <c r="K42" s="463"/>
      <c r="L42" s="464">
        <f>AVERAGE(L12:L41)</f>
        <v>0.46033104761195787</v>
      </c>
      <c r="M42" s="464">
        <f>AVERAGE(M12:M41)</f>
        <v>9.6184299999999986E-2</v>
      </c>
      <c r="N42" s="465">
        <f>AVERAGE(N12:N41)</f>
        <v>1.9984740531512868</v>
      </c>
    </row>
    <row r="43" spans="1:14" ht="15.3" thickBot="1">
      <c r="B43" s="525" t="s">
        <v>26</v>
      </c>
      <c r="C43" s="526">
        <f>MEDIAN(C12:C41)</f>
        <v>6582</v>
      </c>
      <c r="D43" s="527">
        <f>MEDIAN(D12:D41)</f>
        <v>0.84554637345676142</v>
      </c>
      <c r="E43" s="527">
        <f>MEDIAN(E12:E41)</f>
        <v>5.9329008921396656E-2</v>
      </c>
      <c r="F43" s="526">
        <f>MEDIAN(F12:F41)</f>
        <v>22405.45</v>
      </c>
      <c r="G43" s="526">
        <f>MEDIAN(G12:G41)</f>
        <v>16407.417610560002</v>
      </c>
      <c r="H43" s="212" t="s">
        <v>387</v>
      </c>
      <c r="I43" s="212" t="s">
        <v>388</v>
      </c>
      <c r="J43" s="528">
        <f>MEDIAN(J12:J41)</f>
        <v>3.1028899999999999</v>
      </c>
      <c r="K43" s="529"/>
      <c r="L43" s="530">
        <f>MEDIAN(L12:L41)</f>
        <v>0.4550888246225227</v>
      </c>
      <c r="M43" s="530">
        <f>MEDIAN(M12:M41)</f>
        <v>9.6932500000000005E-2</v>
      </c>
      <c r="N43" s="531">
        <f>MEDIAN(N12:N41)</f>
        <v>1.8734384869109353</v>
      </c>
    </row>
    <row r="44" spans="1:14" ht="15.3">
      <c r="B44" s="39" t="s">
        <v>611</v>
      </c>
      <c r="C44" s="35"/>
      <c r="D44" s="35"/>
      <c r="E44" s="35"/>
      <c r="F44" s="35"/>
      <c r="G44" s="35"/>
      <c r="H44" s="35"/>
      <c r="I44" s="35"/>
      <c r="K44" s="35"/>
      <c r="L44" s="35"/>
      <c r="M44" s="35"/>
      <c r="N44" s="35"/>
    </row>
    <row r="46" spans="1:14" ht="15">
      <c r="B46" s="38" t="s">
        <v>166</v>
      </c>
      <c r="C46" s="532"/>
      <c r="D46" s="532"/>
      <c r="E46" s="532"/>
      <c r="F46" s="6"/>
      <c r="G46" s="6"/>
      <c r="H46" s="6"/>
      <c r="I46" s="6"/>
      <c r="J46" s="6"/>
      <c r="K46" s="6"/>
      <c r="L46" s="6"/>
      <c r="M46" s="6"/>
      <c r="N46" s="6"/>
    </row>
    <row r="47" spans="1:14" ht="15.3" thickBot="1">
      <c r="B47" s="38" t="s">
        <v>612</v>
      </c>
      <c r="C47" s="106"/>
      <c r="D47" s="106"/>
      <c r="E47" s="106"/>
      <c r="F47" s="106"/>
      <c r="G47" s="106"/>
      <c r="H47" s="106"/>
      <c r="I47" s="106"/>
      <c r="J47" s="196"/>
      <c r="K47" s="106"/>
      <c r="L47" s="106"/>
      <c r="M47" s="106"/>
      <c r="N47" s="106"/>
    </row>
    <row r="48" spans="1:14" ht="45">
      <c r="B48" s="453" t="s">
        <v>47</v>
      </c>
      <c r="C48" s="454" t="s">
        <v>119</v>
      </c>
      <c r="D48" s="455" t="s">
        <v>525</v>
      </c>
      <c r="E48" s="455" t="s">
        <v>599</v>
      </c>
      <c r="F48" s="456" t="s">
        <v>120</v>
      </c>
      <c r="G48" s="456" t="s">
        <v>544</v>
      </c>
      <c r="H48" s="455" t="s">
        <v>418</v>
      </c>
      <c r="I48" s="455" t="s">
        <v>419</v>
      </c>
      <c r="J48" s="455" t="s">
        <v>176</v>
      </c>
      <c r="K48" s="455" t="s">
        <v>121</v>
      </c>
      <c r="L48" s="457" t="s">
        <v>174</v>
      </c>
      <c r="M48" s="457" t="s">
        <v>122</v>
      </c>
      <c r="N48" s="458" t="s">
        <v>0</v>
      </c>
    </row>
    <row r="49" spans="1:18" ht="15">
      <c r="A49" s="178">
        <v>1</v>
      </c>
      <c r="B49" s="923" t="s">
        <v>393</v>
      </c>
      <c r="C49" s="924">
        <v>3534.5</v>
      </c>
      <c r="D49" s="925">
        <v>0.84886122506719486</v>
      </c>
      <c r="E49" s="925">
        <v>0.12635450558777764</v>
      </c>
      <c r="F49" s="924">
        <v>12462.4</v>
      </c>
      <c r="G49" s="924">
        <v>10172.344393356399</v>
      </c>
      <c r="H49" s="926" t="s">
        <v>175</v>
      </c>
      <c r="I49" s="926" t="s">
        <v>388</v>
      </c>
      <c r="J49" s="927">
        <v>3.3076919999999999</v>
      </c>
      <c r="K49" s="928" t="s">
        <v>427</v>
      </c>
      <c r="L49" s="929">
        <v>0.44602365396982208</v>
      </c>
      <c r="M49" s="929">
        <v>0.113941</v>
      </c>
      <c r="N49" s="930">
        <v>2.1255708450919197</v>
      </c>
    </row>
    <row r="50" spans="1:18" ht="15">
      <c r="A50" s="178">
        <f>A49+1</f>
        <v>2</v>
      </c>
      <c r="B50" s="923" t="s">
        <v>394</v>
      </c>
      <c r="C50" s="924">
        <v>6291</v>
      </c>
      <c r="D50" s="925">
        <v>0.84867270704180575</v>
      </c>
      <c r="E50" s="925">
        <v>0.15132729295819425</v>
      </c>
      <c r="F50" s="924">
        <v>22810</v>
      </c>
      <c r="G50" s="924">
        <v>16366.83</v>
      </c>
      <c r="H50" s="926" t="s">
        <v>387</v>
      </c>
      <c r="I50" s="926" t="s">
        <v>388</v>
      </c>
      <c r="J50" s="927">
        <v>3.6384029999999998</v>
      </c>
      <c r="K50" s="928" t="s">
        <v>395</v>
      </c>
      <c r="L50" s="929">
        <v>0.46243084062109585</v>
      </c>
      <c r="M50" s="929">
        <v>0.108748</v>
      </c>
      <c r="N50" s="930">
        <v>2.1056001543805483</v>
      </c>
    </row>
    <row r="51" spans="1:18" ht="15">
      <c r="A51" s="178">
        <f t="shared" ref="A51:A84" si="1">A50+1</f>
        <v>3</v>
      </c>
      <c r="B51" s="931" t="s">
        <v>573</v>
      </c>
      <c r="C51" s="932">
        <v>1396.893</v>
      </c>
      <c r="D51" s="925">
        <v>0.64</v>
      </c>
      <c r="E51" s="925">
        <v>0.22</v>
      </c>
      <c r="F51" s="924">
        <v>4648.93</v>
      </c>
      <c r="G51" s="924">
        <v>2881.09129416</v>
      </c>
      <c r="H51" s="926" t="s">
        <v>398</v>
      </c>
      <c r="I51" s="926" t="s">
        <v>389</v>
      </c>
      <c r="J51" s="933">
        <v>2.61</v>
      </c>
      <c r="K51" s="934" t="s">
        <v>574</v>
      </c>
      <c r="L51" s="929">
        <v>0.45737355643521677</v>
      </c>
      <c r="M51" s="929">
        <v>7.7954999999999997E-2</v>
      </c>
      <c r="N51" s="935">
        <v>1.6240237954279626</v>
      </c>
    </row>
    <row r="52" spans="1:18" ht="15">
      <c r="A52" s="178">
        <f t="shared" si="1"/>
        <v>4</v>
      </c>
      <c r="B52" s="936" t="s">
        <v>613</v>
      </c>
      <c r="C52" s="932">
        <v>1754.268</v>
      </c>
      <c r="D52" s="937">
        <f>711451/1754268</f>
        <v>0.40555433947378622</v>
      </c>
      <c r="E52" s="937">
        <f>1025307/1754268</f>
        <v>0.58446428937881778</v>
      </c>
      <c r="F52" s="924">
        <v>4854.8789999999999</v>
      </c>
      <c r="G52" s="924">
        <v>3842.6538870282798</v>
      </c>
      <c r="H52" s="926" t="s">
        <v>387</v>
      </c>
      <c r="I52" s="926" t="s">
        <v>389</v>
      </c>
      <c r="J52" s="933">
        <v>2.769002</v>
      </c>
      <c r="K52" s="934" t="s">
        <v>614</v>
      </c>
      <c r="L52" s="929">
        <v>0.42128594242581574</v>
      </c>
      <c r="M52" s="929">
        <v>0.13275799999999999</v>
      </c>
      <c r="N52" s="930">
        <v>1.6799052414128388</v>
      </c>
    </row>
    <row r="53" spans="1:18" ht="15">
      <c r="A53" s="178">
        <f t="shared" si="1"/>
        <v>5</v>
      </c>
      <c r="B53" s="936" t="s">
        <v>615</v>
      </c>
      <c r="C53" s="932">
        <v>10589</v>
      </c>
      <c r="D53" s="937">
        <v>0.31</v>
      </c>
      <c r="E53" s="937">
        <v>0.28000000000000003</v>
      </c>
      <c r="F53" s="932">
        <v>14044</v>
      </c>
      <c r="G53" s="932">
        <v>14218.98113208</v>
      </c>
      <c r="H53" s="926" t="s">
        <v>387</v>
      </c>
      <c r="I53" s="926" t="s">
        <v>389</v>
      </c>
      <c r="J53" s="933">
        <v>2.4238219999999999</v>
      </c>
      <c r="K53" s="934" t="s">
        <v>616</v>
      </c>
      <c r="L53" s="929">
        <v>0.44736842105263158</v>
      </c>
      <c r="M53" s="929">
        <v>5.7743000000000003E-2</v>
      </c>
      <c r="N53" s="935">
        <v>1.7645794405658972</v>
      </c>
    </row>
    <row r="54" spans="1:18" ht="15">
      <c r="A54" s="178">
        <f t="shared" si="1"/>
        <v>6</v>
      </c>
      <c r="B54" s="938" t="s">
        <v>617</v>
      </c>
      <c r="C54" s="932">
        <v>617.6</v>
      </c>
      <c r="D54" s="939">
        <v>0.04</v>
      </c>
      <c r="E54" s="939">
        <v>0.43</v>
      </c>
      <c r="F54" s="924">
        <v>1126</v>
      </c>
      <c r="G54" s="924">
        <v>1.2352312041500002</v>
      </c>
      <c r="H54" s="940" t="s">
        <v>595</v>
      </c>
      <c r="I54" s="941" t="s">
        <v>595</v>
      </c>
      <c r="J54" s="933">
        <v>6.728192</v>
      </c>
      <c r="K54" s="942" t="s">
        <v>618</v>
      </c>
      <c r="L54" s="943">
        <v>0.45443142493504857</v>
      </c>
      <c r="M54" s="944">
        <v>0.112626</v>
      </c>
      <c r="N54" s="945">
        <v>2.6218674806293509</v>
      </c>
    </row>
    <row r="55" spans="1:18" ht="15">
      <c r="A55" s="178">
        <f t="shared" si="1"/>
        <v>7</v>
      </c>
      <c r="B55" s="923" t="s">
        <v>399</v>
      </c>
      <c r="C55" s="924">
        <v>6873</v>
      </c>
      <c r="D55" s="925">
        <v>0.66361123235850428</v>
      </c>
      <c r="E55" s="925">
        <v>0.27688054706823806</v>
      </c>
      <c r="F55" s="924">
        <v>18126</v>
      </c>
      <c r="G55" s="924">
        <v>13966.17872</v>
      </c>
      <c r="H55" s="926" t="s">
        <v>387</v>
      </c>
      <c r="I55" s="926" t="s">
        <v>388</v>
      </c>
      <c r="J55" s="927">
        <v>2.6659380000000001</v>
      </c>
      <c r="K55" s="934" t="s">
        <v>400</v>
      </c>
      <c r="L55" s="929">
        <v>0.28904035225284996</v>
      </c>
      <c r="M55" s="929">
        <v>0.142179</v>
      </c>
      <c r="N55" s="930">
        <v>2.9144780300500837</v>
      </c>
    </row>
    <row r="56" spans="1:18" ht="15">
      <c r="A56" s="178">
        <f t="shared" si="1"/>
        <v>8</v>
      </c>
      <c r="B56" s="923" t="s">
        <v>401</v>
      </c>
      <c r="C56" s="924">
        <v>12337</v>
      </c>
      <c r="D56" s="925">
        <v>0.69806273810488773</v>
      </c>
      <c r="E56" s="925">
        <v>0.18861959957850369</v>
      </c>
      <c r="F56" s="924">
        <v>41749</v>
      </c>
      <c r="G56" s="924">
        <v>25673.329073919998</v>
      </c>
      <c r="H56" s="926" t="s">
        <v>175</v>
      </c>
      <c r="I56" s="926" t="s">
        <v>388</v>
      </c>
      <c r="J56" s="927">
        <v>3.0317460000000001</v>
      </c>
      <c r="K56" s="934" t="s">
        <v>402</v>
      </c>
      <c r="L56" s="929">
        <v>0.4484420772303595</v>
      </c>
      <c r="M56" s="929">
        <v>8.5667999999999994E-2</v>
      </c>
      <c r="N56" s="930">
        <v>1.5246350183455073</v>
      </c>
    </row>
    <row r="57" spans="1:18" ht="15">
      <c r="A57" s="178">
        <f t="shared" si="1"/>
        <v>9</v>
      </c>
      <c r="B57" s="931" t="s">
        <v>600</v>
      </c>
      <c r="C57" s="932">
        <v>13366</v>
      </c>
      <c r="D57" s="925">
        <v>0.69806273810488773</v>
      </c>
      <c r="E57" s="925">
        <v>0.15</v>
      </c>
      <c r="F57" s="932">
        <v>54560</v>
      </c>
      <c r="G57" s="932">
        <v>51000.09</v>
      </c>
      <c r="H57" s="926" t="s">
        <v>387</v>
      </c>
      <c r="I57" s="926" t="s">
        <v>389</v>
      </c>
      <c r="J57" s="933">
        <v>3.09578</v>
      </c>
      <c r="K57" s="934" t="s">
        <v>601</v>
      </c>
      <c r="L57" s="929">
        <v>0.38529961728675532</v>
      </c>
      <c r="M57" s="946">
        <v>0.123086</v>
      </c>
      <c r="N57" s="935">
        <v>2.3131390602322206</v>
      </c>
      <c r="O57"/>
      <c r="P57"/>
      <c r="Q57"/>
      <c r="R57"/>
    </row>
    <row r="58" spans="1:18" ht="15">
      <c r="A58" s="178">
        <f t="shared" si="1"/>
        <v>10</v>
      </c>
      <c r="B58" s="936" t="s">
        <v>619</v>
      </c>
      <c r="C58" s="924">
        <v>14212</v>
      </c>
      <c r="D58" s="925">
        <v>0.37278356318603995</v>
      </c>
      <c r="E58" s="925">
        <v>0.39100759921193357</v>
      </c>
      <c r="F58" s="924">
        <v>21650</v>
      </c>
      <c r="G58" s="924">
        <v>20066.358494299999</v>
      </c>
      <c r="H58" s="926" t="s">
        <v>387</v>
      </c>
      <c r="I58" s="926" t="s">
        <v>388</v>
      </c>
      <c r="J58" s="927">
        <v>3.15</v>
      </c>
      <c r="K58" s="934" t="s">
        <v>400</v>
      </c>
      <c r="L58" s="929">
        <v>0.42938419007171763</v>
      </c>
      <c r="M58" s="929">
        <v>0.10798199999999999</v>
      </c>
      <c r="N58" s="930">
        <v>1.8723857884016049</v>
      </c>
    </row>
    <row r="59" spans="1:18" ht="16.5" customHeight="1">
      <c r="A59" s="178">
        <f t="shared" si="1"/>
        <v>11</v>
      </c>
      <c r="B59" s="923" t="s">
        <v>436</v>
      </c>
      <c r="C59" s="924">
        <v>24521</v>
      </c>
      <c r="D59" s="925">
        <v>0.90114595652705842</v>
      </c>
      <c r="E59" s="925">
        <v>7.2305370906569882E-2</v>
      </c>
      <c r="F59" s="924">
        <v>91694</v>
      </c>
      <c r="G59" s="924">
        <v>63736.09</v>
      </c>
      <c r="H59" s="926" t="s">
        <v>175</v>
      </c>
      <c r="I59" s="926" t="s">
        <v>388</v>
      </c>
      <c r="J59" s="933">
        <v>2.4675259999999999</v>
      </c>
      <c r="K59" s="934" t="s">
        <v>487</v>
      </c>
      <c r="L59" s="929">
        <v>0.43070362473347545</v>
      </c>
      <c r="M59" s="929">
        <v>6.1795999999999997E-2</v>
      </c>
      <c r="N59" s="930">
        <v>1.4540331705981657</v>
      </c>
      <c r="P59" s="479"/>
      <c r="Q59" s="479"/>
    </row>
    <row r="60" spans="1:18" ht="15">
      <c r="A60" s="178">
        <f t="shared" si="1"/>
        <v>12</v>
      </c>
      <c r="B60" s="931" t="s">
        <v>484</v>
      </c>
      <c r="C60" s="924">
        <v>8448.2000000000007</v>
      </c>
      <c r="D60" s="925">
        <v>0.79157864413289802</v>
      </c>
      <c r="E60" s="925">
        <v>9.8156328019973121E-2</v>
      </c>
      <c r="F60" s="924">
        <v>25610.400000000001</v>
      </c>
      <c r="G60" s="924">
        <v>21470.926297180002</v>
      </c>
      <c r="H60" s="926" t="s">
        <v>175</v>
      </c>
      <c r="I60" s="926" t="s">
        <v>388</v>
      </c>
      <c r="J60" s="927">
        <v>3.6653600000000002</v>
      </c>
      <c r="K60" s="934" t="s">
        <v>403</v>
      </c>
      <c r="L60" s="929">
        <v>0.46745914469362748</v>
      </c>
      <c r="M60" s="929">
        <v>9.2188999999999993E-2</v>
      </c>
      <c r="N60" s="930">
        <v>1.8691797995197454</v>
      </c>
    </row>
    <row r="61" spans="1:18" ht="15">
      <c r="A61" s="178">
        <f t="shared" si="1"/>
        <v>13</v>
      </c>
      <c r="B61" s="936" t="s">
        <v>604</v>
      </c>
      <c r="C61" s="924">
        <v>11009.451999999999</v>
      </c>
      <c r="D61" s="925">
        <v>0.55575934417118245</v>
      </c>
      <c r="E61" s="925">
        <v>4.6352646936223429E-2</v>
      </c>
      <c r="F61" s="924">
        <v>31974.446</v>
      </c>
      <c r="G61" s="924">
        <v>46448</v>
      </c>
      <c r="H61" s="926" t="s">
        <v>387</v>
      </c>
      <c r="I61" s="926" t="s">
        <v>389</v>
      </c>
      <c r="J61" s="927">
        <v>2.436293</v>
      </c>
      <c r="K61" s="934" t="s">
        <v>605</v>
      </c>
      <c r="L61" s="929">
        <v>0.47783493237775981</v>
      </c>
      <c r="M61" s="929">
        <v>6.3869999999999996E-2</v>
      </c>
      <c r="N61" s="930">
        <v>1.4045358330813427</v>
      </c>
    </row>
    <row r="62" spans="1:18" ht="15">
      <c r="A62" s="178">
        <f t="shared" si="1"/>
        <v>14</v>
      </c>
      <c r="B62" s="936" t="s">
        <v>620</v>
      </c>
      <c r="C62" s="947">
        <v>6148.592199569086</v>
      </c>
      <c r="D62" s="925" t="s">
        <v>595</v>
      </c>
      <c r="E62" s="925" t="s">
        <v>595</v>
      </c>
      <c r="F62" s="947">
        <v>23930.408782446833</v>
      </c>
      <c r="G62" s="924">
        <v>24861.3</v>
      </c>
      <c r="H62" s="926" t="s">
        <v>175</v>
      </c>
      <c r="I62" s="926" t="s">
        <v>416</v>
      </c>
      <c r="J62" s="927">
        <v>2.4900000000000002</v>
      </c>
      <c r="K62" s="934" t="s">
        <v>621</v>
      </c>
      <c r="L62" s="929">
        <v>0.40600000000000003</v>
      </c>
      <c r="M62" s="929">
        <v>0.14299999999999999</v>
      </c>
      <c r="N62" s="930">
        <v>2.1</v>
      </c>
    </row>
    <row r="63" spans="1:18" ht="15">
      <c r="A63" s="178">
        <f t="shared" si="1"/>
        <v>15</v>
      </c>
      <c r="B63" s="923" t="s">
        <v>423</v>
      </c>
      <c r="C63" s="924">
        <v>559.76800000000003</v>
      </c>
      <c r="D63" s="925">
        <v>0.71815645052950505</v>
      </c>
      <c r="E63" s="925">
        <v>0.28184354947049489</v>
      </c>
      <c r="F63" s="924">
        <v>1509.4369999999999</v>
      </c>
      <c r="G63" s="924">
        <v>2303.6886</v>
      </c>
      <c r="H63" s="948" t="s">
        <v>406</v>
      </c>
      <c r="I63" s="948" t="s">
        <v>503</v>
      </c>
      <c r="J63" s="927">
        <v>7.6939669999999998</v>
      </c>
      <c r="K63" s="928" t="s">
        <v>426</v>
      </c>
      <c r="L63" s="929">
        <v>0.61515585217771218</v>
      </c>
      <c r="M63" s="929">
        <v>0.105614</v>
      </c>
      <c r="N63" s="930">
        <v>2.8209214786369579</v>
      </c>
    </row>
    <row r="64" spans="1:18" ht="15">
      <c r="A64" s="178">
        <f t="shared" si="1"/>
        <v>16</v>
      </c>
      <c r="B64" s="923" t="s">
        <v>407</v>
      </c>
      <c r="C64" s="924">
        <v>1192.009</v>
      </c>
      <c r="D64" s="925">
        <v>0.7727231925262309</v>
      </c>
      <c r="E64" s="925">
        <v>0.22727680747376908</v>
      </c>
      <c r="F64" s="924">
        <v>4521.3180000000002</v>
      </c>
      <c r="G64" s="924">
        <v>2991.2376965600001</v>
      </c>
      <c r="H64" s="926" t="s">
        <v>398</v>
      </c>
      <c r="I64" s="926" t="s">
        <v>595</v>
      </c>
      <c r="J64" s="927">
        <v>2.9377520000000001</v>
      </c>
      <c r="K64" s="928" t="s">
        <v>441</v>
      </c>
      <c r="L64" s="929">
        <v>0.4776028168598504</v>
      </c>
      <c r="M64" s="929">
        <v>0.10528899999999999</v>
      </c>
      <c r="N64" s="930">
        <v>1.5399842546728708</v>
      </c>
    </row>
    <row r="65" spans="1:14" ht="15">
      <c r="A65" s="178">
        <f t="shared" si="1"/>
        <v>17</v>
      </c>
      <c r="B65" s="931" t="s">
        <v>622</v>
      </c>
      <c r="C65" s="924">
        <v>9696</v>
      </c>
      <c r="D65" s="937">
        <v>0.43262879788639363</v>
      </c>
      <c r="E65" s="937">
        <v>0.56962864721485407</v>
      </c>
      <c r="F65" s="924">
        <v>34363</v>
      </c>
      <c r="G65" s="932">
        <v>28956.2</v>
      </c>
      <c r="H65" s="948" t="s">
        <v>387</v>
      </c>
      <c r="I65" s="948" t="s">
        <v>388</v>
      </c>
      <c r="J65" s="927">
        <v>4.8970580000000004</v>
      </c>
      <c r="K65" s="934" t="s">
        <v>623</v>
      </c>
      <c r="L65" s="929">
        <v>0.48156087757494559</v>
      </c>
      <c r="M65" s="929">
        <v>0.101899</v>
      </c>
      <c r="N65" s="930">
        <v>2.0099999999999998</v>
      </c>
    </row>
    <row r="66" spans="1:14" ht="15">
      <c r="A66" s="178">
        <f t="shared" si="1"/>
        <v>18</v>
      </c>
      <c r="B66" s="936" t="s">
        <v>609</v>
      </c>
      <c r="C66" s="924">
        <v>1991</v>
      </c>
      <c r="D66" s="925">
        <v>0.56470481545297901</v>
      </c>
      <c r="E66" s="925">
        <v>0.43529518454702093</v>
      </c>
      <c r="F66" s="924">
        <v>6887</v>
      </c>
      <c r="G66" s="924">
        <v>31467.5</v>
      </c>
      <c r="H66" s="948" t="s">
        <v>387</v>
      </c>
      <c r="I66" s="948" t="s">
        <v>388</v>
      </c>
      <c r="J66" s="927">
        <v>2.0183779999999998</v>
      </c>
      <c r="K66" s="934" t="s">
        <v>610</v>
      </c>
      <c r="L66" s="929">
        <v>0.43146309206249578</v>
      </c>
      <c r="M66" s="929">
        <v>6.5487000000000004E-2</v>
      </c>
      <c r="N66" s="930">
        <v>1.634845178719867</v>
      </c>
    </row>
    <row r="67" spans="1:14" ht="15">
      <c r="A67" s="178">
        <f t="shared" si="1"/>
        <v>19</v>
      </c>
      <c r="B67" s="923" t="s">
        <v>435</v>
      </c>
      <c r="C67" s="924">
        <v>7679.5</v>
      </c>
      <c r="D67" s="949">
        <v>0.57708333333333328</v>
      </c>
      <c r="E67" s="949">
        <v>0.416015625</v>
      </c>
      <c r="F67" s="924">
        <v>22000.9</v>
      </c>
      <c r="G67" s="924">
        <v>22540.97683648</v>
      </c>
      <c r="H67" s="950" t="s">
        <v>175</v>
      </c>
      <c r="I67" s="951" t="s">
        <v>388</v>
      </c>
      <c r="J67" s="933">
        <v>3.764097</v>
      </c>
      <c r="K67" s="952" t="s">
        <v>444</v>
      </c>
      <c r="L67" s="929">
        <v>0.45280409280982864</v>
      </c>
      <c r="M67" s="929">
        <v>3.2597000000000001E-2</v>
      </c>
      <c r="N67" s="930">
        <v>2.302707846283035</v>
      </c>
    </row>
    <row r="68" spans="1:14" ht="15.3" thickBot="1">
      <c r="A68" s="178">
        <f t="shared" si="1"/>
        <v>20</v>
      </c>
      <c r="B68" s="953" t="s">
        <v>413</v>
      </c>
      <c r="C68" s="954">
        <v>11537</v>
      </c>
      <c r="D68" s="955">
        <v>0.8424200398717171</v>
      </c>
      <c r="E68" s="955">
        <v>0.15073242610730692</v>
      </c>
      <c r="F68" s="954">
        <v>36944</v>
      </c>
      <c r="G68" s="954">
        <v>25972.661934269599</v>
      </c>
      <c r="H68" s="956" t="s">
        <v>175</v>
      </c>
      <c r="I68" s="957" t="s">
        <v>388</v>
      </c>
      <c r="J68" s="958">
        <v>3.2116560000000001</v>
      </c>
      <c r="K68" s="959" t="s">
        <v>414</v>
      </c>
      <c r="L68" s="960">
        <v>0.41474091418100378</v>
      </c>
      <c r="M68" s="960">
        <v>0.106516</v>
      </c>
      <c r="N68" s="961">
        <v>2.1250746141604973</v>
      </c>
    </row>
    <row r="69" spans="1:14" ht="15">
      <c r="B69" s="573" t="s">
        <v>1</v>
      </c>
      <c r="C69" s="962">
        <f>AVERAGE(C49:C68)</f>
        <v>7687.6891099784552</v>
      </c>
      <c r="D69" s="575">
        <f>AVERAGE(D49:D68)</f>
        <v>0.61483205882991598</v>
      </c>
      <c r="E69" s="575">
        <f>AVERAGE(E49:E68)</f>
        <v>0.26822423260314093</v>
      </c>
      <c r="F69" s="962">
        <f>AVERAGE(F49:F68)</f>
        <v>23773.305939122343</v>
      </c>
      <c r="G69" s="962">
        <f>AVERAGE(G49:G68)</f>
        <v>21446.88367952692</v>
      </c>
      <c r="H69" s="181" t="s">
        <v>387</v>
      </c>
      <c r="I69" s="181" t="s">
        <v>388</v>
      </c>
      <c r="J69" s="963">
        <f>AVERAGE(J49:J68)</f>
        <v>3.4501331000000008</v>
      </c>
      <c r="K69" s="964"/>
      <c r="L69" s="578">
        <f>AVERAGE(L49:L68)</f>
        <v>0.44482027118760048</v>
      </c>
      <c r="M69" s="578">
        <f>AVERAGE(M49:M68)</f>
        <v>9.7047150000000013E-2</v>
      </c>
      <c r="N69" s="965">
        <f>AVERAGE(N49:N68)</f>
        <v>1.9903733515105206</v>
      </c>
    </row>
    <row r="70" spans="1:14" ht="15.3" thickBot="1">
      <c r="B70" s="966" t="s">
        <v>26</v>
      </c>
      <c r="C70" s="967">
        <f>MEDIAN(C49:C68)</f>
        <v>7276.25</v>
      </c>
      <c r="D70" s="968">
        <f>MEDIAN(D49:D68)</f>
        <v>0.66361123235850428</v>
      </c>
      <c r="E70" s="968">
        <f>MEDIAN(E49:E68)</f>
        <v>0.22727680747376908</v>
      </c>
      <c r="F70" s="967">
        <f>MEDIAN(F49:F68)</f>
        <v>21825.45</v>
      </c>
      <c r="G70" s="967">
        <f>MEDIAN(G49:G68)</f>
        <v>20768.64239574</v>
      </c>
      <c r="H70" s="212" t="s">
        <v>387</v>
      </c>
      <c r="I70" s="212" t="s">
        <v>388</v>
      </c>
      <c r="J70" s="969">
        <f>MEDIAN(J49:J68)</f>
        <v>3.0637629999999998</v>
      </c>
      <c r="K70" s="970"/>
      <c r="L70" s="971">
        <f>MEDIAN(L49:L68)</f>
        <v>0.44790524914149554</v>
      </c>
      <c r="M70" s="971">
        <f>MEDIAN(M49:M68)</f>
        <v>0.1054515</v>
      </c>
      <c r="N70" s="972">
        <f>MEDIAN(N49:N68)</f>
        <v>1.9411928942008023</v>
      </c>
    </row>
    <row r="71" spans="1:14" ht="15.3">
      <c r="B71" s="39" t="s">
        <v>611</v>
      </c>
      <c r="C71" s="35"/>
      <c r="D71" s="35"/>
      <c r="E71" s="35"/>
      <c r="F71" s="35"/>
      <c r="G71" s="35"/>
      <c r="H71" s="35"/>
      <c r="I71" s="35"/>
      <c r="K71" s="35"/>
      <c r="L71" s="35"/>
      <c r="M71" s="35"/>
      <c r="N71" s="35"/>
    </row>
    <row r="72" spans="1:14" ht="15.3">
      <c r="B72" s="39"/>
      <c r="C72" s="35"/>
      <c r="D72" s="35"/>
      <c r="E72" s="35"/>
      <c r="F72" s="35"/>
      <c r="G72" s="35"/>
      <c r="H72" s="35"/>
      <c r="I72" s="35"/>
      <c r="M72" s="35"/>
      <c r="N72" s="35"/>
    </row>
    <row r="73" spans="1:14" ht="15">
      <c r="B73" s="38" t="s">
        <v>624</v>
      </c>
      <c r="C73" s="532"/>
      <c r="D73" s="532"/>
      <c r="E73" s="532"/>
      <c r="F73" s="6"/>
      <c r="G73" s="6"/>
      <c r="H73" s="6"/>
      <c r="I73" s="6"/>
      <c r="J73" s="6"/>
      <c r="K73" s="6"/>
      <c r="L73" s="6"/>
      <c r="M73" s="6"/>
      <c r="N73" s="6"/>
    </row>
    <row r="74" spans="1:14" ht="15.3" thickBot="1">
      <c r="B74" s="197" t="s">
        <v>625</v>
      </c>
      <c r="C74" s="198"/>
      <c r="D74" s="198"/>
      <c r="E74" s="198"/>
      <c r="F74" s="198"/>
      <c r="G74" s="198"/>
      <c r="H74" s="196"/>
      <c r="I74" s="196"/>
      <c r="J74" s="198"/>
      <c r="K74" s="198"/>
      <c r="L74" s="198"/>
      <c r="M74" s="198"/>
      <c r="N74" s="6"/>
    </row>
    <row r="75" spans="1:14" ht="45.3" thickBot="1">
      <c r="B75" s="453" t="s">
        <v>47</v>
      </c>
      <c r="C75" s="541" t="s">
        <v>119</v>
      </c>
      <c r="D75" s="457" t="s">
        <v>626</v>
      </c>
      <c r="E75" s="457" t="s">
        <v>627</v>
      </c>
      <c r="F75" s="454" t="s">
        <v>120</v>
      </c>
      <c r="G75" s="454" t="s">
        <v>544</v>
      </c>
      <c r="H75" s="542" t="s">
        <v>418</v>
      </c>
      <c r="I75" s="455" t="s">
        <v>419</v>
      </c>
      <c r="J75" s="542" t="s">
        <v>176</v>
      </c>
      <c r="K75" s="457" t="s">
        <v>121</v>
      </c>
      <c r="L75" s="457" t="s">
        <v>174</v>
      </c>
      <c r="M75" s="457" t="s">
        <v>122</v>
      </c>
      <c r="N75" s="127" t="s">
        <v>0</v>
      </c>
    </row>
    <row r="76" spans="1:14" ht="15">
      <c r="A76" s="178">
        <v>1</v>
      </c>
      <c r="B76" s="543" t="s">
        <v>628</v>
      </c>
      <c r="C76" s="544">
        <v>2759.7350000000001</v>
      </c>
      <c r="D76" s="545">
        <v>0</v>
      </c>
      <c r="E76" s="545">
        <v>0.96373555840821568</v>
      </c>
      <c r="F76" s="546">
        <v>9259.1820000000007</v>
      </c>
      <c r="G76" s="466">
        <v>9.0280692817200006</v>
      </c>
      <c r="H76" s="547" t="s">
        <v>179</v>
      </c>
      <c r="I76" s="495" t="s">
        <v>595</v>
      </c>
      <c r="J76" s="548">
        <v>6.0264930000000003</v>
      </c>
      <c r="K76" s="549" t="s">
        <v>629</v>
      </c>
      <c r="L76" s="550">
        <v>0.5668797855484814</v>
      </c>
      <c r="M76" s="486">
        <v>0.13913700000000001</v>
      </c>
      <c r="N76" s="551">
        <v>2.1765076043548457</v>
      </c>
    </row>
    <row r="77" spans="1:14" ht="15">
      <c r="A77" s="178">
        <f>A76+1</f>
        <v>2</v>
      </c>
      <c r="B77" s="533" t="s">
        <v>617</v>
      </c>
      <c r="C77" s="552">
        <v>617.58299999999997</v>
      </c>
      <c r="D77" s="534">
        <v>0.04</v>
      </c>
      <c r="E77" s="534">
        <v>0.43</v>
      </c>
      <c r="F77" s="553">
        <v>1126.027</v>
      </c>
      <c r="G77" s="493">
        <v>1.2352312041500002</v>
      </c>
      <c r="H77" s="535" t="s">
        <v>595</v>
      </c>
      <c r="I77" s="495" t="s">
        <v>595</v>
      </c>
      <c r="J77" s="503">
        <v>6.728192</v>
      </c>
      <c r="K77" s="536" t="s">
        <v>618</v>
      </c>
      <c r="L77" s="554">
        <v>0.45443142493504857</v>
      </c>
      <c r="M77" s="538">
        <v>0.112626</v>
      </c>
      <c r="N77" s="539">
        <v>2.6218674806293509</v>
      </c>
    </row>
    <row r="78" spans="1:14" ht="15">
      <c r="A78" s="178">
        <f t="shared" si="1"/>
        <v>3</v>
      </c>
      <c r="B78" s="533" t="s">
        <v>630</v>
      </c>
      <c r="C78" s="555">
        <v>2268.6170000000002</v>
      </c>
      <c r="D78" s="534">
        <v>0</v>
      </c>
      <c r="E78" s="534">
        <v>0.25111492281303605</v>
      </c>
      <c r="F78" s="556">
        <v>2609.741</v>
      </c>
      <c r="G78" s="557">
        <v>3</v>
      </c>
      <c r="H78" s="535" t="s">
        <v>595</v>
      </c>
      <c r="I78" s="495" t="s">
        <v>595</v>
      </c>
      <c r="J78" s="503">
        <v>4.0431530000000002</v>
      </c>
      <c r="K78" s="558" t="s">
        <v>623</v>
      </c>
      <c r="L78" s="554">
        <v>0.49334444041913023</v>
      </c>
      <c r="M78" s="538">
        <v>0.17580499999999999</v>
      </c>
      <c r="N78" s="539">
        <v>2.8746989503713234</v>
      </c>
    </row>
    <row r="79" spans="1:14" ht="15">
      <c r="A79" s="178">
        <f t="shared" si="1"/>
        <v>4</v>
      </c>
      <c r="B79" s="504" t="s">
        <v>631</v>
      </c>
      <c r="C79" s="555">
        <v>51114.5</v>
      </c>
      <c r="D79" s="534">
        <v>0.33372434017595309</v>
      </c>
      <c r="E79" s="534">
        <v>0.66588465298142718</v>
      </c>
      <c r="F79" s="556">
        <v>15542.5</v>
      </c>
      <c r="G79" s="557">
        <v>9.6</v>
      </c>
      <c r="H79" s="535" t="s">
        <v>387</v>
      </c>
      <c r="I79" s="495" t="s">
        <v>389</v>
      </c>
      <c r="J79" s="503">
        <v>-0.78</v>
      </c>
      <c r="K79" s="558" t="s">
        <v>632</v>
      </c>
      <c r="L79" s="554">
        <v>0.36482380182066165</v>
      </c>
      <c r="M79" s="538">
        <v>-1.0048E-2</v>
      </c>
      <c r="N79" s="539">
        <v>1.6740274452616459</v>
      </c>
    </row>
    <row r="80" spans="1:14" ht="15">
      <c r="A80" s="178">
        <f t="shared" si="1"/>
        <v>5</v>
      </c>
      <c r="B80" s="559" t="s">
        <v>633</v>
      </c>
      <c r="C80" s="555">
        <v>762.173</v>
      </c>
      <c r="D80" s="534">
        <v>0</v>
      </c>
      <c r="E80" s="534">
        <v>1</v>
      </c>
      <c r="F80" s="556">
        <v>2254.9740000000002</v>
      </c>
      <c r="G80" s="493">
        <v>1.6820124999999999</v>
      </c>
      <c r="H80" s="535" t="s">
        <v>387</v>
      </c>
      <c r="I80" s="495" t="s">
        <v>388</v>
      </c>
      <c r="J80" s="503">
        <v>-1.2435780000000001</v>
      </c>
      <c r="K80" s="560" t="s">
        <v>634</v>
      </c>
      <c r="L80" s="554">
        <v>0.44429853946134262</v>
      </c>
      <c r="M80" s="538">
        <v>8.5781999999999997E-2</v>
      </c>
      <c r="N80" s="539">
        <v>2.3707847591374107</v>
      </c>
    </row>
    <row r="81" spans="1:14" ht="15">
      <c r="A81" s="178">
        <f t="shared" si="1"/>
        <v>6</v>
      </c>
      <c r="B81" s="559" t="s">
        <v>635</v>
      </c>
      <c r="C81" s="555">
        <v>1539.633</v>
      </c>
      <c r="D81" s="534">
        <v>0</v>
      </c>
      <c r="E81" s="534">
        <v>1</v>
      </c>
      <c r="F81" s="556">
        <v>4007.585</v>
      </c>
      <c r="G81" s="493">
        <v>3.7968424112800001</v>
      </c>
      <c r="H81" s="535" t="s">
        <v>179</v>
      </c>
      <c r="I81" s="495" t="s">
        <v>595</v>
      </c>
      <c r="J81" s="503">
        <v>6.5603600000000002</v>
      </c>
      <c r="K81" s="560" t="s">
        <v>636</v>
      </c>
      <c r="L81" s="554">
        <v>0.56308138709502242</v>
      </c>
      <c r="M81" s="538">
        <v>8.6055000000000006E-2</v>
      </c>
      <c r="N81" s="539">
        <v>2.1204490255823791</v>
      </c>
    </row>
    <row r="82" spans="1:14" ht="15">
      <c r="A82" s="178">
        <f t="shared" si="1"/>
        <v>7</v>
      </c>
      <c r="B82" s="533" t="s">
        <v>637</v>
      </c>
      <c r="C82" s="555">
        <v>1243.068</v>
      </c>
      <c r="D82" s="534">
        <v>0</v>
      </c>
      <c r="E82" s="534">
        <v>0.41255332114564292</v>
      </c>
      <c r="F82" s="556">
        <v>2700.1970000000001</v>
      </c>
      <c r="G82" s="493">
        <v>2.4521003910000001</v>
      </c>
      <c r="H82" s="535" t="s">
        <v>398</v>
      </c>
      <c r="I82" s="495" t="s">
        <v>595</v>
      </c>
      <c r="J82" s="503">
        <v>0.36809199999999997</v>
      </c>
      <c r="K82" s="560" t="s">
        <v>623</v>
      </c>
      <c r="L82" s="554">
        <v>0.28938714485596445</v>
      </c>
      <c r="M82" s="538">
        <v>1.4363000000000001E-2</v>
      </c>
      <c r="N82" s="539">
        <v>1.9226754948375009</v>
      </c>
    </row>
    <row r="83" spans="1:14" ht="15">
      <c r="A83" s="178">
        <f t="shared" si="1"/>
        <v>8</v>
      </c>
      <c r="B83" s="533" t="s">
        <v>638</v>
      </c>
      <c r="C83" s="555">
        <v>2548.7919999999999</v>
      </c>
      <c r="D83" s="534">
        <v>0</v>
      </c>
      <c r="E83" s="534">
        <v>0.47152777777777777</v>
      </c>
      <c r="F83" s="556">
        <v>4523.6499999999996</v>
      </c>
      <c r="G83" s="493">
        <v>3.8883549518499998</v>
      </c>
      <c r="H83" s="535" t="s">
        <v>387</v>
      </c>
      <c r="I83" s="495" t="s">
        <v>388</v>
      </c>
      <c r="J83" s="503">
        <v>4.318174</v>
      </c>
      <c r="K83" s="561" t="s">
        <v>639</v>
      </c>
      <c r="L83" s="554">
        <v>0.49551839517877561</v>
      </c>
      <c r="M83" s="538">
        <v>8.9395000000000002E-2</v>
      </c>
      <c r="N83" s="539">
        <v>1.8835966152985224</v>
      </c>
    </row>
    <row r="84" spans="1:14" ht="15.3" thickBot="1">
      <c r="A84" s="178">
        <f t="shared" si="1"/>
        <v>9</v>
      </c>
      <c r="B84" s="562" t="s">
        <v>640</v>
      </c>
      <c r="C84" s="563">
        <v>1740.7</v>
      </c>
      <c r="D84" s="564">
        <v>0</v>
      </c>
      <c r="E84" s="564">
        <v>0.96081424936386772</v>
      </c>
      <c r="F84" s="565">
        <v>3665.2</v>
      </c>
      <c r="G84" s="566">
        <v>3.2</v>
      </c>
      <c r="H84" s="567" t="s">
        <v>175</v>
      </c>
      <c r="I84" s="495" t="s">
        <v>595</v>
      </c>
      <c r="J84" s="568">
        <v>3.6846239999999999</v>
      </c>
      <c r="K84" s="569" t="s">
        <v>641</v>
      </c>
      <c r="L84" s="570">
        <v>0.46173688736027513</v>
      </c>
      <c r="M84" s="571">
        <v>0.100878</v>
      </c>
      <c r="N84" s="572">
        <v>1.6071175705142324</v>
      </c>
    </row>
    <row r="85" spans="1:14" ht="15">
      <c r="B85" s="573" t="s">
        <v>1</v>
      </c>
      <c r="C85" s="574">
        <f>AVERAGE(C76:C84)</f>
        <v>7177.2001111111113</v>
      </c>
      <c r="D85" s="575">
        <f>AVERAGE(D76:D84)</f>
        <v>4.152492668621701E-2</v>
      </c>
      <c r="E85" s="575">
        <f>AVERAGE(E76:E84)</f>
        <v>0.68395894249888523</v>
      </c>
      <c r="F85" s="574">
        <f>AVERAGE(F76:F84)</f>
        <v>5076.561777777777</v>
      </c>
      <c r="G85" s="973">
        <f>AVERAGE(G76:G84)</f>
        <v>4.2091789711111112</v>
      </c>
      <c r="H85" s="547" t="s">
        <v>387</v>
      </c>
      <c r="I85" s="495" t="s">
        <v>595</v>
      </c>
      <c r="J85" s="576">
        <f>AVERAGE(J76:J84)</f>
        <v>3.3006122222222221</v>
      </c>
      <c r="K85" s="577"/>
      <c r="L85" s="578">
        <f>AVERAGE(L76:L84)</f>
        <v>0.45927797851941132</v>
      </c>
      <c r="M85" s="578">
        <f>AVERAGE(M76:M84)</f>
        <v>8.822144444444445E-2</v>
      </c>
      <c r="N85" s="551">
        <f>AVERAGE(N76:N84)</f>
        <v>2.139080549554135</v>
      </c>
    </row>
    <row r="86" spans="1:14" ht="15.3" thickBot="1">
      <c r="B86" s="525" t="s">
        <v>26</v>
      </c>
      <c r="C86" s="579">
        <f>MEDIAN(C76:C84)</f>
        <v>1740.7</v>
      </c>
      <c r="D86" s="527">
        <f>MEDIAN(D74:D84)</f>
        <v>0</v>
      </c>
      <c r="E86" s="527">
        <f>MEDIAN(E74:E84)</f>
        <v>0.66588465298142718</v>
      </c>
      <c r="F86" s="579">
        <f>MEDIAN(F76:F84)</f>
        <v>3665.2</v>
      </c>
      <c r="G86" s="974">
        <f>MEDIAN(G76:G84)</f>
        <v>3.2</v>
      </c>
      <c r="H86" s="580" t="s">
        <v>387</v>
      </c>
      <c r="I86" s="495" t="s">
        <v>595</v>
      </c>
      <c r="J86" s="581">
        <f>MEDIAN(J76:J84)</f>
        <v>4.0431530000000002</v>
      </c>
      <c r="K86" s="582"/>
      <c r="L86" s="530">
        <f>MEDIAN(L76:L84)</f>
        <v>0.46173688736027513</v>
      </c>
      <c r="M86" s="530">
        <f>MEDIAN(M76:M84)</f>
        <v>8.9395000000000002E-2</v>
      </c>
      <c r="N86" s="583">
        <f>MEDIAN(N76:N84)</f>
        <v>2.1204490255823791</v>
      </c>
    </row>
    <row r="87" spans="1:14" ht="15.3">
      <c r="B87" s="39" t="s">
        <v>611</v>
      </c>
      <c r="H87" s="584"/>
      <c r="I87" s="584"/>
    </row>
  </sheetData>
  <phoneticPr fontId="82" type="noConversion"/>
  <pageMargins left="0.59" right="0.33999999999999997" top="0.25999999999999995" bottom="0.3" header="0.3" footer="0.3"/>
  <pageSetup scale="4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G37"/>
  <sheetViews>
    <sheetView topLeftCell="A11" workbookViewId="0">
      <selection activeCell="D34" sqref="D34:E34"/>
    </sheetView>
  </sheetViews>
  <sheetFormatPr defaultRowHeight="12.3"/>
  <cols>
    <col min="3" max="3" width="13.1640625" customWidth="1"/>
    <col min="4" max="4" width="13.71875" customWidth="1"/>
    <col min="5" max="5" width="12.44140625" customWidth="1"/>
    <col min="6" max="6" width="10.71875" bestFit="1" customWidth="1"/>
    <col min="7" max="7" width="6.71875" customWidth="1"/>
  </cols>
  <sheetData>
    <row r="1" spans="1:7" ht="15">
      <c r="G1" s="22" t="s">
        <v>646</v>
      </c>
    </row>
    <row r="2" spans="1:7" ht="15">
      <c r="A2" s="7"/>
      <c r="F2" s="23"/>
      <c r="G2" s="1" t="s">
        <v>518</v>
      </c>
    </row>
    <row r="3" spans="1:7" ht="15">
      <c r="A3" s="7"/>
      <c r="F3" s="23"/>
      <c r="G3" s="1" t="s">
        <v>173</v>
      </c>
    </row>
    <row r="4" spans="1:7" ht="15">
      <c r="A4" s="3"/>
      <c r="F4" s="23"/>
      <c r="G4" s="112" t="s">
        <v>528</v>
      </c>
    </row>
    <row r="5" spans="1:7" ht="15">
      <c r="A5" s="3"/>
      <c r="D5" s="1"/>
      <c r="F5" s="23"/>
      <c r="G5" s="23"/>
    </row>
    <row r="7" spans="1:7" ht="15">
      <c r="C7" s="5" t="s">
        <v>518</v>
      </c>
      <c r="D7" s="34"/>
      <c r="E7" s="34"/>
      <c r="F7" s="34"/>
    </row>
    <row r="8" spans="1:7" ht="15">
      <c r="C8" s="5"/>
      <c r="D8" s="34"/>
      <c r="E8" s="34"/>
      <c r="F8" s="34"/>
    </row>
    <row r="9" spans="1:7" ht="15">
      <c r="C9" s="5" t="s">
        <v>647</v>
      </c>
      <c r="D9" s="6"/>
      <c r="E9" s="6"/>
      <c r="F9" s="6"/>
    </row>
    <row r="10" spans="1:7" ht="15">
      <c r="C10" s="5" t="s">
        <v>51</v>
      </c>
      <c r="D10" s="6"/>
      <c r="E10" s="6"/>
      <c r="F10" s="6"/>
    </row>
    <row r="11" spans="1:7" ht="15">
      <c r="C11" s="5"/>
      <c r="D11" s="6"/>
      <c r="E11" s="6"/>
      <c r="F11" s="6"/>
    </row>
    <row r="12" spans="1:7" ht="15">
      <c r="C12" s="38" t="s">
        <v>165</v>
      </c>
      <c r="D12" s="6"/>
      <c r="E12" s="6"/>
      <c r="F12" s="6"/>
    </row>
    <row r="13" spans="1:7" ht="15.3" thickBot="1">
      <c r="C13" s="38" t="s">
        <v>390</v>
      </c>
      <c r="D13" s="106"/>
      <c r="E13" s="106"/>
      <c r="F13" s="106"/>
    </row>
    <row r="14" spans="1:7" ht="15">
      <c r="C14" s="24" t="s">
        <v>50</v>
      </c>
      <c r="D14" s="25"/>
      <c r="E14" s="25"/>
      <c r="F14" s="26">
        <v>3.7499999999999999E-2</v>
      </c>
    </row>
    <row r="15" spans="1:7" ht="15">
      <c r="C15" s="27" t="s">
        <v>93</v>
      </c>
      <c r="D15" s="7"/>
      <c r="E15" s="7"/>
      <c r="F15" s="31">
        <v>0.55000000000000004</v>
      </c>
    </row>
    <row r="16" spans="1:7" ht="15">
      <c r="C16" s="28" t="s">
        <v>768</v>
      </c>
      <c r="D16" s="7"/>
      <c r="E16" s="7"/>
      <c r="F16" s="40">
        <v>5.7500000000000002E-2</v>
      </c>
    </row>
    <row r="17" spans="3:6" ht="15.3" thickBot="1">
      <c r="C17" s="29" t="s">
        <v>20</v>
      </c>
      <c r="D17" s="30"/>
      <c r="E17" s="30"/>
      <c r="F17" s="119">
        <f>F14+F15*F16</f>
        <v>6.9125000000000006E-2</v>
      </c>
    </row>
    <row r="18" spans="3:6" ht="15.3">
      <c r="C18" s="4" t="s">
        <v>772</v>
      </c>
      <c r="D18" s="2"/>
      <c r="E18" s="2"/>
      <c r="F18" s="2"/>
    </row>
    <row r="19" spans="3:6" ht="15.3">
      <c r="C19" s="4" t="s">
        <v>773</v>
      </c>
      <c r="D19" s="2"/>
      <c r="E19" s="2"/>
      <c r="F19" s="2"/>
    </row>
    <row r="21" spans="3:6" ht="15">
      <c r="C21" s="38" t="s">
        <v>166</v>
      </c>
      <c r="D21" s="6"/>
      <c r="E21" s="6"/>
      <c r="F21" s="6"/>
    </row>
    <row r="22" spans="3:6" ht="15.3" thickBot="1">
      <c r="C22" s="38" t="s">
        <v>612</v>
      </c>
      <c r="D22" s="106"/>
      <c r="E22" s="106"/>
      <c r="F22" s="106"/>
    </row>
    <row r="23" spans="3:6" ht="15">
      <c r="C23" s="24" t="s">
        <v>50</v>
      </c>
      <c r="D23" s="25"/>
      <c r="E23" s="25"/>
      <c r="F23" s="26">
        <v>3.7499999999999999E-2</v>
      </c>
    </row>
    <row r="24" spans="3:6" ht="15">
      <c r="C24" s="27" t="s">
        <v>93</v>
      </c>
      <c r="D24" s="7"/>
      <c r="E24" s="7"/>
      <c r="F24" s="31">
        <f>'JRW-12.3'!C81</f>
        <v>0</v>
      </c>
    </row>
    <row r="25" spans="3:6" ht="15">
      <c r="C25" s="28" t="s">
        <v>768</v>
      </c>
      <c r="D25" s="7"/>
      <c r="E25" s="7"/>
      <c r="F25" s="40">
        <v>5.7500000000000002E-2</v>
      </c>
    </row>
    <row r="26" spans="3:6" ht="15.3" thickBot="1">
      <c r="C26" s="29" t="s">
        <v>20</v>
      </c>
      <c r="D26" s="30"/>
      <c r="E26" s="30"/>
      <c r="F26" s="119">
        <f>F23+F24*F25</f>
        <v>3.7499999999999999E-2</v>
      </c>
    </row>
    <row r="27" spans="3:6" ht="15.3">
      <c r="C27" s="4" t="s">
        <v>772</v>
      </c>
      <c r="D27" s="2"/>
      <c r="E27" s="2"/>
      <c r="F27" s="2"/>
    </row>
    <row r="28" spans="3:6" ht="15.3">
      <c r="C28" s="4" t="s">
        <v>773</v>
      </c>
      <c r="D28" s="2"/>
      <c r="E28" s="2"/>
      <c r="F28" s="2"/>
    </row>
    <row r="30" spans="3:6" ht="15">
      <c r="C30" s="38" t="s">
        <v>624</v>
      </c>
      <c r="D30" s="6"/>
      <c r="E30" s="6"/>
      <c r="F30" s="6"/>
    </row>
    <row r="31" spans="3:6" ht="15.3" thickBot="1">
      <c r="C31" s="38" t="s">
        <v>625</v>
      </c>
      <c r="D31" s="106"/>
      <c r="E31" s="106"/>
      <c r="F31" s="106"/>
    </row>
    <row r="32" spans="3:6" ht="15">
      <c r="C32" s="24" t="s">
        <v>50</v>
      </c>
      <c r="D32" s="25"/>
      <c r="E32" s="25"/>
      <c r="F32" s="26">
        <v>3.7499999999999999E-2</v>
      </c>
    </row>
    <row r="33" spans="3:6" ht="15">
      <c r="C33" s="27" t="s">
        <v>93</v>
      </c>
      <c r="D33" s="7"/>
      <c r="E33" s="7"/>
      <c r="F33" s="31">
        <v>0.65</v>
      </c>
    </row>
    <row r="34" spans="3:6" ht="15">
      <c r="C34" s="28" t="s">
        <v>768</v>
      </c>
      <c r="D34" s="7"/>
      <c r="E34" s="7"/>
      <c r="F34" s="40">
        <v>5.7500000000000002E-2</v>
      </c>
    </row>
    <row r="35" spans="3:6" ht="15.3" thickBot="1">
      <c r="C35" s="29" t="s">
        <v>20</v>
      </c>
      <c r="D35" s="30"/>
      <c r="E35" s="30"/>
      <c r="F35" s="119">
        <f>F32+F33*F34</f>
        <v>7.4874999999999997E-2</v>
      </c>
    </row>
    <row r="36" spans="3:6" ht="15.3">
      <c r="C36" s="4" t="s">
        <v>772</v>
      </c>
      <c r="D36" s="2"/>
      <c r="E36" s="2"/>
      <c r="F36" s="2"/>
    </row>
    <row r="37" spans="3:6" ht="15.3">
      <c r="C37" s="4" t="s">
        <v>773</v>
      </c>
      <c r="D37" s="2"/>
      <c r="E37" s="2"/>
      <c r="F37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pageSetUpPr fitToPage="1"/>
  </sheetPr>
  <dimension ref="A1:N59"/>
  <sheetViews>
    <sheetView workbookViewId="0">
      <selection activeCell="P21" sqref="P21"/>
    </sheetView>
  </sheetViews>
  <sheetFormatPr defaultRowHeight="12.3"/>
  <sheetData>
    <row r="1" spans="1:14" ht="15">
      <c r="N1" s="22" t="s">
        <v>646</v>
      </c>
    </row>
    <row r="2" spans="1:14" ht="15">
      <c r="N2" s="1" t="s">
        <v>518</v>
      </c>
    </row>
    <row r="3" spans="1:14" ht="15">
      <c r="N3" s="1" t="s">
        <v>173</v>
      </c>
    </row>
    <row r="4" spans="1:14" ht="15">
      <c r="N4" s="1" t="s">
        <v>529</v>
      </c>
    </row>
    <row r="5" spans="1:14" ht="15">
      <c r="K5" s="112"/>
    </row>
    <row r="6" spans="1:14" ht="15">
      <c r="A6" s="5" t="s">
        <v>518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">
      <c r="A8" s="5" t="s">
        <v>265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">
      <c r="A9" s="5" t="s">
        <v>504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 ht="12.6">
      <c r="A36" s="143" t="s">
        <v>220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 ht="12.6">
      <c r="A59" s="111"/>
    </row>
  </sheetData>
  <phoneticPr fontId="82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pageSetUpPr fitToPage="1"/>
  </sheetPr>
  <dimension ref="A1:E98"/>
  <sheetViews>
    <sheetView workbookViewId="0">
      <selection activeCell="F9" sqref="F9"/>
    </sheetView>
  </sheetViews>
  <sheetFormatPr defaultRowHeight="12.3"/>
  <cols>
    <col min="1" max="1" width="14.71875" customWidth="1"/>
    <col min="2" max="2" width="51.5546875" customWidth="1"/>
  </cols>
  <sheetData>
    <row r="1" spans="1:4" ht="15">
      <c r="D1" s="22" t="s">
        <v>646</v>
      </c>
    </row>
    <row r="2" spans="1:4" ht="15">
      <c r="D2" s="1" t="s">
        <v>518</v>
      </c>
    </row>
    <row r="3" spans="1:4" ht="15">
      <c r="D3" s="1" t="s">
        <v>173</v>
      </c>
    </row>
    <row r="4" spans="1:4" ht="15">
      <c r="D4" s="112" t="s">
        <v>530</v>
      </c>
    </row>
    <row r="5" spans="1:4">
      <c r="A5" s="6"/>
      <c r="B5" s="6"/>
      <c r="C5" s="6"/>
      <c r="D5" s="6"/>
    </row>
    <row r="21" spans="1:5" ht="12.6" thickBot="1"/>
    <row r="22" spans="1:5" ht="15.3" thickBot="1">
      <c r="B22" s="474" t="s">
        <v>47</v>
      </c>
      <c r="C22" s="475" t="s">
        <v>14</v>
      </c>
    </row>
    <row r="23" spans="1:5" ht="15">
      <c r="A23">
        <v>1</v>
      </c>
      <c r="B23" s="349" t="s">
        <v>391</v>
      </c>
      <c r="C23" s="424">
        <v>0.65</v>
      </c>
      <c r="E23" s="178"/>
    </row>
    <row r="24" spans="1:5" ht="15">
      <c r="A24">
        <f>A23+1</f>
        <v>2</v>
      </c>
      <c r="B24" s="585" t="s">
        <v>393</v>
      </c>
      <c r="C24" s="820">
        <v>0.6</v>
      </c>
      <c r="E24" s="178"/>
    </row>
    <row r="25" spans="1:5" ht="15">
      <c r="A25">
        <f t="shared" ref="A25:A52" si="0">A24+1</f>
        <v>3</v>
      </c>
      <c r="B25" s="585" t="s">
        <v>394</v>
      </c>
      <c r="C25" s="820">
        <v>0.55000000000000004</v>
      </c>
      <c r="E25" s="178"/>
    </row>
    <row r="26" spans="1:5" ht="15">
      <c r="A26">
        <f t="shared" si="0"/>
        <v>4</v>
      </c>
      <c r="B26" s="585" t="s">
        <v>396</v>
      </c>
      <c r="C26" s="820">
        <v>0.55000000000000004</v>
      </c>
      <c r="E26" s="178"/>
    </row>
    <row r="27" spans="1:5" ht="15">
      <c r="A27">
        <f t="shared" si="0"/>
        <v>5</v>
      </c>
      <c r="B27" s="585" t="s">
        <v>519</v>
      </c>
      <c r="C27" s="820">
        <v>0.4</v>
      </c>
      <c r="E27" s="178"/>
    </row>
    <row r="28" spans="1:5" ht="15">
      <c r="A28">
        <f t="shared" si="0"/>
        <v>6</v>
      </c>
      <c r="B28" s="640" t="s">
        <v>573</v>
      </c>
      <c r="C28" s="820">
        <v>0.6</v>
      </c>
      <c r="E28" s="178"/>
    </row>
    <row r="29" spans="1:5" ht="15">
      <c r="A29">
        <f t="shared" si="0"/>
        <v>7</v>
      </c>
      <c r="B29" s="585" t="s">
        <v>399</v>
      </c>
      <c r="C29" s="820">
        <v>0.55000000000000004</v>
      </c>
      <c r="E29" s="178"/>
    </row>
    <row r="30" spans="1:5" ht="15">
      <c r="A30">
        <f t="shared" si="0"/>
        <v>8</v>
      </c>
      <c r="B30" s="585" t="s">
        <v>401</v>
      </c>
      <c r="C30" s="820">
        <v>0.45</v>
      </c>
      <c r="E30" s="178"/>
    </row>
    <row r="31" spans="1:5" ht="15">
      <c r="A31">
        <f t="shared" si="0"/>
        <v>9</v>
      </c>
      <c r="B31" s="640" t="s">
        <v>600</v>
      </c>
      <c r="C31" s="820">
        <v>0.55000000000000004</v>
      </c>
      <c r="E31" s="178"/>
    </row>
    <row r="32" spans="1:5" ht="15">
      <c r="A32">
        <f t="shared" si="0"/>
        <v>10</v>
      </c>
      <c r="B32" s="585" t="s">
        <v>436</v>
      </c>
      <c r="C32" s="820">
        <v>0.5</v>
      </c>
      <c r="E32" s="178"/>
    </row>
    <row r="33" spans="1:5" ht="15">
      <c r="A33">
        <f t="shared" si="0"/>
        <v>11</v>
      </c>
      <c r="B33" s="585" t="s">
        <v>578</v>
      </c>
      <c r="C33" s="820">
        <v>0.6</v>
      </c>
      <c r="E33" s="178"/>
    </row>
    <row r="34" spans="1:5" ht="15">
      <c r="A34">
        <f t="shared" si="0"/>
        <v>12</v>
      </c>
      <c r="B34" s="585" t="s">
        <v>602</v>
      </c>
      <c r="C34" s="820">
        <v>0.5</v>
      </c>
      <c r="E34" s="178"/>
    </row>
    <row r="35" spans="1:5" ht="15">
      <c r="A35">
        <f t="shared" si="0"/>
        <v>13</v>
      </c>
      <c r="B35" s="642" t="s">
        <v>580</v>
      </c>
      <c r="C35" s="820" t="s">
        <v>521</v>
      </c>
      <c r="E35" s="178"/>
    </row>
    <row r="36" spans="1:5" ht="15">
      <c r="A36">
        <f t="shared" si="0"/>
        <v>14</v>
      </c>
      <c r="B36" s="592" t="s">
        <v>484</v>
      </c>
      <c r="C36" s="820">
        <v>0.55000000000000004</v>
      </c>
      <c r="E36" s="178"/>
    </row>
    <row r="37" spans="1:5" ht="15">
      <c r="A37">
        <f t="shared" si="0"/>
        <v>15</v>
      </c>
      <c r="B37" s="585" t="s">
        <v>604</v>
      </c>
      <c r="C37" s="820">
        <v>0.65</v>
      </c>
      <c r="E37" s="178"/>
    </row>
    <row r="38" spans="1:5" ht="15">
      <c r="A38">
        <f t="shared" si="0"/>
        <v>16</v>
      </c>
      <c r="B38" s="585" t="s">
        <v>606</v>
      </c>
      <c r="C38" s="820">
        <v>0.65</v>
      </c>
      <c r="E38" s="178"/>
    </row>
    <row r="39" spans="1:5" ht="15">
      <c r="A39">
        <f t="shared" si="0"/>
        <v>17</v>
      </c>
      <c r="B39" s="511" t="s">
        <v>584</v>
      </c>
      <c r="C39" s="820">
        <v>0.55000000000000004</v>
      </c>
      <c r="E39" s="178"/>
    </row>
    <row r="40" spans="1:5" ht="15">
      <c r="A40">
        <f t="shared" si="0"/>
        <v>18</v>
      </c>
      <c r="B40" s="585" t="s">
        <v>404</v>
      </c>
      <c r="C40" s="820">
        <v>0.55000000000000004</v>
      </c>
      <c r="E40" s="178"/>
    </row>
    <row r="41" spans="1:5" ht="15">
      <c r="A41">
        <f t="shared" si="0"/>
        <v>19</v>
      </c>
      <c r="B41" s="585" t="s">
        <v>423</v>
      </c>
      <c r="C41" s="820">
        <v>0.55000000000000004</v>
      </c>
      <c r="E41" s="178"/>
    </row>
    <row r="42" spans="1:5" ht="15">
      <c r="A42">
        <f t="shared" si="0"/>
        <v>20</v>
      </c>
      <c r="B42" s="594" t="s">
        <v>496</v>
      </c>
      <c r="C42" s="820">
        <v>0.55000000000000004</v>
      </c>
      <c r="E42" s="178"/>
    </row>
    <row r="43" spans="1:5" ht="15">
      <c r="A43">
        <f t="shared" si="0"/>
        <v>21</v>
      </c>
      <c r="B43" s="585" t="s">
        <v>407</v>
      </c>
      <c r="C43" s="820">
        <v>0.6</v>
      </c>
      <c r="E43" s="178"/>
    </row>
    <row r="44" spans="1:5" ht="15">
      <c r="A44">
        <f t="shared" si="0"/>
        <v>22</v>
      </c>
      <c r="B44" s="592" t="s">
        <v>608</v>
      </c>
      <c r="C44" s="820">
        <v>0.8</v>
      </c>
      <c r="E44" s="178"/>
    </row>
    <row r="45" spans="1:5" ht="15">
      <c r="A45">
        <f t="shared" si="0"/>
        <v>23</v>
      </c>
      <c r="B45" s="585" t="s">
        <v>409</v>
      </c>
      <c r="C45" s="820">
        <v>0.55000000000000004</v>
      </c>
      <c r="E45" s="178"/>
    </row>
    <row r="46" spans="1:5" ht="15">
      <c r="A46">
        <f t="shared" si="0"/>
        <v>24</v>
      </c>
      <c r="B46" s="585" t="s">
        <v>582</v>
      </c>
      <c r="C46" s="820">
        <v>0.6</v>
      </c>
      <c r="E46" s="178"/>
    </row>
    <row r="47" spans="1:5" ht="15">
      <c r="A47">
        <f t="shared" si="0"/>
        <v>25</v>
      </c>
      <c r="B47" s="585" t="s">
        <v>411</v>
      </c>
      <c r="C47" s="820">
        <v>0.6</v>
      </c>
      <c r="E47" s="178"/>
    </row>
    <row r="48" spans="1:5" ht="15">
      <c r="A48">
        <f t="shared" si="0"/>
        <v>26</v>
      </c>
      <c r="B48" s="594" t="s">
        <v>440</v>
      </c>
      <c r="C48" s="820">
        <v>0.7</v>
      </c>
      <c r="E48" s="178"/>
    </row>
    <row r="49" spans="1:5" ht="15">
      <c r="A49">
        <f t="shared" si="0"/>
        <v>27</v>
      </c>
      <c r="B49" s="585" t="s">
        <v>609</v>
      </c>
      <c r="C49" s="820">
        <v>0.75</v>
      </c>
      <c r="E49" s="178"/>
    </row>
    <row r="50" spans="1:5" ht="15">
      <c r="A50">
        <f t="shared" si="0"/>
        <v>28</v>
      </c>
      <c r="B50" s="585" t="s">
        <v>437</v>
      </c>
      <c r="C50" s="820">
        <v>0.5</v>
      </c>
      <c r="E50" s="178"/>
    </row>
    <row r="51" spans="1:5" ht="15">
      <c r="A51">
        <f t="shared" si="0"/>
        <v>29</v>
      </c>
      <c r="B51" s="594" t="s">
        <v>435</v>
      </c>
      <c r="C51" s="820">
        <v>0.5</v>
      </c>
      <c r="E51" s="178"/>
    </row>
    <row r="52" spans="1:5" ht="15.3" thickBot="1">
      <c r="A52">
        <f t="shared" si="0"/>
        <v>30</v>
      </c>
      <c r="B52" s="595" t="s">
        <v>413</v>
      </c>
      <c r="C52" s="821">
        <v>0.5</v>
      </c>
      <c r="E52" s="178"/>
    </row>
    <row r="53" spans="1:5" ht="15.3" thickBot="1">
      <c r="B53" s="473" t="s">
        <v>1</v>
      </c>
      <c r="C53" s="377">
        <f>AVERAGE(C23:C52)</f>
        <v>0.57413793103448285</v>
      </c>
    </row>
    <row r="54" spans="1:5" ht="15.3" thickBot="1">
      <c r="B54" s="473" t="s">
        <v>26</v>
      </c>
      <c r="C54" s="377">
        <f>MEDIAN(C23:C52)</f>
        <v>0.55000000000000004</v>
      </c>
    </row>
    <row r="55" spans="1:5" ht="15.3">
      <c r="B55" s="359" t="s">
        <v>501</v>
      </c>
      <c r="C55" s="178"/>
    </row>
    <row r="56" spans="1:5" ht="15.3">
      <c r="B56" s="359"/>
      <c r="C56" s="178"/>
    </row>
    <row r="57" spans="1:5" ht="15.3">
      <c r="B57" s="197" t="s">
        <v>166</v>
      </c>
      <c r="C57" s="362"/>
    </row>
    <row r="58" spans="1:5" ht="15.3" thickBot="1">
      <c r="B58" s="197" t="s">
        <v>612</v>
      </c>
      <c r="C58" s="599"/>
    </row>
    <row r="59" spans="1:5" ht="15.3" thickBot="1">
      <c r="B59" s="474" t="s">
        <v>47</v>
      </c>
      <c r="C59" s="475" t="s">
        <v>14</v>
      </c>
    </row>
    <row r="60" spans="1:5" ht="15">
      <c r="A60">
        <v>1</v>
      </c>
      <c r="B60" s="585" t="s">
        <v>393</v>
      </c>
      <c r="C60" s="424">
        <v>0.6</v>
      </c>
      <c r="E60" s="178"/>
    </row>
    <row r="61" spans="1:5" ht="15">
      <c r="A61">
        <f>A60+1</f>
        <v>2</v>
      </c>
      <c r="B61" s="585" t="s">
        <v>394</v>
      </c>
      <c r="C61" s="820">
        <v>0.55000000000000004</v>
      </c>
      <c r="E61" s="178"/>
    </row>
    <row r="62" spans="1:5" ht="15">
      <c r="A62">
        <f t="shared" ref="A62:A79" si="1">A61+1</f>
        <v>3</v>
      </c>
      <c r="B62" s="640" t="s">
        <v>573</v>
      </c>
      <c r="C62" s="820">
        <v>0.6</v>
      </c>
      <c r="E62" s="178"/>
    </row>
    <row r="63" spans="1:5" ht="15">
      <c r="A63">
        <f t="shared" si="1"/>
        <v>4</v>
      </c>
      <c r="B63" s="585" t="s">
        <v>613</v>
      </c>
      <c r="C63" s="820">
        <v>0.7</v>
      </c>
      <c r="E63" s="178"/>
    </row>
    <row r="64" spans="1:5" ht="15">
      <c r="A64">
        <f t="shared" si="1"/>
        <v>5</v>
      </c>
      <c r="B64" s="540" t="s">
        <v>615</v>
      </c>
      <c r="C64" s="820">
        <v>0.8</v>
      </c>
      <c r="E64" s="178"/>
    </row>
    <row r="65" spans="1:5" ht="15">
      <c r="A65">
        <f t="shared" si="1"/>
        <v>6</v>
      </c>
      <c r="B65" s="511" t="s">
        <v>617</v>
      </c>
      <c r="C65" s="820">
        <v>0.55000000000000004</v>
      </c>
      <c r="E65" s="178"/>
    </row>
    <row r="66" spans="1:5" ht="15">
      <c r="A66">
        <f t="shared" si="1"/>
        <v>7</v>
      </c>
      <c r="B66" s="585" t="s">
        <v>399</v>
      </c>
      <c r="C66" s="820">
        <v>0.55000000000000004</v>
      </c>
      <c r="E66" s="178"/>
    </row>
    <row r="67" spans="1:5" ht="15">
      <c r="A67">
        <f t="shared" si="1"/>
        <v>8</v>
      </c>
      <c r="B67" s="585" t="s">
        <v>401</v>
      </c>
      <c r="C67" s="820">
        <v>0.45</v>
      </c>
      <c r="E67" s="178"/>
    </row>
    <row r="68" spans="1:5" ht="15">
      <c r="A68">
        <f t="shared" si="1"/>
        <v>9</v>
      </c>
      <c r="B68" s="640" t="s">
        <v>600</v>
      </c>
      <c r="C68" s="820">
        <v>0.55000000000000004</v>
      </c>
      <c r="E68" s="178"/>
    </row>
    <row r="69" spans="1:5" ht="15">
      <c r="A69">
        <f t="shared" si="1"/>
        <v>10</v>
      </c>
      <c r="B69" s="585" t="s">
        <v>619</v>
      </c>
      <c r="C69" s="820">
        <v>0.55000000000000004</v>
      </c>
      <c r="E69" s="178"/>
    </row>
    <row r="70" spans="1:5" ht="15">
      <c r="A70">
        <f t="shared" si="1"/>
        <v>11</v>
      </c>
      <c r="B70" s="585" t="s">
        <v>436</v>
      </c>
      <c r="C70" s="820">
        <v>0.5</v>
      </c>
      <c r="E70" s="178"/>
    </row>
    <row r="71" spans="1:5" ht="15">
      <c r="A71">
        <f t="shared" si="1"/>
        <v>12</v>
      </c>
      <c r="B71" s="592" t="s">
        <v>484</v>
      </c>
      <c r="C71" s="820">
        <v>0.55000000000000004</v>
      </c>
      <c r="E71" s="178"/>
    </row>
    <row r="72" spans="1:5" ht="15">
      <c r="A72">
        <f t="shared" si="1"/>
        <v>13</v>
      </c>
      <c r="B72" s="585" t="s">
        <v>604</v>
      </c>
      <c r="C72" s="820">
        <v>0.65</v>
      </c>
      <c r="E72" s="178"/>
    </row>
    <row r="73" spans="1:5" ht="15">
      <c r="A73">
        <f t="shared" si="1"/>
        <v>14</v>
      </c>
      <c r="B73" s="585" t="s">
        <v>642</v>
      </c>
      <c r="C73" s="820">
        <v>0.65</v>
      </c>
      <c r="E73" s="178"/>
    </row>
    <row r="74" spans="1:5" ht="15">
      <c r="A74">
        <f t="shared" si="1"/>
        <v>15</v>
      </c>
      <c r="B74" s="585" t="s">
        <v>423</v>
      </c>
      <c r="C74" s="820">
        <v>0.55000000000000004</v>
      </c>
      <c r="E74" s="178"/>
    </row>
    <row r="75" spans="1:5" ht="15">
      <c r="A75">
        <f t="shared" si="1"/>
        <v>16</v>
      </c>
      <c r="B75" s="585" t="s">
        <v>407</v>
      </c>
      <c r="C75" s="820">
        <v>0.6</v>
      </c>
      <c r="E75" s="178"/>
    </row>
    <row r="76" spans="1:5" ht="15">
      <c r="A76">
        <f t="shared" si="1"/>
        <v>17</v>
      </c>
      <c r="B76" s="640" t="s">
        <v>622</v>
      </c>
      <c r="C76" s="820">
        <v>0.65</v>
      </c>
      <c r="E76" s="178"/>
    </row>
    <row r="77" spans="1:5" ht="15">
      <c r="A77">
        <f t="shared" si="1"/>
        <v>18</v>
      </c>
      <c r="B77" s="585" t="s">
        <v>609</v>
      </c>
      <c r="C77" s="820">
        <v>0.75</v>
      </c>
      <c r="E77" s="178"/>
    </row>
    <row r="78" spans="1:5" ht="15">
      <c r="A78">
        <f t="shared" si="1"/>
        <v>19</v>
      </c>
      <c r="B78" s="594" t="s">
        <v>435</v>
      </c>
      <c r="C78" s="820">
        <v>0.5</v>
      </c>
      <c r="E78" s="178"/>
    </row>
    <row r="79" spans="1:5" ht="15.3" thickBot="1">
      <c r="A79">
        <f t="shared" si="1"/>
        <v>20</v>
      </c>
      <c r="B79" s="595" t="s">
        <v>413</v>
      </c>
      <c r="C79" s="821">
        <v>0.5</v>
      </c>
      <c r="E79" s="178"/>
    </row>
    <row r="80" spans="1:5" ht="15.3" thickBot="1">
      <c r="B80" s="473" t="s">
        <v>1</v>
      </c>
      <c r="C80" s="377">
        <f>AVERAGE(C60:C79)</f>
        <v>0.59000000000000008</v>
      </c>
    </row>
    <row r="81" spans="2:3" ht="15.3" thickBot="1">
      <c r="B81" s="473" t="s">
        <v>26</v>
      </c>
      <c r="C81" s="377">
        <f>MEDIAN(C60:C79)</f>
        <v>0.55000000000000004</v>
      </c>
    </row>
    <row r="82" spans="2:3" ht="15.3">
      <c r="B82" s="359" t="s">
        <v>501</v>
      </c>
      <c r="C82" s="178"/>
    </row>
    <row r="84" spans="2:3" ht="15.3">
      <c r="B84" s="197" t="s">
        <v>624</v>
      </c>
      <c r="C84" s="362"/>
    </row>
    <row r="85" spans="2:3" ht="15.3" thickBot="1">
      <c r="B85" s="197" t="s">
        <v>625</v>
      </c>
      <c r="C85" s="599"/>
    </row>
    <row r="86" spans="2:3" ht="15.3" thickBot="1">
      <c r="B86" s="787" t="s">
        <v>47</v>
      </c>
      <c r="C86" s="475" t="s">
        <v>14</v>
      </c>
    </row>
    <row r="87" spans="2:3" ht="15">
      <c r="B87" s="602" t="s">
        <v>628</v>
      </c>
      <c r="C87" s="424">
        <v>0.6</v>
      </c>
    </row>
    <row r="88" spans="2:3" ht="15">
      <c r="B88" s="788" t="s">
        <v>617</v>
      </c>
      <c r="C88" s="789">
        <v>0.65</v>
      </c>
    </row>
    <row r="89" spans="2:3" ht="15">
      <c r="B89" s="585" t="s">
        <v>630</v>
      </c>
      <c r="C89" s="790">
        <v>0.7</v>
      </c>
    </row>
    <row r="90" spans="2:3" ht="15">
      <c r="B90" s="640" t="s">
        <v>631</v>
      </c>
      <c r="C90" s="790">
        <v>0.55000000000000004</v>
      </c>
    </row>
    <row r="91" spans="2:3" ht="15">
      <c r="B91" s="607" t="s">
        <v>644</v>
      </c>
      <c r="C91" s="790">
        <v>0.6</v>
      </c>
    </row>
    <row r="92" spans="2:3" ht="15">
      <c r="B92" s="607" t="s">
        <v>645</v>
      </c>
      <c r="C92" s="790">
        <v>0.65</v>
      </c>
    </row>
    <row r="93" spans="2:3" ht="15">
      <c r="B93" s="585" t="s">
        <v>637</v>
      </c>
      <c r="C93" s="790">
        <v>0.8</v>
      </c>
    </row>
    <row r="94" spans="2:3" ht="15">
      <c r="B94" s="585" t="s">
        <v>638</v>
      </c>
      <c r="C94" s="790">
        <v>0.7</v>
      </c>
    </row>
    <row r="95" spans="2:3" ht="15.3" thickBot="1">
      <c r="B95" s="595" t="s">
        <v>640</v>
      </c>
      <c r="C95" s="791">
        <v>0.65</v>
      </c>
    </row>
    <row r="96" spans="2:3" ht="15.3" thickBot="1">
      <c r="B96" s="473" t="s">
        <v>1</v>
      </c>
      <c r="C96" s="377">
        <f>AVERAGE(C87:C95)</f>
        <v>0.65555555555555556</v>
      </c>
    </row>
    <row r="97" spans="2:3" ht="15.3" thickBot="1">
      <c r="B97" s="473" t="s">
        <v>26</v>
      </c>
      <c r="C97" s="377">
        <f>MEDIAN(C87:C95)</f>
        <v>0.65</v>
      </c>
    </row>
    <row r="98" spans="2:3" ht="15.3">
      <c r="B98" s="359" t="s">
        <v>501</v>
      </c>
      <c r="C98" s="178"/>
    </row>
  </sheetData>
  <phoneticPr fontId="67" type="noConversion"/>
  <pageMargins left="2.4300000000000002" right="0.7" top="0.35" bottom="0.3" header="0.3" footer="0.3"/>
  <pageSetup scale="51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>
    <pageSetUpPr fitToPage="1"/>
  </sheetPr>
  <dimension ref="A1:F28"/>
  <sheetViews>
    <sheetView workbookViewId="0">
      <selection activeCell="E38" sqref="E38"/>
    </sheetView>
  </sheetViews>
  <sheetFormatPr defaultColWidth="8.71875" defaultRowHeight="12.3"/>
  <cols>
    <col min="1" max="1" width="22.71875" style="132" customWidth="1"/>
    <col min="2" max="2" width="25" style="132" customWidth="1"/>
    <col min="3" max="3" width="26.44140625" style="132" customWidth="1"/>
    <col min="4" max="4" width="30.71875" style="132" customWidth="1"/>
    <col min="5" max="16384" width="8.71875" style="132"/>
  </cols>
  <sheetData>
    <row r="1" spans="1:6" ht="15">
      <c r="D1" s="22" t="s">
        <v>646</v>
      </c>
    </row>
    <row r="2" spans="1:6" ht="15">
      <c r="D2" s="1" t="s">
        <v>518</v>
      </c>
    </row>
    <row r="3" spans="1:6" ht="15">
      <c r="D3" s="1" t="s">
        <v>173</v>
      </c>
    </row>
    <row r="4" spans="1:6" ht="15">
      <c r="D4" s="112" t="s">
        <v>531</v>
      </c>
    </row>
    <row r="5" spans="1:6" ht="15">
      <c r="E5" s="118"/>
    </row>
    <row r="6" spans="1:6" ht="15">
      <c r="A6" s="130" t="s">
        <v>518</v>
      </c>
      <c r="B6" s="131"/>
      <c r="C6" s="131"/>
      <c r="D6" s="131"/>
    </row>
    <row r="7" spans="1:6" ht="15.75" customHeight="1">
      <c r="A7" s="144" t="s">
        <v>171</v>
      </c>
      <c r="B7" s="144"/>
      <c r="C7" s="145"/>
      <c r="D7" s="146"/>
    </row>
    <row r="8" spans="1:6" hidden="1"/>
    <row r="9" spans="1:6" ht="12.6" thickBot="1">
      <c r="F9" s="147"/>
    </row>
    <row r="10" spans="1:6" ht="17.25" customHeight="1">
      <c r="A10" s="129"/>
      <c r="B10" s="148" t="s">
        <v>222</v>
      </c>
      <c r="C10" s="149" t="s">
        <v>33</v>
      </c>
      <c r="D10" s="150" t="s">
        <v>223</v>
      </c>
      <c r="E10" s="129"/>
    </row>
    <row r="11" spans="1:6" ht="15.6" thickBot="1">
      <c r="A11" s="151"/>
      <c r="B11" s="152" t="s">
        <v>224</v>
      </c>
      <c r="C11" s="153"/>
      <c r="D11" s="154" t="s">
        <v>225</v>
      </c>
      <c r="E11" s="129"/>
    </row>
    <row r="12" spans="1:6" ht="15.3">
      <c r="A12" s="151" t="s">
        <v>226</v>
      </c>
      <c r="B12" s="155" t="s">
        <v>227</v>
      </c>
      <c r="C12" s="156" t="s">
        <v>228</v>
      </c>
      <c r="D12" s="157" t="s">
        <v>229</v>
      </c>
      <c r="E12" s="129"/>
    </row>
    <row r="13" spans="1:6" ht="15.3">
      <c r="A13" s="151" t="s">
        <v>230</v>
      </c>
      <c r="B13" s="158" t="s">
        <v>231</v>
      </c>
      <c r="C13" s="159" t="s">
        <v>232</v>
      </c>
      <c r="D13" s="160" t="s">
        <v>233</v>
      </c>
      <c r="E13" s="129"/>
    </row>
    <row r="14" spans="1:6" ht="15.3">
      <c r="A14" s="151" t="s">
        <v>234</v>
      </c>
      <c r="B14" s="158" t="s">
        <v>235</v>
      </c>
      <c r="C14" s="159" t="s">
        <v>236</v>
      </c>
      <c r="D14" s="160" t="s">
        <v>237</v>
      </c>
      <c r="E14" s="129"/>
    </row>
    <row r="15" spans="1:6" ht="15.3">
      <c r="A15" s="151"/>
      <c r="B15" s="158"/>
      <c r="C15" s="159" t="s">
        <v>238</v>
      </c>
      <c r="D15" s="160" t="s">
        <v>239</v>
      </c>
      <c r="E15" s="129"/>
    </row>
    <row r="16" spans="1:6" ht="15.6" thickBot="1">
      <c r="A16" s="151"/>
      <c r="B16" s="161"/>
      <c r="C16" s="162" t="s">
        <v>240</v>
      </c>
      <c r="D16" s="163" t="s">
        <v>241</v>
      </c>
      <c r="E16" s="129"/>
    </row>
    <row r="17" spans="1:5" ht="15.3">
      <c r="A17" s="151" t="s">
        <v>242</v>
      </c>
      <c r="B17" s="158" t="s">
        <v>243</v>
      </c>
      <c r="C17" s="159" t="s">
        <v>244</v>
      </c>
      <c r="D17" s="160" t="s">
        <v>245</v>
      </c>
      <c r="E17" s="129"/>
    </row>
    <row r="18" spans="1:5" ht="15.3">
      <c r="A18" s="151" t="s">
        <v>246</v>
      </c>
      <c r="B18" s="158" t="s">
        <v>247</v>
      </c>
      <c r="C18" s="159" t="s">
        <v>248</v>
      </c>
      <c r="D18" s="160" t="s">
        <v>249</v>
      </c>
      <c r="E18" s="129"/>
    </row>
    <row r="19" spans="1:5" ht="15.3">
      <c r="A19" s="151"/>
      <c r="B19" s="158" t="s">
        <v>250</v>
      </c>
      <c r="C19" s="159" t="s">
        <v>251</v>
      </c>
      <c r="D19" s="160" t="s">
        <v>12</v>
      </c>
      <c r="E19" s="129"/>
    </row>
    <row r="20" spans="1:5" ht="15.3">
      <c r="A20" s="129"/>
      <c r="B20" s="158" t="s">
        <v>252</v>
      </c>
      <c r="C20" s="159"/>
      <c r="D20" s="160"/>
      <c r="E20" s="129"/>
    </row>
    <row r="21" spans="1:5" ht="15.3">
      <c r="A21" s="129"/>
      <c r="B21" s="158" t="s">
        <v>253</v>
      </c>
      <c r="C21" s="159" t="s">
        <v>254</v>
      </c>
      <c r="D21" s="160"/>
      <c r="E21" s="129"/>
    </row>
    <row r="22" spans="1:5" ht="15.3">
      <c r="A22" s="129"/>
      <c r="B22" s="158" t="s">
        <v>255</v>
      </c>
      <c r="C22" s="159" t="s">
        <v>256</v>
      </c>
      <c r="D22" s="160"/>
      <c r="E22" s="129"/>
    </row>
    <row r="23" spans="1:5" ht="15.6" thickBot="1">
      <c r="A23" s="129"/>
      <c r="B23" s="161" t="s">
        <v>257</v>
      </c>
      <c r="C23" s="162" t="s">
        <v>258</v>
      </c>
      <c r="D23" s="163"/>
      <c r="E23" s="129"/>
    </row>
    <row r="24" spans="1:5" ht="15.3">
      <c r="A24" s="164" t="s">
        <v>259</v>
      </c>
      <c r="B24" s="165"/>
      <c r="C24" s="165"/>
      <c r="D24" s="165"/>
      <c r="E24" s="129"/>
    </row>
    <row r="25" spans="1:5" ht="12" customHeight="1">
      <c r="A25" s="129"/>
      <c r="B25" s="165"/>
      <c r="D25" s="165"/>
      <c r="E25" s="129"/>
    </row>
    <row r="28" spans="1:5" ht="12.6">
      <c r="A28" s="166"/>
    </row>
  </sheetData>
  <phoneticPr fontId="88" type="noConversion"/>
  <pageMargins left="0.7" right="0.7" top="0.75" bottom="0.75" header="0.3" footer="0.3"/>
  <pageSetup scale="8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>
    <pageSetUpPr fitToPage="1"/>
  </sheetPr>
  <dimension ref="A1:N124"/>
  <sheetViews>
    <sheetView topLeftCell="A39" zoomScale="75" zoomScaleNormal="75" workbookViewId="0">
      <selection activeCell="D12" sqref="D12"/>
    </sheetView>
  </sheetViews>
  <sheetFormatPr defaultColWidth="9.1640625" defaultRowHeight="12.3"/>
  <cols>
    <col min="1" max="1" width="13.71875" style="62" customWidth="1"/>
    <col min="2" max="2" width="30.44140625" style="62" customWidth="1"/>
    <col min="3" max="3" width="41.27734375" style="62" customWidth="1"/>
    <col min="4" max="4" width="17.71875" style="62" customWidth="1"/>
    <col min="5" max="5" width="19.1640625" style="62" customWidth="1"/>
    <col min="6" max="6" width="52.71875" style="62" customWidth="1"/>
    <col min="7" max="7" width="12" style="62" customWidth="1"/>
    <col min="8" max="8" width="8.1640625" style="62" customWidth="1"/>
    <col min="9" max="9" width="10.44140625" style="62" customWidth="1"/>
    <col min="10" max="10" width="10.27734375" style="62" bestFit="1" customWidth="1"/>
    <col min="11" max="11" width="9.1640625" style="62"/>
    <col min="12" max="12" width="13.71875" style="62" customWidth="1"/>
    <col min="13" max="16384" width="9.1640625" style="62"/>
  </cols>
  <sheetData>
    <row r="1" spans="1:13" ht="15">
      <c r="L1" s="22" t="s">
        <v>646</v>
      </c>
    </row>
    <row r="2" spans="1:13" ht="15">
      <c r="L2" s="1" t="s">
        <v>518</v>
      </c>
      <c r="M2" s="64"/>
    </row>
    <row r="3" spans="1:13" ht="15">
      <c r="L3" s="1" t="s">
        <v>173</v>
      </c>
      <c r="M3" s="64"/>
    </row>
    <row r="4" spans="1:13" ht="15">
      <c r="L4" s="112" t="s">
        <v>532</v>
      </c>
      <c r="M4" s="64"/>
    </row>
    <row r="5" spans="1:13" ht="15">
      <c r="A5" s="67" t="s">
        <v>518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4"/>
      <c r="M5" s="64"/>
    </row>
    <row r="6" spans="1:13" ht="1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4"/>
      <c r="M6" s="64"/>
    </row>
    <row r="7" spans="1:13" ht="15">
      <c r="A7" s="67" t="s">
        <v>51</v>
      </c>
      <c r="B7" s="68"/>
      <c r="C7" s="68"/>
      <c r="D7" s="68"/>
      <c r="E7" s="68"/>
      <c r="F7" s="68"/>
      <c r="G7" s="68"/>
      <c r="H7" s="68"/>
      <c r="I7" s="68"/>
      <c r="J7" s="68"/>
      <c r="K7" s="69"/>
      <c r="L7" s="64"/>
      <c r="M7" s="64"/>
    </row>
    <row r="8" spans="1:13" ht="15.3" thickBot="1">
      <c r="A8" s="67" t="s">
        <v>545</v>
      </c>
      <c r="B8" s="68"/>
      <c r="C8" s="68"/>
      <c r="D8" s="68"/>
      <c r="E8" s="68"/>
      <c r="F8" s="68"/>
      <c r="G8" s="68"/>
      <c r="H8" s="68"/>
      <c r="I8" s="68"/>
      <c r="J8" s="68"/>
      <c r="K8" s="69"/>
      <c r="L8" s="64"/>
      <c r="M8" s="64"/>
    </row>
    <row r="9" spans="1:13" ht="15">
      <c r="A9" s="70"/>
      <c r="B9" s="70"/>
      <c r="C9" s="71"/>
      <c r="D9" s="72" t="s">
        <v>100</v>
      </c>
      <c r="E9" s="72" t="s">
        <v>101</v>
      </c>
      <c r="F9" s="73"/>
      <c r="G9" s="72" t="s">
        <v>102</v>
      </c>
      <c r="H9" s="74" t="s">
        <v>52</v>
      </c>
      <c r="I9" s="71"/>
      <c r="J9" s="74" t="s">
        <v>103</v>
      </c>
      <c r="K9" s="75"/>
      <c r="L9" s="76" t="s">
        <v>26</v>
      </c>
      <c r="M9" s="64"/>
    </row>
    <row r="10" spans="1:13" ht="15.3" thickBot="1">
      <c r="A10" s="77" t="s">
        <v>53</v>
      </c>
      <c r="B10" s="77" t="s">
        <v>53</v>
      </c>
      <c r="C10" s="78" t="s">
        <v>54</v>
      </c>
      <c r="D10" s="79" t="s">
        <v>104</v>
      </c>
      <c r="E10" s="79" t="s">
        <v>105</v>
      </c>
      <c r="F10" s="80" t="s">
        <v>106</v>
      </c>
      <c r="G10" s="79" t="s">
        <v>107</v>
      </c>
      <c r="H10" s="79" t="s">
        <v>55</v>
      </c>
      <c r="I10" s="79" t="s">
        <v>56</v>
      </c>
      <c r="J10" s="79" t="s">
        <v>57</v>
      </c>
      <c r="K10" s="79" t="s">
        <v>1</v>
      </c>
      <c r="L10" s="81"/>
      <c r="M10" s="64"/>
    </row>
    <row r="11" spans="1:13" ht="15.3">
      <c r="A11" s="82" t="s">
        <v>108</v>
      </c>
      <c r="B11" s="82" t="s">
        <v>108</v>
      </c>
      <c r="C11" s="65"/>
      <c r="D11" s="65"/>
      <c r="E11" s="65"/>
      <c r="F11" s="65"/>
      <c r="G11" s="65"/>
      <c r="H11" s="65"/>
      <c r="I11" s="65"/>
      <c r="J11" s="63"/>
      <c r="K11" s="63"/>
      <c r="L11" s="83"/>
      <c r="M11" s="64"/>
    </row>
    <row r="12" spans="1:13" ht="15.3">
      <c r="A12" s="82"/>
      <c r="B12" s="82"/>
      <c r="C12" s="65" t="s">
        <v>29</v>
      </c>
      <c r="D12" s="63">
        <v>2016</v>
      </c>
      <c r="E12" s="63" t="s">
        <v>445</v>
      </c>
      <c r="F12" s="65" t="s">
        <v>109</v>
      </c>
      <c r="G12" s="63" t="s">
        <v>30</v>
      </c>
      <c r="H12" s="84"/>
      <c r="I12" s="63"/>
      <c r="J12" s="85"/>
      <c r="K12" s="33">
        <f>0.12-0.06</f>
        <v>0.06</v>
      </c>
      <c r="L12" s="83"/>
      <c r="M12" s="64"/>
    </row>
    <row r="13" spans="1:13" ht="15.3">
      <c r="A13" s="82"/>
      <c r="B13" s="82"/>
      <c r="C13" s="85"/>
      <c r="D13" s="86"/>
      <c r="E13" s="85"/>
      <c r="F13" s="65"/>
      <c r="G13" s="63" t="s">
        <v>31</v>
      </c>
      <c r="H13" s="84"/>
      <c r="I13" s="63"/>
      <c r="J13" s="85"/>
      <c r="K13" s="33">
        <f>0.1-0.056</f>
        <v>4.4000000000000004E-2</v>
      </c>
      <c r="L13" s="59"/>
      <c r="M13" s="64"/>
    </row>
    <row r="14" spans="1:13" ht="15.3">
      <c r="A14" s="82"/>
      <c r="B14" s="82"/>
      <c r="C14" s="65" t="s">
        <v>264</v>
      </c>
      <c r="D14" s="63">
        <v>2019</v>
      </c>
      <c r="E14" s="63" t="s">
        <v>540</v>
      </c>
      <c r="F14" s="65" t="s">
        <v>109</v>
      </c>
      <c r="G14" s="63" t="s">
        <v>30</v>
      </c>
      <c r="H14" s="84"/>
      <c r="I14" s="63"/>
      <c r="J14" s="85"/>
      <c r="K14" s="33">
        <v>6.2600000000000003E-2</v>
      </c>
      <c r="L14" s="59"/>
      <c r="M14" s="64"/>
    </row>
    <row r="15" spans="1:13" ht="15.3">
      <c r="A15" s="82"/>
      <c r="B15" s="82"/>
      <c r="C15" s="85"/>
      <c r="D15" s="86"/>
      <c r="E15" s="85"/>
      <c r="F15" s="65"/>
      <c r="G15" s="63" t="s">
        <v>31</v>
      </c>
      <c r="H15" s="84"/>
      <c r="I15" s="63"/>
      <c r="J15" s="85"/>
      <c r="K15" s="33">
        <v>4.6600000000000003E-2</v>
      </c>
      <c r="L15" s="59"/>
      <c r="M15" s="64"/>
    </row>
    <row r="16" spans="1:13" ht="15.3">
      <c r="A16" s="82"/>
      <c r="B16" s="82"/>
      <c r="C16" s="65" t="s">
        <v>537</v>
      </c>
      <c r="D16" s="63">
        <v>2019</v>
      </c>
      <c r="E16" s="63" t="s">
        <v>538</v>
      </c>
      <c r="F16" s="65" t="s">
        <v>109</v>
      </c>
      <c r="G16" s="63" t="s">
        <v>30</v>
      </c>
      <c r="H16" s="84"/>
      <c r="I16" s="63"/>
      <c r="J16" s="85"/>
      <c r="K16" s="33">
        <v>5.5E-2</v>
      </c>
      <c r="L16" s="59"/>
      <c r="M16" s="64"/>
    </row>
    <row r="17" spans="1:13" ht="15.3">
      <c r="A17" s="82"/>
      <c r="B17" s="82"/>
      <c r="C17" s="85"/>
      <c r="D17" s="86"/>
      <c r="E17" s="85"/>
      <c r="F17" s="65"/>
      <c r="G17" s="63" t="s">
        <v>31</v>
      </c>
      <c r="H17" s="84"/>
      <c r="I17" s="63"/>
      <c r="J17" s="85"/>
      <c r="K17" s="33"/>
      <c r="L17" s="59"/>
      <c r="M17" s="64"/>
    </row>
    <row r="18" spans="1:13" ht="15.3">
      <c r="A18" s="82"/>
      <c r="B18" s="82"/>
      <c r="C18" s="65" t="s">
        <v>188</v>
      </c>
      <c r="D18" s="63">
        <v>2008</v>
      </c>
      <c r="E18" s="63" t="s">
        <v>189</v>
      </c>
      <c r="F18" s="65" t="s">
        <v>109</v>
      </c>
      <c r="G18" s="63" t="s">
        <v>31</v>
      </c>
      <c r="H18" s="84"/>
      <c r="I18" s="63"/>
      <c r="J18" s="85"/>
      <c r="K18" s="33">
        <v>4.4999999999999998E-2</v>
      </c>
      <c r="L18" s="59"/>
      <c r="M18" s="64"/>
    </row>
    <row r="19" spans="1:13" ht="15.3">
      <c r="A19" s="82"/>
      <c r="B19" s="82"/>
      <c r="C19" s="85"/>
      <c r="D19" s="86"/>
      <c r="E19" s="85"/>
      <c r="F19" s="65"/>
      <c r="G19" s="63"/>
      <c r="H19" s="84"/>
      <c r="I19" s="63"/>
      <c r="J19" s="85"/>
      <c r="K19" s="33"/>
      <c r="L19" s="59"/>
      <c r="M19" s="64"/>
    </row>
    <row r="20" spans="1:13" ht="15.3">
      <c r="A20" s="82"/>
      <c r="B20" s="82"/>
      <c r="C20" s="65" t="s">
        <v>190</v>
      </c>
      <c r="D20" s="63">
        <v>2006</v>
      </c>
      <c r="E20" s="63" t="s">
        <v>110</v>
      </c>
      <c r="F20" s="65" t="s">
        <v>109</v>
      </c>
      <c r="G20" s="63" t="s">
        <v>30</v>
      </c>
      <c r="H20" s="84"/>
      <c r="I20" s="63"/>
      <c r="J20" s="85"/>
      <c r="K20" s="33">
        <v>7.0000000000000007E-2</v>
      </c>
      <c r="L20" s="59"/>
      <c r="M20" s="64"/>
    </row>
    <row r="21" spans="1:13" ht="15.3">
      <c r="A21" s="82"/>
      <c r="B21" s="82"/>
      <c r="C21" s="65"/>
      <c r="D21" s="63"/>
      <c r="E21" s="65"/>
      <c r="F21" s="65"/>
      <c r="G21" s="63" t="s">
        <v>31</v>
      </c>
      <c r="H21" s="84"/>
      <c r="I21" s="63"/>
      <c r="J21" s="85"/>
      <c r="K21" s="33">
        <v>5.5E-2</v>
      </c>
      <c r="L21" s="59"/>
      <c r="M21" s="64"/>
    </row>
    <row r="22" spans="1:13" ht="15.3">
      <c r="A22" s="82"/>
      <c r="B22" s="82"/>
      <c r="C22" s="65" t="s">
        <v>61</v>
      </c>
      <c r="D22" s="63">
        <v>2005</v>
      </c>
      <c r="E22" s="63" t="s">
        <v>110</v>
      </c>
      <c r="F22" s="65" t="s">
        <v>109</v>
      </c>
      <c r="G22" s="63" t="s">
        <v>30</v>
      </c>
      <c r="H22" s="84"/>
      <c r="I22" s="63"/>
      <c r="J22" s="85"/>
      <c r="K22" s="33">
        <v>6.0999999999999999E-2</v>
      </c>
      <c r="L22" s="59"/>
      <c r="M22" s="64"/>
    </row>
    <row r="23" spans="1:13" ht="15.3">
      <c r="A23" s="82"/>
      <c r="B23" s="82"/>
      <c r="C23" s="65"/>
      <c r="D23" s="63"/>
      <c r="E23" s="63"/>
      <c r="F23" s="65"/>
      <c r="G23" s="63" t="s">
        <v>31</v>
      </c>
      <c r="H23" s="84"/>
      <c r="I23" s="63"/>
      <c r="J23" s="85"/>
      <c r="K23" s="33">
        <v>4.5999999999999999E-2</v>
      </c>
      <c r="L23" s="59"/>
      <c r="M23" s="64"/>
    </row>
    <row r="24" spans="1:13" ht="15.3">
      <c r="A24" s="82"/>
      <c r="B24" s="82"/>
      <c r="C24" s="65" t="s">
        <v>191</v>
      </c>
      <c r="D24" s="63">
        <v>2006</v>
      </c>
      <c r="E24" s="63" t="s">
        <v>192</v>
      </c>
      <c r="F24" s="65" t="s">
        <v>109</v>
      </c>
      <c r="G24" s="63" t="s">
        <v>30</v>
      </c>
      <c r="H24" s="84"/>
      <c r="I24" s="33"/>
      <c r="J24" s="33"/>
      <c r="K24" s="33">
        <v>5.5E-2</v>
      </c>
      <c r="L24" s="59"/>
      <c r="M24" s="64"/>
    </row>
    <row r="25" spans="1:13" ht="15.3">
      <c r="A25" s="82"/>
      <c r="B25" s="82"/>
      <c r="C25" s="65"/>
      <c r="D25" s="63"/>
      <c r="E25" s="65"/>
      <c r="F25" s="65"/>
      <c r="G25" s="63"/>
      <c r="H25" s="84"/>
      <c r="I25" s="63"/>
      <c r="J25" s="33"/>
      <c r="K25" s="65"/>
      <c r="L25" s="59"/>
      <c r="M25" s="64"/>
    </row>
    <row r="26" spans="1:13" ht="15.3">
      <c r="A26" s="82"/>
      <c r="B26" s="82"/>
      <c r="C26" s="65" t="s">
        <v>193</v>
      </c>
      <c r="D26" s="63">
        <v>2006</v>
      </c>
      <c r="E26" s="63" t="s">
        <v>194</v>
      </c>
      <c r="F26" s="65" t="s">
        <v>109</v>
      </c>
      <c r="G26" s="63"/>
      <c r="H26" s="84"/>
      <c r="I26" s="63"/>
      <c r="J26" s="33"/>
      <c r="K26" s="116">
        <v>4.7699999999999999E-2</v>
      </c>
      <c r="L26" s="59"/>
      <c r="M26" s="64"/>
    </row>
    <row r="27" spans="1:13" ht="15.3">
      <c r="A27" s="82"/>
      <c r="B27" s="82"/>
      <c r="C27" s="65"/>
      <c r="D27" s="65"/>
      <c r="E27" s="65"/>
      <c r="F27" s="65"/>
      <c r="G27" s="63"/>
      <c r="H27" s="84"/>
      <c r="I27" s="63"/>
      <c r="J27" s="33"/>
      <c r="K27" s="65"/>
      <c r="L27" s="117"/>
      <c r="M27" s="64"/>
    </row>
    <row r="28" spans="1:13" ht="15.3">
      <c r="A28" s="82"/>
      <c r="B28" s="82"/>
      <c r="C28" s="280" t="s">
        <v>26</v>
      </c>
      <c r="D28" s="280"/>
      <c r="E28" s="281"/>
      <c r="F28" s="280"/>
      <c r="G28" s="281"/>
      <c r="H28" s="282"/>
      <c r="I28" s="283"/>
      <c r="J28" s="283"/>
      <c r="K28" s="280"/>
      <c r="L28" s="284">
        <f>MEDIAN(K12:K26)</f>
        <v>5.5E-2</v>
      </c>
      <c r="M28" s="64"/>
    </row>
    <row r="29" spans="1:13" ht="15.3">
      <c r="A29" s="82"/>
      <c r="B29" s="82"/>
      <c r="C29" s="65"/>
      <c r="D29" s="65"/>
      <c r="E29" s="63"/>
      <c r="F29" s="65"/>
      <c r="G29" s="63"/>
      <c r="H29" s="84"/>
      <c r="I29" s="33"/>
      <c r="J29" s="33"/>
      <c r="K29" s="65"/>
      <c r="L29" s="59"/>
      <c r="M29" s="64"/>
    </row>
    <row r="30" spans="1:13" ht="15.3">
      <c r="A30" s="82" t="s">
        <v>111</v>
      </c>
      <c r="B30" s="82" t="s">
        <v>111</v>
      </c>
      <c r="C30" s="65"/>
      <c r="D30" s="65"/>
      <c r="E30" s="63"/>
      <c r="F30" s="65"/>
      <c r="G30" s="63"/>
      <c r="H30" s="84"/>
      <c r="I30" s="33"/>
      <c r="J30" s="33"/>
      <c r="K30" s="65"/>
      <c r="L30" s="59"/>
      <c r="M30" s="64"/>
    </row>
    <row r="31" spans="1:13" ht="15.3">
      <c r="A31" s="82"/>
      <c r="B31" s="82"/>
      <c r="C31" s="65" t="s">
        <v>32</v>
      </c>
      <c r="D31" s="63">
        <v>2001</v>
      </c>
      <c r="E31" s="63" t="s">
        <v>112</v>
      </c>
      <c r="F31" s="65" t="s">
        <v>113</v>
      </c>
      <c r="G31" s="63"/>
      <c r="H31" s="84"/>
      <c r="I31" s="33"/>
      <c r="J31" s="33"/>
      <c r="K31" s="33">
        <v>0.03</v>
      </c>
      <c r="L31" s="59"/>
      <c r="M31" s="64"/>
    </row>
    <row r="32" spans="1:13" ht="15.3">
      <c r="A32" s="82"/>
      <c r="B32" s="82"/>
      <c r="C32" s="65" t="s">
        <v>43</v>
      </c>
      <c r="D32" s="63">
        <v>2002</v>
      </c>
      <c r="E32" s="63" t="s">
        <v>114</v>
      </c>
      <c r="F32" s="65" t="s">
        <v>115</v>
      </c>
      <c r="G32" s="63"/>
      <c r="H32" s="84"/>
      <c r="I32" s="33"/>
      <c r="J32" s="65"/>
      <c r="K32" s="33">
        <v>2.4E-2</v>
      </c>
      <c r="L32" s="59"/>
      <c r="M32" s="64"/>
    </row>
    <row r="33" spans="1:13" ht="15.3">
      <c r="A33" s="82"/>
      <c r="B33" s="82"/>
      <c r="C33" s="65" t="s">
        <v>58</v>
      </c>
      <c r="D33" s="63">
        <v>2002</v>
      </c>
      <c r="E33" s="63" t="s">
        <v>116</v>
      </c>
      <c r="F33" s="65" t="s">
        <v>117</v>
      </c>
      <c r="G33" s="63"/>
      <c r="H33" s="84"/>
      <c r="I33" s="33"/>
      <c r="J33" s="65"/>
      <c r="K33" s="33">
        <v>6.9000000000000006E-2</v>
      </c>
      <c r="L33" s="59"/>
      <c r="M33" s="64"/>
    </row>
    <row r="34" spans="1:13" ht="15.3">
      <c r="A34" s="82"/>
      <c r="B34" s="82" t="s">
        <v>221</v>
      </c>
      <c r="C34" s="65" t="s">
        <v>59</v>
      </c>
      <c r="D34" s="63">
        <v>1999</v>
      </c>
      <c r="E34" s="63" t="s">
        <v>118</v>
      </c>
      <c r="F34" s="65" t="s">
        <v>177</v>
      </c>
      <c r="G34" s="63"/>
      <c r="H34" s="84">
        <v>3.5000000000000003E-2</v>
      </c>
      <c r="I34" s="33">
        <v>5.5E-2</v>
      </c>
      <c r="J34" s="84">
        <f>AVERAGE(H34:I34)</f>
        <v>4.4999999999999998E-2</v>
      </c>
      <c r="K34" s="84">
        <f>J34</f>
        <v>4.4999999999999998E-2</v>
      </c>
      <c r="L34" s="59"/>
      <c r="M34" s="64"/>
    </row>
    <row r="35" spans="1:13" ht="15.3">
      <c r="A35" s="82"/>
      <c r="B35" s="82"/>
      <c r="C35" s="65" t="s">
        <v>178</v>
      </c>
      <c r="D35" s="63">
        <v>2002</v>
      </c>
      <c r="E35" s="63" t="s">
        <v>180</v>
      </c>
      <c r="F35" s="65" t="s">
        <v>181</v>
      </c>
      <c r="G35" s="63"/>
      <c r="H35" s="84"/>
      <c r="I35" s="33"/>
      <c r="J35" s="33"/>
      <c r="K35" s="33">
        <v>5.2999999999999999E-2</v>
      </c>
      <c r="L35" s="59"/>
      <c r="M35" s="64"/>
    </row>
    <row r="36" spans="1:13" ht="15.3">
      <c r="A36" s="82"/>
      <c r="B36" s="82"/>
      <c r="C36" s="65" t="s">
        <v>28</v>
      </c>
      <c r="D36" s="63">
        <v>2002</v>
      </c>
      <c r="E36" s="63" t="s">
        <v>182</v>
      </c>
      <c r="F36" s="65" t="s">
        <v>183</v>
      </c>
      <c r="G36" s="63"/>
      <c r="H36" s="84">
        <v>2.5499999999999998E-2</v>
      </c>
      <c r="I36" s="33">
        <v>4.3200000000000002E-2</v>
      </c>
      <c r="J36" s="65"/>
      <c r="K36" s="33">
        <f>AVERAGE(H36:I36)</f>
        <v>3.4349999999999999E-2</v>
      </c>
      <c r="L36" s="59"/>
      <c r="M36" s="64"/>
    </row>
    <row r="37" spans="1:13" ht="15.3">
      <c r="A37" s="82"/>
      <c r="B37" s="82"/>
      <c r="C37" s="65" t="s">
        <v>60</v>
      </c>
      <c r="D37" s="63">
        <v>2001</v>
      </c>
      <c r="E37" s="63" t="s">
        <v>184</v>
      </c>
      <c r="F37" s="65" t="s">
        <v>124</v>
      </c>
      <c r="G37" s="63"/>
      <c r="H37" s="84"/>
      <c r="I37" s="33"/>
      <c r="J37" s="65"/>
      <c r="K37" s="33">
        <v>7.1400000000000005E-2</v>
      </c>
      <c r="L37" s="59"/>
      <c r="M37" s="64"/>
    </row>
    <row r="38" spans="1:13" ht="15.3">
      <c r="A38" s="82"/>
      <c r="B38" s="82"/>
      <c r="C38" s="65" t="s">
        <v>37</v>
      </c>
      <c r="D38" s="63">
        <v>2002</v>
      </c>
      <c r="E38" s="63" t="s">
        <v>125</v>
      </c>
      <c r="F38" s="65" t="s">
        <v>126</v>
      </c>
      <c r="G38" s="63"/>
      <c r="H38" s="84">
        <v>3.5000000000000003E-2</v>
      </c>
      <c r="I38" s="33">
        <v>3.9999999999999994E-2</v>
      </c>
      <c r="J38" s="33"/>
      <c r="K38" s="33">
        <f>AVERAGE(E38:I38)</f>
        <v>3.7499999999999999E-2</v>
      </c>
      <c r="L38" s="59"/>
      <c r="M38" s="64"/>
    </row>
    <row r="39" spans="1:13" ht="15.3">
      <c r="A39" s="82"/>
      <c r="B39" s="82"/>
      <c r="C39" s="65" t="s">
        <v>61</v>
      </c>
      <c r="D39" s="63">
        <v>2005</v>
      </c>
      <c r="E39" s="63" t="s">
        <v>127</v>
      </c>
      <c r="F39" s="65" t="s">
        <v>128</v>
      </c>
      <c r="G39" s="63" t="s">
        <v>31</v>
      </c>
      <c r="H39" s="84"/>
      <c r="I39" s="33"/>
      <c r="J39" s="65"/>
      <c r="K39" s="33">
        <v>2.5000000000000001E-2</v>
      </c>
      <c r="L39" s="59"/>
      <c r="M39" s="64"/>
    </row>
    <row r="40" spans="1:13" ht="15.3">
      <c r="A40" s="82"/>
      <c r="B40" s="82"/>
      <c r="C40" s="65" t="s">
        <v>129</v>
      </c>
      <c r="D40" s="63">
        <v>2006</v>
      </c>
      <c r="E40" s="63" t="s">
        <v>110</v>
      </c>
      <c r="F40" s="65" t="s">
        <v>130</v>
      </c>
      <c r="G40" s="63"/>
      <c r="H40" s="84">
        <v>3.5000000000000003E-2</v>
      </c>
      <c r="I40" s="33">
        <v>0.06</v>
      </c>
      <c r="J40" s="87">
        <f>AVERAGE(H40:I40)</f>
        <v>4.7500000000000001E-2</v>
      </c>
      <c r="K40" s="33">
        <v>4.7500000000000001E-2</v>
      </c>
      <c r="L40" s="59"/>
      <c r="M40" s="64"/>
    </row>
    <row r="41" spans="1:13" ht="15.3">
      <c r="A41" s="82"/>
      <c r="B41" s="82"/>
      <c r="C41" s="65" t="s">
        <v>131</v>
      </c>
      <c r="D41" s="63">
        <v>2006</v>
      </c>
      <c r="E41" s="63" t="s">
        <v>132</v>
      </c>
      <c r="F41" s="65" t="s">
        <v>133</v>
      </c>
      <c r="G41" s="63"/>
      <c r="H41" s="84">
        <v>4.02E-2</v>
      </c>
      <c r="I41" s="33">
        <v>5.0999999999999997E-2</v>
      </c>
      <c r="J41" s="87">
        <f>AVERAGE(H41:I41)</f>
        <v>4.5600000000000002E-2</v>
      </c>
      <c r="K41" s="33">
        <v>4.5600000000000002E-2</v>
      </c>
      <c r="L41" s="59"/>
      <c r="M41" s="64"/>
    </row>
    <row r="42" spans="1:13" ht="15.3">
      <c r="A42" s="82"/>
      <c r="B42" s="82"/>
      <c r="C42" s="65" t="s">
        <v>134</v>
      </c>
      <c r="D42" s="63">
        <v>2004</v>
      </c>
      <c r="E42" s="63" t="s">
        <v>135</v>
      </c>
      <c r="F42" s="65" t="s">
        <v>136</v>
      </c>
      <c r="G42" s="63"/>
      <c r="H42" s="84">
        <v>3.9E-2</v>
      </c>
      <c r="I42" s="33">
        <v>1.2999999999999999E-2</v>
      </c>
      <c r="J42" s="87">
        <f>AVERAGE(H42:I42)</f>
        <v>2.5999999999999999E-2</v>
      </c>
      <c r="K42" s="33">
        <v>2.5999999999999999E-2</v>
      </c>
      <c r="L42" s="59"/>
      <c r="M42" s="64"/>
    </row>
    <row r="43" spans="1:13" ht="15.3">
      <c r="A43" s="82"/>
      <c r="B43" s="82"/>
      <c r="C43" s="65" t="s">
        <v>137</v>
      </c>
      <c r="D43" s="63">
        <v>2005</v>
      </c>
      <c r="E43" s="63" t="s">
        <v>184</v>
      </c>
      <c r="F43" s="65" t="s">
        <v>138</v>
      </c>
      <c r="G43" s="63"/>
      <c r="H43" s="84"/>
      <c r="I43" s="33"/>
      <c r="J43" s="87"/>
      <c r="K43" s="33">
        <v>7.3099999999999998E-2</v>
      </c>
      <c r="L43" s="59"/>
      <c r="M43" s="64"/>
    </row>
    <row r="44" spans="1:13" ht="15.3">
      <c r="A44" s="82"/>
      <c r="B44" s="82"/>
      <c r="C44" s="65" t="s">
        <v>139</v>
      </c>
      <c r="D44" s="63">
        <v>2006</v>
      </c>
      <c r="E44" s="63" t="s">
        <v>140</v>
      </c>
      <c r="F44" s="65" t="s">
        <v>141</v>
      </c>
      <c r="G44" s="63"/>
      <c r="H44" s="84">
        <v>0.03</v>
      </c>
      <c r="I44" s="33">
        <v>3.9999999999999994E-2</v>
      </c>
      <c r="J44" s="87">
        <f>AVERAGE(H44:I44)</f>
        <v>3.4999999999999996E-2</v>
      </c>
      <c r="K44" s="33">
        <v>3.5000000000000003E-2</v>
      </c>
      <c r="L44" s="59"/>
      <c r="M44" s="64"/>
    </row>
    <row r="45" spans="1:13" ht="15.3">
      <c r="A45" s="82"/>
      <c r="B45" s="82"/>
      <c r="C45" s="65" t="s">
        <v>155</v>
      </c>
      <c r="D45" s="63">
        <v>2008</v>
      </c>
      <c r="E45" s="63" t="s">
        <v>156</v>
      </c>
      <c r="F45" s="65" t="s">
        <v>157</v>
      </c>
      <c r="G45" s="63"/>
      <c r="H45" s="84">
        <v>4.1000000000000002E-2</v>
      </c>
      <c r="I45" s="33">
        <v>5.3999999999999999E-2</v>
      </c>
      <c r="J45" s="87"/>
      <c r="K45" s="33">
        <f>AVERAGE(H45:I45)</f>
        <v>4.7500000000000001E-2</v>
      </c>
      <c r="L45" s="59"/>
      <c r="M45" s="64"/>
    </row>
    <row r="46" spans="1:13" ht="15.3">
      <c r="A46" s="82"/>
      <c r="B46" s="82"/>
      <c r="C46" s="65" t="s">
        <v>158</v>
      </c>
      <c r="D46" s="63">
        <v>2001</v>
      </c>
      <c r="E46" s="63" t="s">
        <v>143</v>
      </c>
      <c r="F46" s="65" t="s">
        <v>115</v>
      </c>
      <c r="G46" s="63"/>
      <c r="H46" s="84"/>
      <c r="I46" s="33"/>
      <c r="J46" s="87"/>
      <c r="K46" s="33">
        <v>1.9999999999999997E-2</v>
      </c>
      <c r="L46" s="59"/>
      <c r="M46" s="64"/>
    </row>
    <row r="47" spans="1:13" ht="15.3">
      <c r="A47" s="82"/>
      <c r="B47" s="82"/>
      <c r="C47" s="65" t="s">
        <v>142</v>
      </c>
      <c r="D47" s="63">
        <v>2007</v>
      </c>
      <c r="E47" s="63" t="s">
        <v>143</v>
      </c>
      <c r="F47" s="65" t="s">
        <v>144</v>
      </c>
      <c r="G47" s="63"/>
      <c r="H47" s="84"/>
      <c r="I47" s="33"/>
      <c r="J47" s="87"/>
      <c r="K47" s="33">
        <v>3.9999999999999994E-2</v>
      </c>
      <c r="L47" s="59"/>
      <c r="M47" s="64"/>
    </row>
    <row r="48" spans="1:13" ht="15.3">
      <c r="A48" s="82"/>
      <c r="B48" s="82"/>
      <c r="C48" s="65" t="s">
        <v>159</v>
      </c>
      <c r="D48" s="63">
        <v>2008</v>
      </c>
      <c r="E48" s="63" t="s">
        <v>143</v>
      </c>
      <c r="F48" s="65" t="s">
        <v>160</v>
      </c>
      <c r="G48" s="63"/>
      <c r="H48" s="84"/>
      <c r="I48" s="33"/>
      <c r="J48" s="87"/>
      <c r="K48" s="33">
        <v>3.2199999999999999E-2</v>
      </c>
      <c r="L48" s="59"/>
      <c r="M48" s="64"/>
    </row>
    <row r="49" spans="1:14" ht="15.3">
      <c r="A49" s="82"/>
      <c r="B49" s="82"/>
      <c r="C49" s="65" t="s">
        <v>272</v>
      </c>
      <c r="D49" s="63">
        <v>2011</v>
      </c>
      <c r="E49" s="63" t="s">
        <v>143</v>
      </c>
      <c r="F49" s="65" t="s">
        <v>273</v>
      </c>
      <c r="G49" s="63"/>
      <c r="H49" s="84"/>
      <c r="I49" s="33"/>
      <c r="J49" s="33"/>
      <c r="K49" s="33">
        <v>5.5E-2</v>
      </c>
      <c r="L49" s="59"/>
      <c r="M49" s="64"/>
    </row>
    <row r="50" spans="1:14" ht="15.3">
      <c r="A50" s="82"/>
      <c r="B50" s="82"/>
      <c r="C50" s="65" t="s">
        <v>263</v>
      </c>
      <c r="D50" s="63">
        <v>2019</v>
      </c>
      <c r="E50" s="63" t="s">
        <v>143</v>
      </c>
      <c r="F50" s="65" t="s">
        <v>477</v>
      </c>
      <c r="G50" s="63"/>
      <c r="H50" s="84"/>
      <c r="I50" s="33"/>
      <c r="J50" s="33"/>
      <c r="K50" s="84">
        <v>5.5E-2</v>
      </c>
      <c r="L50" s="59"/>
      <c r="M50" s="64"/>
    </row>
    <row r="51" spans="1:14" ht="15.3">
      <c r="A51" s="82"/>
      <c r="B51" s="82"/>
      <c r="C51" s="65" t="s">
        <v>287</v>
      </c>
      <c r="D51" s="63">
        <v>2014</v>
      </c>
      <c r="E51" s="63" t="s">
        <v>143</v>
      </c>
      <c r="F51" s="65" t="s">
        <v>288</v>
      </c>
      <c r="G51" s="63"/>
      <c r="H51" s="84"/>
      <c r="I51" s="33"/>
      <c r="J51" s="33"/>
      <c r="K51" s="84">
        <v>5.5E-2</v>
      </c>
      <c r="L51" s="59"/>
      <c r="M51" s="64"/>
    </row>
    <row r="52" spans="1:14" ht="15.3">
      <c r="A52" s="82"/>
      <c r="B52" s="82"/>
      <c r="C52" s="65" t="s">
        <v>274</v>
      </c>
      <c r="D52" s="63">
        <v>2015</v>
      </c>
      <c r="E52" s="63" t="s">
        <v>143</v>
      </c>
      <c r="F52" s="65" t="s">
        <v>275</v>
      </c>
      <c r="G52" s="63"/>
      <c r="H52" s="84"/>
      <c r="I52" s="33"/>
      <c r="J52" s="33"/>
      <c r="K52" s="33">
        <v>0.06</v>
      </c>
      <c r="L52" s="59"/>
      <c r="M52" s="64"/>
    </row>
    <row r="53" spans="1:14" ht="15.3">
      <c r="A53" s="82"/>
      <c r="B53" s="82"/>
      <c r="C53" s="65" t="s">
        <v>536</v>
      </c>
      <c r="D53" s="63">
        <v>2019</v>
      </c>
      <c r="E53" s="63" t="s">
        <v>143</v>
      </c>
      <c r="F53" s="65" t="s">
        <v>275</v>
      </c>
      <c r="G53" s="63"/>
      <c r="H53" s="84"/>
      <c r="I53" s="33"/>
      <c r="J53" s="33"/>
      <c r="K53" s="33">
        <v>4.2900000000000001E-2</v>
      </c>
      <c r="L53" s="59"/>
      <c r="M53" s="64"/>
      <c r="N53" s="62" t="s">
        <v>534</v>
      </c>
    </row>
    <row r="54" spans="1:14" ht="15.3">
      <c r="A54" s="82"/>
      <c r="B54" s="82"/>
      <c r="C54" s="65" t="s">
        <v>526</v>
      </c>
      <c r="D54" s="63">
        <v>2019</v>
      </c>
      <c r="E54" s="63" t="s">
        <v>143</v>
      </c>
      <c r="F54" s="65" t="s">
        <v>275</v>
      </c>
      <c r="G54" s="63"/>
      <c r="H54" s="84"/>
      <c r="I54" s="33"/>
      <c r="J54" s="33"/>
      <c r="K54" s="33">
        <v>5.7500000000000002E-2</v>
      </c>
      <c r="L54" s="59"/>
      <c r="M54" s="64"/>
    </row>
    <row r="55" spans="1:14" ht="15.3">
      <c r="A55" s="82"/>
      <c r="B55" s="82"/>
      <c r="C55" s="65" t="s">
        <v>264</v>
      </c>
      <c r="D55" s="63">
        <v>2019</v>
      </c>
      <c r="E55" s="63" t="s">
        <v>143</v>
      </c>
      <c r="F55" s="65" t="s">
        <v>539</v>
      </c>
      <c r="G55" s="63"/>
      <c r="H55" s="84"/>
      <c r="I55" s="33"/>
      <c r="J55" s="87"/>
      <c r="K55" s="33">
        <v>5.0900000000000001E-2</v>
      </c>
      <c r="L55" s="59"/>
    </row>
    <row r="56" spans="1:14" ht="15.3">
      <c r="A56" s="88"/>
      <c r="B56" s="88"/>
      <c r="C56" s="89" t="s">
        <v>35</v>
      </c>
      <c r="D56" s="65"/>
      <c r="E56" s="65"/>
      <c r="F56" s="65"/>
      <c r="G56" s="63"/>
      <c r="H56" s="84"/>
      <c r="I56" s="33"/>
      <c r="J56" s="33"/>
      <c r="K56" s="33"/>
      <c r="L56" s="59"/>
      <c r="M56" s="64"/>
    </row>
    <row r="57" spans="1:14" ht="15.3">
      <c r="A57" s="82"/>
      <c r="B57" s="82"/>
      <c r="C57" s="65" t="s">
        <v>42</v>
      </c>
      <c r="D57" s="65"/>
      <c r="E57" s="63" t="s">
        <v>145</v>
      </c>
      <c r="F57" s="65"/>
      <c r="G57" s="63"/>
      <c r="H57" s="84"/>
      <c r="I57" s="33"/>
      <c r="J57" s="33"/>
      <c r="K57" s="33"/>
      <c r="L57" s="59"/>
      <c r="M57" s="64"/>
    </row>
    <row r="58" spans="1:14" ht="15.3">
      <c r="A58" s="82"/>
      <c r="B58" s="82"/>
      <c r="C58" s="65" t="s">
        <v>39</v>
      </c>
      <c r="D58" s="63">
        <v>2001</v>
      </c>
      <c r="E58" s="63" t="s">
        <v>146</v>
      </c>
      <c r="F58" s="65" t="s">
        <v>157</v>
      </c>
      <c r="G58" s="63" t="s">
        <v>30</v>
      </c>
      <c r="H58" s="84">
        <v>0.03</v>
      </c>
      <c r="I58" s="33">
        <v>3.9999999999999994E-2</v>
      </c>
      <c r="J58" s="33">
        <f>AVERAGE(H58:I58)</f>
        <v>3.4999999999999996E-2</v>
      </c>
      <c r="K58" s="33">
        <v>3.5000000000000003E-2</v>
      </c>
      <c r="L58" s="59"/>
      <c r="M58" s="64"/>
    </row>
    <row r="59" spans="1:14" ht="15.3">
      <c r="A59" s="82"/>
      <c r="B59" s="82"/>
      <c r="C59" s="65"/>
      <c r="D59" s="65"/>
      <c r="E59" s="63" t="s">
        <v>147</v>
      </c>
      <c r="F59" s="65"/>
      <c r="G59" s="63" t="s">
        <v>31</v>
      </c>
      <c r="H59" s="84">
        <v>1.4999999999999999E-2</v>
      </c>
      <c r="I59" s="33">
        <v>2.5000000000000001E-2</v>
      </c>
      <c r="J59" s="33">
        <f>AVERAGE(H59:I59)</f>
        <v>0.02</v>
      </c>
      <c r="K59" s="33">
        <v>1.9999999999999997E-2</v>
      </c>
      <c r="L59" s="59"/>
      <c r="M59" s="64"/>
    </row>
    <row r="60" spans="1:14" ht="15.3">
      <c r="A60" s="82"/>
      <c r="B60" s="82"/>
      <c r="C60" s="65" t="s">
        <v>40</v>
      </c>
      <c r="D60" s="63">
        <v>2001</v>
      </c>
      <c r="E60" s="63" t="s">
        <v>147</v>
      </c>
      <c r="F60" s="65" t="s">
        <v>148</v>
      </c>
      <c r="G60" s="63"/>
      <c r="H60" s="84">
        <v>0.03</v>
      </c>
      <c r="I60" s="33">
        <v>4.8000000000000001E-2</v>
      </c>
      <c r="J60" s="33">
        <f>AVERAGE(H60:I60)</f>
        <v>3.9E-2</v>
      </c>
      <c r="K60" s="33">
        <v>3.9E-2</v>
      </c>
      <c r="L60" s="59"/>
      <c r="M60" s="64"/>
    </row>
    <row r="61" spans="1:14" ht="15.3">
      <c r="A61" s="82"/>
      <c r="B61" s="82"/>
      <c r="C61" s="65" t="s">
        <v>41</v>
      </c>
      <c r="D61" s="63">
        <v>2001</v>
      </c>
      <c r="E61" s="63" t="s">
        <v>147</v>
      </c>
      <c r="F61" s="65" t="s">
        <v>149</v>
      </c>
      <c r="G61" s="63"/>
      <c r="H61" s="84">
        <v>0.03</v>
      </c>
      <c r="I61" s="33">
        <v>3.5000000000000003E-2</v>
      </c>
      <c r="J61" s="33">
        <f>AVERAGE(H61:I61)</f>
        <v>3.2500000000000001E-2</v>
      </c>
      <c r="K61" s="33">
        <v>3.2500000000000001E-2</v>
      </c>
      <c r="L61" s="59"/>
      <c r="M61" s="64"/>
    </row>
    <row r="62" spans="1:14" ht="15.3">
      <c r="A62" s="82"/>
      <c r="B62" s="82"/>
      <c r="C62" s="280" t="s">
        <v>26</v>
      </c>
      <c r="D62" s="280"/>
      <c r="E62" s="280"/>
      <c r="F62" s="280"/>
      <c r="G62" s="281"/>
      <c r="H62" s="282"/>
      <c r="I62" s="283"/>
      <c r="J62" s="283"/>
      <c r="K62" s="280"/>
      <c r="L62" s="284">
        <f>MEDIAN(K29:K61)</f>
        <v>4.2900000000000001E-2</v>
      </c>
      <c r="M62" s="64"/>
    </row>
    <row r="63" spans="1:14" ht="15.3">
      <c r="A63" s="82" t="s">
        <v>33</v>
      </c>
      <c r="B63" s="82" t="s">
        <v>33</v>
      </c>
      <c r="C63" s="85"/>
      <c r="D63" s="63"/>
      <c r="E63" s="63"/>
      <c r="F63" s="65"/>
      <c r="G63" s="63"/>
      <c r="H63" s="84"/>
      <c r="I63" s="33"/>
      <c r="J63" s="33"/>
      <c r="K63" s="33"/>
      <c r="L63" s="59"/>
      <c r="M63" s="64"/>
    </row>
    <row r="64" spans="1:14" ht="15.3">
      <c r="A64" s="82"/>
      <c r="B64" s="82"/>
      <c r="C64" s="65" t="s">
        <v>284</v>
      </c>
      <c r="D64" s="90">
        <v>2015</v>
      </c>
      <c r="E64" s="63" t="s">
        <v>285</v>
      </c>
      <c r="F64" s="65" t="s">
        <v>286</v>
      </c>
      <c r="J64" s="84"/>
      <c r="K64" s="33">
        <v>5.7000000000000002E-2</v>
      </c>
      <c r="L64" s="59"/>
      <c r="M64" s="64"/>
    </row>
    <row r="65" spans="1:13" ht="15.3">
      <c r="A65" s="82"/>
      <c r="B65" s="82"/>
      <c r="C65" s="65" t="s">
        <v>34</v>
      </c>
      <c r="D65" s="90">
        <v>2019</v>
      </c>
      <c r="E65" s="63" t="s">
        <v>150</v>
      </c>
      <c r="F65" s="65" t="s">
        <v>289</v>
      </c>
      <c r="G65" s="63"/>
      <c r="H65" s="84"/>
      <c r="I65" s="63"/>
      <c r="J65" s="65"/>
      <c r="K65" s="33">
        <v>1.8499999999999999E-2</v>
      </c>
      <c r="L65" s="59"/>
      <c r="M65" s="64"/>
    </row>
    <row r="66" spans="1:13" ht="15.3">
      <c r="A66" s="82"/>
      <c r="B66" s="82"/>
      <c r="C66" s="65" t="s">
        <v>151</v>
      </c>
      <c r="D66" s="90">
        <v>2019</v>
      </c>
      <c r="E66" s="63" t="s">
        <v>150</v>
      </c>
      <c r="F66" s="65" t="s">
        <v>499</v>
      </c>
      <c r="G66" s="63"/>
      <c r="H66" s="84"/>
      <c r="I66" s="63"/>
      <c r="J66" s="65"/>
      <c r="K66" s="33">
        <v>4.6199999999999998E-2</v>
      </c>
      <c r="L66" s="59"/>
      <c r="M66" s="64"/>
    </row>
    <row r="67" spans="1:13" ht="15.3">
      <c r="A67" s="82"/>
      <c r="B67" s="82"/>
      <c r="C67" s="65" t="s">
        <v>197</v>
      </c>
      <c r="D67" s="90">
        <v>2008</v>
      </c>
      <c r="E67" s="63" t="s">
        <v>152</v>
      </c>
      <c r="F67" s="65" t="s">
        <v>198</v>
      </c>
      <c r="G67" s="63"/>
      <c r="H67" s="84">
        <v>4.9999999999999996E-2</v>
      </c>
      <c r="I67" s="33">
        <v>5.74E-2</v>
      </c>
      <c r="J67" s="33">
        <f>AVERAGE(H67:I67)</f>
        <v>5.3699999999999998E-2</v>
      </c>
      <c r="K67" s="33">
        <f>AVERAGE(J67:J68)</f>
        <v>5.3699999999999998E-2</v>
      </c>
      <c r="L67" s="59"/>
      <c r="M67" s="64"/>
    </row>
    <row r="68" spans="1:13" ht="15.3">
      <c r="A68" s="82"/>
      <c r="B68" s="82"/>
      <c r="C68" s="65" t="s">
        <v>261</v>
      </c>
      <c r="D68" s="90">
        <v>2019</v>
      </c>
      <c r="E68" s="63" t="s">
        <v>187</v>
      </c>
      <c r="F68" s="65" t="s">
        <v>262</v>
      </c>
      <c r="J68" s="84"/>
      <c r="K68" s="33">
        <v>5.6000000000000001E-2</v>
      </c>
      <c r="L68" s="59"/>
      <c r="M68" s="64"/>
    </row>
    <row r="69" spans="1:13" ht="15.3">
      <c r="A69" s="82"/>
      <c r="B69" s="82"/>
      <c r="C69" s="280" t="s">
        <v>26</v>
      </c>
      <c r="D69" s="280"/>
      <c r="E69" s="280"/>
      <c r="F69" s="280"/>
      <c r="G69" s="281"/>
      <c r="H69" s="282"/>
      <c r="I69" s="283"/>
      <c r="J69" s="283"/>
      <c r="K69" s="280"/>
      <c r="L69" s="284">
        <f>MEDIAN(K64:K68)</f>
        <v>5.3699999999999998E-2</v>
      </c>
      <c r="M69" s="64"/>
    </row>
    <row r="70" spans="1:13" ht="15.3">
      <c r="A70" s="82" t="s">
        <v>36</v>
      </c>
      <c r="B70" s="82" t="s">
        <v>36</v>
      </c>
      <c r="C70" s="65"/>
      <c r="D70" s="65"/>
      <c r="E70" s="65"/>
      <c r="F70" s="65"/>
      <c r="G70" s="63"/>
      <c r="H70" s="84"/>
      <c r="I70" s="33"/>
      <c r="J70" s="33"/>
      <c r="K70" s="33"/>
      <c r="L70" s="59"/>
      <c r="M70" s="64"/>
    </row>
    <row r="71" spans="1:13" ht="15.3">
      <c r="A71" s="82"/>
      <c r="B71" s="82"/>
      <c r="C71" s="65" t="s">
        <v>63</v>
      </c>
      <c r="D71" s="63">
        <v>2015</v>
      </c>
      <c r="E71" s="63" t="s">
        <v>143</v>
      </c>
      <c r="F71" s="65" t="s">
        <v>153</v>
      </c>
      <c r="G71" s="63" t="s">
        <v>30</v>
      </c>
      <c r="H71" s="84"/>
      <c r="I71" s="33"/>
      <c r="J71" s="33">
        <v>6.2199999999999998E-2</v>
      </c>
      <c r="K71" s="33">
        <f>AVERAGE(J71:J72)</f>
        <v>5.21E-2</v>
      </c>
      <c r="L71" s="59"/>
      <c r="M71" s="64"/>
    </row>
    <row r="72" spans="1:13" ht="15.3">
      <c r="A72" s="82"/>
      <c r="B72" s="82"/>
      <c r="C72" s="65"/>
      <c r="D72" s="65"/>
      <c r="E72" s="65"/>
      <c r="F72" s="65"/>
      <c r="G72" s="63" t="s">
        <v>31</v>
      </c>
      <c r="H72" s="84"/>
      <c r="I72" s="33"/>
      <c r="J72" s="33">
        <v>4.2000000000000003E-2</v>
      </c>
      <c r="K72" s="33"/>
      <c r="L72" s="59"/>
      <c r="M72" s="64"/>
    </row>
    <row r="73" spans="1:13" ht="15.3">
      <c r="A73" s="82"/>
      <c r="B73" s="82"/>
      <c r="C73" s="65" t="s">
        <v>269</v>
      </c>
      <c r="D73" s="63">
        <v>2010</v>
      </c>
      <c r="E73" s="63" t="s">
        <v>271</v>
      </c>
      <c r="F73" s="65" t="s">
        <v>270</v>
      </c>
      <c r="G73" s="63" t="s">
        <v>31</v>
      </c>
      <c r="H73" s="84"/>
      <c r="I73" s="33"/>
      <c r="J73" s="33"/>
      <c r="K73" s="33">
        <v>3.9999999999999994E-2</v>
      </c>
      <c r="L73" s="59"/>
      <c r="M73" s="64"/>
    </row>
    <row r="74" spans="1:13" ht="15.3">
      <c r="A74" s="82"/>
      <c r="B74" s="82"/>
      <c r="C74" s="65" t="s">
        <v>268</v>
      </c>
      <c r="D74" s="63">
        <v>2010</v>
      </c>
      <c r="E74" s="63" t="s">
        <v>143</v>
      </c>
      <c r="F74" s="65" t="s">
        <v>154</v>
      </c>
      <c r="G74" s="63" t="s">
        <v>31</v>
      </c>
      <c r="H74" s="84"/>
      <c r="I74" s="33"/>
      <c r="J74" s="33"/>
      <c r="K74" s="33">
        <v>0.03</v>
      </c>
      <c r="L74" s="59"/>
      <c r="M74" s="64"/>
    </row>
    <row r="75" spans="1:13" ht="15.3">
      <c r="A75" s="82"/>
      <c r="B75" s="82"/>
      <c r="C75" s="65" t="s">
        <v>267</v>
      </c>
      <c r="D75" s="63">
        <v>2011</v>
      </c>
      <c r="E75" s="63" t="s">
        <v>143</v>
      </c>
      <c r="F75" s="65" t="s">
        <v>154</v>
      </c>
      <c r="G75" s="63" t="s">
        <v>30</v>
      </c>
      <c r="H75" s="84"/>
      <c r="I75" s="33"/>
      <c r="J75" s="33">
        <v>4.6300000000000001E-2</v>
      </c>
      <c r="K75" s="33">
        <f>AVERAGE(J75:J76)</f>
        <v>4.1149999999999999E-2</v>
      </c>
      <c r="L75" s="59"/>
      <c r="M75" s="64"/>
    </row>
    <row r="76" spans="1:13" ht="15.3">
      <c r="A76" s="82"/>
      <c r="B76" s="82"/>
      <c r="C76" s="65"/>
      <c r="D76" s="65"/>
      <c r="E76" s="65"/>
      <c r="F76" s="65"/>
      <c r="G76" s="63" t="s">
        <v>31</v>
      </c>
      <c r="H76" s="84"/>
      <c r="I76" s="33"/>
      <c r="J76" s="33">
        <v>3.5999999999999997E-2</v>
      </c>
      <c r="K76" s="33"/>
      <c r="L76" s="59"/>
      <c r="M76" s="64"/>
    </row>
    <row r="77" spans="1:13" ht="15.6" thickBot="1">
      <c r="A77" s="88"/>
      <c r="B77" s="88"/>
      <c r="C77" s="280" t="s">
        <v>26</v>
      </c>
      <c r="D77" s="91"/>
      <c r="E77" s="91"/>
      <c r="F77" s="91"/>
      <c r="G77" s="92"/>
      <c r="H77" s="93"/>
      <c r="I77" s="60"/>
      <c r="J77" s="60"/>
      <c r="K77" s="91"/>
      <c r="L77" s="285">
        <f>MEDIAN(K71:K76)</f>
        <v>4.0575E-2</v>
      </c>
      <c r="M77" s="64"/>
    </row>
    <row r="78" spans="1:13" ht="15.6" thickBot="1">
      <c r="A78" s="94" t="s">
        <v>1</v>
      </c>
      <c r="B78" s="94" t="s">
        <v>1</v>
      </c>
      <c r="C78" s="95"/>
      <c r="D78" s="95"/>
      <c r="E78" s="95"/>
      <c r="F78" s="95"/>
      <c r="G78" s="96"/>
      <c r="H78" s="97"/>
      <c r="I78" s="61"/>
      <c r="J78" s="61"/>
      <c r="K78" s="98"/>
      <c r="L78" s="99">
        <f>AVERAGE(L28:L77)</f>
        <v>4.8043750000000003E-2</v>
      </c>
      <c r="M78" s="64"/>
    </row>
    <row r="79" spans="1:13" ht="15.6" thickBot="1">
      <c r="A79" s="120" t="s">
        <v>26</v>
      </c>
      <c r="B79" s="120" t="s">
        <v>26</v>
      </c>
      <c r="C79" s="121"/>
      <c r="D79" s="121"/>
      <c r="E79" s="121"/>
      <c r="F79" s="121"/>
      <c r="G79" s="122"/>
      <c r="H79" s="123"/>
      <c r="I79" s="124"/>
      <c r="J79" s="124"/>
      <c r="K79" s="125"/>
      <c r="L79" s="99">
        <v>4.8300000000000003E-2</v>
      </c>
      <c r="M79" s="64"/>
    </row>
    <row r="80" spans="1:13" ht="12.6">
      <c r="M80" s="64"/>
    </row>
    <row r="81" spans="1:13" ht="12.6">
      <c r="M81" s="64"/>
    </row>
    <row r="82" spans="1:13" ht="12.6">
      <c r="M82" s="64"/>
    </row>
    <row r="83" spans="1:13" ht="12.6">
      <c r="A83" s="101" t="s">
        <v>44</v>
      </c>
      <c r="B83" s="64"/>
      <c r="C83" s="64"/>
      <c r="D83" s="64"/>
      <c r="E83" s="64"/>
      <c r="F83" s="64"/>
      <c r="G83" s="100"/>
      <c r="H83" s="64"/>
      <c r="I83" s="64"/>
      <c r="J83" s="64"/>
      <c r="K83" s="64"/>
      <c r="L83" s="64"/>
      <c r="M83" s="64"/>
    </row>
    <row r="84" spans="1:13" ht="12.6">
      <c r="A84" s="101" t="s">
        <v>45</v>
      </c>
      <c r="B84" s="64"/>
      <c r="C84" s="64"/>
      <c r="D84" s="64"/>
      <c r="E84" s="64"/>
      <c r="F84" s="64"/>
      <c r="G84" s="100"/>
      <c r="H84" s="64"/>
      <c r="I84" s="64"/>
      <c r="J84" s="64"/>
      <c r="K84" s="64"/>
      <c r="L84" s="64"/>
      <c r="M84" s="64"/>
    </row>
    <row r="85" spans="1:13" ht="12.6">
      <c r="A85" s="101" t="s">
        <v>62</v>
      </c>
      <c r="B85" s="64"/>
      <c r="C85" s="64"/>
      <c r="D85" s="64"/>
      <c r="E85" s="64"/>
      <c r="F85" s="64"/>
      <c r="G85" s="100"/>
      <c r="H85" s="64"/>
      <c r="I85" s="64"/>
      <c r="J85" s="64"/>
      <c r="K85" s="64"/>
      <c r="L85" s="64"/>
      <c r="M85" s="64"/>
    </row>
    <row r="86" spans="1:13" ht="12.6">
      <c r="A86" s="101" t="s">
        <v>38</v>
      </c>
      <c r="B86" s="64"/>
      <c r="C86" s="64"/>
      <c r="D86" s="64"/>
      <c r="E86" s="64"/>
      <c r="F86" s="64"/>
      <c r="G86" s="100"/>
      <c r="H86" s="64"/>
      <c r="I86" s="64"/>
      <c r="J86" s="64"/>
      <c r="K86" s="64"/>
      <c r="L86" s="64"/>
      <c r="M86" s="64"/>
    </row>
    <row r="87" spans="1:13" ht="12.6">
      <c r="A87" s="101" t="s">
        <v>81</v>
      </c>
      <c r="B87" s="64"/>
      <c r="C87" s="64"/>
      <c r="D87" s="64"/>
      <c r="E87" s="64"/>
      <c r="F87" s="64"/>
      <c r="G87" s="100"/>
      <c r="H87" s="64"/>
      <c r="I87" s="64"/>
      <c r="J87" s="64"/>
      <c r="K87" s="64"/>
      <c r="L87" s="64"/>
      <c r="M87" s="64"/>
    </row>
    <row r="88" spans="1:13" ht="12.6">
      <c r="A88" s="101" t="s">
        <v>123</v>
      </c>
      <c r="B88" s="64"/>
      <c r="C88" s="64"/>
      <c r="D88" s="64"/>
      <c r="E88" s="64"/>
      <c r="F88" s="64"/>
      <c r="G88" s="100"/>
      <c r="H88" s="64"/>
      <c r="I88" s="64"/>
      <c r="J88" s="64"/>
      <c r="K88" s="64"/>
      <c r="L88" s="64"/>
      <c r="M88" s="64"/>
    </row>
    <row r="89" spans="1:13" ht="12.6">
      <c r="A89" s="101" t="s">
        <v>48</v>
      </c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101"/>
    </row>
    <row r="91" spans="1:13" ht="12.6">
      <c r="A91" s="102" t="s">
        <v>75</v>
      </c>
      <c r="B91" s="64"/>
    </row>
    <row r="92" spans="1:13" ht="12.6">
      <c r="A92" s="102" t="s">
        <v>76</v>
      </c>
      <c r="B92" s="64"/>
    </row>
    <row r="93" spans="1:13" ht="12.6">
      <c r="A93" s="103" t="s">
        <v>77</v>
      </c>
      <c r="B93" s="64"/>
    </row>
    <row r="94" spans="1:13" ht="12.6">
      <c r="A94" s="102" t="s">
        <v>64</v>
      </c>
      <c r="B94" s="64"/>
    </row>
    <row r="95" spans="1:13" ht="12.6">
      <c r="A95" s="32" t="s">
        <v>65</v>
      </c>
      <c r="B95" s="64"/>
    </row>
    <row r="96" spans="1:13" ht="12.6">
      <c r="A96" s="102" t="s">
        <v>66</v>
      </c>
      <c r="B96" s="64"/>
    </row>
    <row r="97" spans="1:2" ht="12.6">
      <c r="A97" s="102" t="s">
        <v>67</v>
      </c>
      <c r="B97" s="64"/>
    </row>
    <row r="98" spans="1:2" ht="12.6">
      <c r="A98" s="102" t="s">
        <v>78</v>
      </c>
      <c r="B98" s="64"/>
    </row>
    <row r="99" spans="1:2" ht="12.6">
      <c r="A99" s="103" t="s">
        <v>162</v>
      </c>
      <c r="B99" s="64"/>
    </row>
    <row r="100" spans="1:2" ht="12.6">
      <c r="A100" s="102" t="s">
        <v>68</v>
      </c>
      <c r="B100" s="64"/>
    </row>
    <row r="101" spans="1:2" ht="12.6">
      <c r="A101" s="104"/>
      <c r="B101" s="64"/>
    </row>
    <row r="102" spans="1:2" ht="12.6">
      <c r="A102" s="102" t="s">
        <v>69</v>
      </c>
      <c r="B102" s="64"/>
    </row>
    <row r="103" spans="1:2" ht="12.6">
      <c r="A103" s="102" t="s">
        <v>163</v>
      </c>
      <c r="B103" s="64"/>
    </row>
    <row r="104" spans="1:2" ht="12.6">
      <c r="A104" s="103" t="s">
        <v>164</v>
      </c>
      <c r="B104" s="64"/>
    </row>
    <row r="105" spans="1:2" ht="12.6">
      <c r="A105" s="102" t="s">
        <v>70</v>
      </c>
      <c r="B105" s="64"/>
    </row>
    <row r="106" spans="1:2" ht="12.6">
      <c r="A106" s="102" t="s">
        <v>71</v>
      </c>
      <c r="B106" s="64"/>
    </row>
    <row r="107" spans="1:2" ht="12.6">
      <c r="A107" s="102" t="s">
        <v>79</v>
      </c>
      <c r="B107" s="64"/>
    </row>
    <row r="108" spans="1:2" ht="12.6">
      <c r="A108" s="104"/>
      <c r="B108" s="64"/>
    </row>
    <row r="109" spans="1:2" ht="12.6">
      <c r="A109" s="102" t="s">
        <v>80</v>
      </c>
      <c r="B109" s="64"/>
    </row>
    <row r="110" spans="1:2" ht="12.6">
      <c r="A110" s="102" t="s">
        <v>72</v>
      </c>
      <c r="B110" s="64"/>
    </row>
    <row r="111" spans="1:2" ht="12.6">
      <c r="A111" s="104"/>
      <c r="B111" s="64"/>
    </row>
    <row r="112" spans="1:2" ht="12.6">
      <c r="A112" s="102" t="s">
        <v>82</v>
      </c>
      <c r="B112" s="64"/>
    </row>
    <row r="113" spans="1:1">
      <c r="A113" s="102" t="s">
        <v>73</v>
      </c>
    </row>
    <row r="114" spans="1:1">
      <c r="A114" s="102" t="s">
        <v>83</v>
      </c>
    </row>
    <row r="115" spans="1:1">
      <c r="A115" s="102" t="s">
        <v>84</v>
      </c>
    </row>
    <row r="116" spans="1:1">
      <c r="A116" s="103" t="s">
        <v>85</v>
      </c>
    </row>
    <row r="117" spans="1:1">
      <c r="A117" s="102" t="s">
        <v>86</v>
      </c>
    </row>
    <row r="118" spans="1:1">
      <c r="A118" s="102" t="s">
        <v>87</v>
      </c>
    </row>
    <row r="119" spans="1:1">
      <c r="A119" s="102">
        <v>85</v>
      </c>
    </row>
    <row r="120" spans="1:1">
      <c r="A120" s="102" t="s">
        <v>88</v>
      </c>
    </row>
    <row r="121" spans="1:1">
      <c r="A121" s="103" t="s">
        <v>89</v>
      </c>
    </row>
    <row r="122" spans="1:1">
      <c r="A122" s="102" t="s">
        <v>74</v>
      </c>
    </row>
    <row r="123" spans="1:1">
      <c r="A123" s="102" t="s">
        <v>90</v>
      </c>
    </row>
    <row r="124" spans="1:1">
      <c r="A124" s="103" t="s">
        <v>91</v>
      </c>
    </row>
  </sheetData>
  <phoneticPr fontId="88" type="noConversion"/>
  <hyperlinks>
    <hyperlink ref="A95" r:id="rId1" display="http://www.ssab.gov/estimated rate of return.pdf" xr:uid="{00000000-0004-0000-1500-000000000000}"/>
  </hyperlinks>
  <pageMargins left="0.68" right="0.56000000000000005" top="0.31" bottom="0.2" header="0.27" footer="0.22"/>
  <pageSetup scale="41" orientation="portrait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pageSetUpPr fitToPage="1"/>
  </sheetPr>
  <dimension ref="A1:O46"/>
  <sheetViews>
    <sheetView topLeftCell="A25" zoomScale="75" zoomScaleNormal="75" workbookViewId="0">
      <selection activeCell="E25" sqref="E25"/>
    </sheetView>
  </sheetViews>
  <sheetFormatPr defaultColWidth="9.1640625" defaultRowHeight="12.3"/>
  <cols>
    <col min="1" max="1" width="33.1640625" style="62" customWidth="1"/>
    <col min="2" max="2" width="46.71875" style="62" customWidth="1"/>
    <col min="3" max="3" width="15.71875" style="62" customWidth="1"/>
    <col min="4" max="4" width="21.27734375" style="62" customWidth="1"/>
    <col min="5" max="5" width="52.27734375" style="62" customWidth="1"/>
    <col min="6" max="6" width="16.5546875" style="62" customWidth="1"/>
    <col min="7" max="7" width="10.44140625" style="62" customWidth="1"/>
    <col min="8" max="8" width="10.27734375" style="62" bestFit="1" customWidth="1"/>
    <col min="9" max="10" width="9.1640625" style="62"/>
    <col min="11" max="11" width="10.71875" style="62" bestFit="1" customWidth="1"/>
    <col min="12" max="16384" width="9.1640625" style="62"/>
  </cols>
  <sheetData>
    <row r="1" spans="1:15" ht="15">
      <c r="K1" s="22" t="s">
        <v>646</v>
      </c>
    </row>
    <row r="2" spans="1:15" ht="15">
      <c r="J2" s="64"/>
      <c r="K2" s="1" t="s">
        <v>518</v>
      </c>
      <c r="L2" s="64"/>
      <c r="M2" s="64"/>
      <c r="N2" s="64"/>
      <c r="O2" s="64"/>
    </row>
    <row r="3" spans="1:15" ht="15">
      <c r="J3" s="64"/>
      <c r="K3" s="1" t="s">
        <v>173</v>
      </c>
      <c r="L3" s="64"/>
      <c r="M3" s="64"/>
      <c r="N3" s="64"/>
      <c r="O3" s="64"/>
    </row>
    <row r="4" spans="1:15" ht="15">
      <c r="J4" s="64"/>
      <c r="K4" s="112" t="s">
        <v>533</v>
      </c>
      <c r="L4" s="64"/>
      <c r="M4" s="64"/>
      <c r="N4" s="64"/>
      <c r="O4" s="64"/>
    </row>
    <row r="5" spans="1:15" ht="15">
      <c r="A5" s="67" t="s">
        <v>518</v>
      </c>
      <c r="B5" s="67"/>
      <c r="C5" s="67"/>
      <c r="D5" s="67"/>
      <c r="E5" s="67"/>
      <c r="F5" s="67"/>
      <c r="G5" s="67"/>
      <c r="H5" s="67"/>
      <c r="I5" s="67"/>
      <c r="J5" s="110"/>
      <c r="K5" s="110"/>
      <c r="L5" s="64"/>
      <c r="M5" s="64"/>
      <c r="N5" s="64"/>
      <c r="O5" s="64"/>
    </row>
    <row r="6" spans="1:15" ht="15">
      <c r="A6" s="67"/>
      <c r="B6" s="67"/>
      <c r="C6" s="67"/>
      <c r="D6" s="67"/>
      <c r="E6" s="67"/>
      <c r="F6" s="67"/>
      <c r="G6" s="67"/>
      <c r="H6" s="67"/>
      <c r="I6" s="67"/>
      <c r="J6" s="110"/>
      <c r="K6" s="110"/>
      <c r="L6" s="64"/>
      <c r="M6" s="64"/>
      <c r="N6" s="64"/>
      <c r="O6" s="64"/>
    </row>
    <row r="7" spans="1:15" ht="15">
      <c r="A7" s="67" t="s">
        <v>51</v>
      </c>
      <c r="B7" s="68"/>
      <c r="C7" s="68"/>
      <c r="D7" s="68"/>
      <c r="E7" s="68"/>
      <c r="F7" s="68"/>
      <c r="G7" s="68"/>
      <c r="H7" s="68"/>
      <c r="I7" s="69"/>
      <c r="J7" s="110"/>
      <c r="K7" s="110"/>
      <c r="L7" s="64"/>
      <c r="M7" s="64"/>
      <c r="N7" s="64"/>
      <c r="O7" s="64"/>
    </row>
    <row r="8" spans="1:15" ht="15">
      <c r="A8" s="67" t="s">
        <v>545</v>
      </c>
      <c r="B8" s="68"/>
      <c r="C8" s="68"/>
      <c r="D8" s="68"/>
      <c r="E8" s="68"/>
      <c r="F8" s="68"/>
      <c r="G8" s="68"/>
      <c r="H8" s="68"/>
      <c r="I8" s="69"/>
      <c r="J8" s="110"/>
      <c r="K8" s="110"/>
      <c r="L8" s="64"/>
      <c r="M8" s="64"/>
      <c r="N8" s="64"/>
      <c r="O8" s="64"/>
    </row>
    <row r="9" spans="1:15" ht="15">
      <c r="A9" s="67"/>
      <c r="B9" s="68"/>
      <c r="C9" s="68"/>
      <c r="D9" s="68"/>
      <c r="E9" s="68"/>
      <c r="F9" s="68"/>
      <c r="G9" s="68"/>
      <c r="H9" s="68"/>
      <c r="I9" s="69"/>
      <c r="J9" s="110"/>
      <c r="K9" s="110"/>
      <c r="L9" s="64"/>
      <c r="M9" s="64"/>
      <c r="N9" s="64"/>
      <c r="O9" s="64"/>
    </row>
    <row r="10" spans="1:15" ht="15.3" thickBot="1">
      <c r="A10" s="67" t="s">
        <v>505</v>
      </c>
      <c r="B10" s="68"/>
      <c r="C10" s="68"/>
      <c r="D10" s="68"/>
      <c r="E10" s="68"/>
      <c r="F10" s="68"/>
      <c r="G10" s="68"/>
      <c r="H10" s="68"/>
      <c r="I10" s="68"/>
      <c r="J10" s="68"/>
      <c r="K10" s="69"/>
      <c r="L10" s="64"/>
      <c r="M10" s="64"/>
      <c r="N10" s="64"/>
      <c r="O10" s="64"/>
    </row>
    <row r="11" spans="1:15" ht="15">
      <c r="A11" s="70"/>
      <c r="B11" s="71"/>
      <c r="C11" s="72" t="s">
        <v>100</v>
      </c>
      <c r="D11" s="72" t="s">
        <v>101</v>
      </c>
      <c r="E11" s="73"/>
      <c r="F11" s="72" t="s">
        <v>102</v>
      </c>
      <c r="G11" s="74" t="s">
        <v>52</v>
      </c>
      <c r="H11" s="71"/>
      <c r="I11" s="74" t="s">
        <v>103</v>
      </c>
      <c r="J11" s="75"/>
      <c r="K11" s="76" t="s">
        <v>2</v>
      </c>
      <c r="L11" s="64"/>
      <c r="M11" s="64"/>
      <c r="N11" s="64"/>
      <c r="O11" s="64"/>
    </row>
    <row r="12" spans="1:15" ht="15.3" thickBot="1">
      <c r="A12" s="77" t="s">
        <v>53</v>
      </c>
      <c r="B12" s="78" t="s">
        <v>54</v>
      </c>
      <c r="C12" s="79" t="s">
        <v>104</v>
      </c>
      <c r="D12" s="79" t="s">
        <v>105</v>
      </c>
      <c r="E12" s="80" t="s">
        <v>106</v>
      </c>
      <c r="F12" s="79" t="s">
        <v>107</v>
      </c>
      <c r="G12" s="79" t="s">
        <v>55</v>
      </c>
      <c r="H12" s="79" t="s">
        <v>56</v>
      </c>
      <c r="I12" s="79" t="s">
        <v>57</v>
      </c>
      <c r="J12" s="79" t="s">
        <v>1</v>
      </c>
      <c r="K12" s="81"/>
      <c r="L12" s="64"/>
      <c r="M12" s="64"/>
      <c r="N12" s="64"/>
      <c r="O12" s="64"/>
    </row>
    <row r="13" spans="1:15" ht="15.3">
      <c r="A13" s="82" t="s">
        <v>108</v>
      </c>
      <c r="B13" s="65"/>
      <c r="C13" s="65"/>
      <c r="D13" s="65"/>
      <c r="E13" s="65"/>
      <c r="F13" s="65"/>
      <c r="G13" s="65"/>
      <c r="H13" s="65"/>
      <c r="I13" s="63"/>
      <c r="J13" s="63"/>
      <c r="K13" s="83"/>
      <c r="L13" s="64"/>
      <c r="M13" s="64"/>
      <c r="N13" s="64"/>
      <c r="O13" s="64"/>
    </row>
    <row r="14" spans="1:15" ht="15.3">
      <c r="A14" s="82"/>
      <c r="B14" s="65" t="s">
        <v>29</v>
      </c>
      <c r="C14" s="63">
        <v>2016</v>
      </c>
      <c r="D14" s="63" t="s">
        <v>445</v>
      </c>
      <c r="E14" s="65" t="s">
        <v>109</v>
      </c>
      <c r="F14" s="63" t="s">
        <v>30</v>
      </c>
      <c r="G14" s="84"/>
      <c r="H14" s="63"/>
      <c r="I14" s="85"/>
      <c r="J14" s="33">
        <f>0.12-0.06</f>
        <v>0.06</v>
      </c>
      <c r="K14" s="83"/>
      <c r="L14" s="64"/>
      <c r="M14" s="64"/>
      <c r="N14" s="64"/>
      <c r="O14" s="64"/>
    </row>
    <row r="15" spans="1:15" ht="15.3">
      <c r="A15" s="82"/>
      <c r="B15" s="85"/>
      <c r="C15" s="86"/>
      <c r="D15" s="85"/>
      <c r="E15" s="65"/>
      <c r="F15" s="63" t="s">
        <v>31</v>
      </c>
      <c r="G15" s="84"/>
      <c r="H15" s="63"/>
      <c r="I15" s="85"/>
      <c r="J15" s="33">
        <f>0.1-0.056</f>
        <v>4.4000000000000004E-2</v>
      </c>
      <c r="K15" s="59"/>
      <c r="L15" s="64"/>
      <c r="M15" s="64"/>
      <c r="N15" s="64"/>
      <c r="O15" s="64"/>
    </row>
    <row r="16" spans="1:15" ht="15.3">
      <c r="A16" s="82"/>
      <c r="B16" s="65" t="s">
        <v>264</v>
      </c>
      <c r="C16" s="63">
        <v>2019</v>
      </c>
      <c r="D16" s="63" t="s">
        <v>540</v>
      </c>
      <c r="E16" s="65" t="s">
        <v>109</v>
      </c>
      <c r="F16" s="63" t="s">
        <v>30</v>
      </c>
      <c r="G16" s="84"/>
      <c r="H16" s="63"/>
      <c r="I16" s="85"/>
      <c r="J16" s="33">
        <v>6.2600000000000003E-2</v>
      </c>
      <c r="K16" s="59"/>
      <c r="L16" s="64"/>
      <c r="M16" s="64"/>
      <c r="N16" s="64"/>
      <c r="O16" s="64"/>
    </row>
    <row r="17" spans="1:15" ht="15.3">
      <c r="A17" s="82"/>
      <c r="B17" s="85"/>
      <c r="C17" s="86"/>
      <c r="D17" s="85"/>
      <c r="E17" s="65"/>
      <c r="F17" s="63" t="s">
        <v>31</v>
      </c>
      <c r="G17" s="84"/>
      <c r="H17" s="63"/>
      <c r="I17" s="85"/>
      <c r="J17" s="33">
        <v>4.6600000000000003E-2</v>
      </c>
      <c r="K17" s="59"/>
      <c r="L17" s="64"/>
      <c r="M17" s="64"/>
      <c r="N17" s="64"/>
      <c r="O17" s="64"/>
    </row>
    <row r="18" spans="1:15" ht="15.3">
      <c r="A18" s="82"/>
      <c r="B18" s="65" t="s">
        <v>537</v>
      </c>
      <c r="C18" s="63">
        <v>2019</v>
      </c>
      <c r="D18" s="63" t="s">
        <v>538</v>
      </c>
      <c r="E18" s="65" t="s">
        <v>109</v>
      </c>
      <c r="F18" s="63" t="s">
        <v>30</v>
      </c>
      <c r="G18" s="84"/>
      <c r="H18" s="63"/>
      <c r="I18" s="85"/>
      <c r="J18" s="33">
        <v>5.5E-2</v>
      </c>
      <c r="K18" s="59"/>
      <c r="L18" s="64"/>
      <c r="M18" s="64"/>
      <c r="N18" s="64"/>
      <c r="O18" s="64"/>
    </row>
    <row r="19" spans="1:15" ht="15.3">
      <c r="A19" s="82"/>
      <c r="B19" s="85"/>
      <c r="C19" s="86"/>
      <c r="D19" s="85"/>
      <c r="E19" s="65"/>
      <c r="F19" s="63" t="s">
        <v>31</v>
      </c>
      <c r="G19" s="84"/>
      <c r="H19" s="63"/>
      <c r="I19" s="85"/>
      <c r="J19" s="33"/>
      <c r="K19" s="59"/>
      <c r="L19" s="64"/>
      <c r="M19" s="64"/>
      <c r="N19" s="64"/>
      <c r="O19" s="64"/>
    </row>
    <row r="20" spans="1:15" ht="15.3">
      <c r="A20" s="82"/>
      <c r="B20" s="280" t="s">
        <v>26</v>
      </c>
      <c r="C20" s="280"/>
      <c r="D20" s="281"/>
      <c r="E20" s="280"/>
      <c r="F20" s="281"/>
      <c r="G20" s="282"/>
      <c r="H20" s="283"/>
      <c r="I20" s="283"/>
      <c r="J20" s="280"/>
      <c r="K20" s="284">
        <f>AVERAGE(J14:J19)</f>
        <v>5.3640000000000007E-2</v>
      </c>
      <c r="L20" s="64"/>
      <c r="M20" s="64"/>
      <c r="N20" s="64"/>
      <c r="O20" s="64"/>
    </row>
    <row r="21" spans="1:15" ht="15.3">
      <c r="A21" s="82"/>
      <c r="B21" s="65"/>
      <c r="C21" s="65"/>
      <c r="D21" s="63"/>
      <c r="E21" s="65"/>
      <c r="F21" s="63"/>
      <c r="G21" s="84"/>
      <c r="H21" s="33"/>
      <c r="I21" s="33"/>
      <c r="J21" s="65"/>
      <c r="K21" s="59"/>
      <c r="L21" s="64"/>
      <c r="M21" s="64"/>
      <c r="N21" s="64"/>
      <c r="O21" s="64"/>
    </row>
    <row r="22" spans="1:15" ht="15.3">
      <c r="A22" s="82" t="s">
        <v>111</v>
      </c>
      <c r="B22" s="65"/>
      <c r="C22" s="65"/>
      <c r="D22" s="63"/>
      <c r="E22" s="65"/>
      <c r="F22" s="63"/>
      <c r="G22" s="84"/>
      <c r="H22" s="33"/>
      <c r="I22" s="33"/>
      <c r="J22" s="65"/>
      <c r="K22" s="59"/>
    </row>
    <row r="23" spans="1:15" ht="15.3">
      <c r="A23" s="82"/>
      <c r="B23" s="65" t="s">
        <v>272</v>
      </c>
      <c r="C23" s="63">
        <v>2011</v>
      </c>
      <c r="D23" s="63" t="s">
        <v>143</v>
      </c>
      <c r="E23" s="65" t="s">
        <v>273</v>
      </c>
      <c r="F23" s="63"/>
      <c r="G23" s="84"/>
      <c r="H23" s="33"/>
      <c r="I23" s="33"/>
      <c r="J23" s="33">
        <v>5.5E-2</v>
      </c>
      <c r="K23" s="59"/>
    </row>
    <row r="24" spans="1:15" ht="15.3">
      <c r="A24" s="82"/>
      <c r="B24" s="65" t="s">
        <v>263</v>
      </c>
      <c r="C24" s="63">
        <v>2019</v>
      </c>
      <c r="D24" s="63" t="s">
        <v>143</v>
      </c>
      <c r="E24" s="65" t="s">
        <v>477</v>
      </c>
      <c r="F24" s="63"/>
      <c r="G24" s="84"/>
      <c r="H24" s="33"/>
      <c r="I24" s="33"/>
      <c r="J24" s="84">
        <v>5.5E-2</v>
      </c>
      <c r="K24" s="59"/>
      <c r="M24" s="297" t="s">
        <v>506</v>
      </c>
    </row>
    <row r="25" spans="1:15" ht="15.3">
      <c r="A25" s="82"/>
      <c r="B25" s="65" t="s">
        <v>287</v>
      </c>
      <c r="C25" s="63">
        <v>2014</v>
      </c>
      <c r="D25" s="63" t="s">
        <v>143</v>
      </c>
      <c r="E25" s="65" t="s">
        <v>288</v>
      </c>
      <c r="F25" s="63"/>
      <c r="G25" s="84"/>
      <c r="H25" s="33"/>
      <c r="I25" s="33"/>
      <c r="J25" s="84">
        <v>5.5E-2</v>
      </c>
      <c r="K25" s="59"/>
    </row>
    <row r="26" spans="1:15" ht="15.3">
      <c r="A26" s="82"/>
      <c r="B26" s="65" t="s">
        <v>274</v>
      </c>
      <c r="C26" s="63">
        <v>2015</v>
      </c>
      <c r="D26" s="63" t="s">
        <v>143</v>
      </c>
      <c r="E26" s="65" t="s">
        <v>275</v>
      </c>
      <c r="F26" s="63"/>
      <c r="G26" s="84"/>
      <c r="H26" s="33"/>
      <c r="I26" s="33"/>
      <c r="J26" s="33">
        <v>0.06</v>
      </c>
      <c r="K26" s="59"/>
    </row>
    <row r="27" spans="1:15" ht="15.3">
      <c r="A27" s="82"/>
      <c r="B27" s="65" t="s">
        <v>536</v>
      </c>
      <c r="C27" s="63">
        <v>2019</v>
      </c>
      <c r="D27" s="63" t="s">
        <v>143</v>
      </c>
      <c r="E27" s="65" t="s">
        <v>275</v>
      </c>
      <c r="F27" s="63"/>
      <c r="G27" s="84"/>
      <c r="H27" s="33"/>
      <c r="I27" s="33"/>
      <c r="J27" s="33">
        <v>4.2900000000000001E-2</v>
      </c>
      <c r="K27" s="59"/>
    </row>
    <row r="28" spans="1:15" ht="15.3">
      <c r="A28" s="82"/>
      <c r="B28" s="65" t="s">
        <v>526</v>
      </c>
      <c r="C28" s="63">
        <v>2019</v>
      </c>
      <c r="D28" s="63" t="s">
        <v>143</v>
      </c>
      <c r="E28" s="65" t="s">
        <v>275</v>
      </c>
      <c r="F28" s="63"/>
      <c r="G28" s="84"/>
      <c r="H28" s="33"/>
      <c r="I28" s="33"/>
      <c r="J28" s="33">
        <v>5.7500000000000002E-2</v>
      </c>
      <c r="K28" s="59"/>
    </row>
    <row r="29" spans="1:15" ht="15.3">
      <c r="A29" s="82"/>
      <c r="B29" s="65" t="s">
        <v>264</v>
      </c>
      <c r="C29" s="63">
        <v>2019</v>
      </c>
      <c r="D29" s="63" t="s">
        <v>143</v>
      </c>
      <c r="E29" s="65" t="s">
        <v>539</v>
      </c>
      <c r="F29" s="63"/>
      <c r="G29" s="84"/>
      <c r="H29" s="33"/>
      <c r="I29" s="87"/>
      <c r="J29" s="33">
        <v>5.0900000000000001E-2</v>
      </c>
      <c r="K29" s="59"/>
    </row>
    <row r="30" spans="1:15" ht="15.3">
      <c r="A30" s="82"/>
      <c r="B30" s="280" t="s">
        <v>26</v>
      </c>
      <c r="C30" s="280"/>
      <c r="D30" s="280"/>
      <c r="E30" s="280"/>
      <c r="F30" s="281"/>
      <c r="G30" s="282"/>
      <c r="H30" s="283"/>
      <c r="I30" s="283"/>
      <c r="J30" s="280"/>
      <c r="K30" s="285">
        <f>MEDIAN(J22:J29)</f>
        <v>5.5E-2</v>
      </c>
    </row>
    <row r="31" spans="1:15" ht="15.3">
      <c r="A31" s="82" t="s">
        <v>33</v>
      </c>
      <c r="B31" s="85"/>
      <c r="C31" s="63"/>
      <c r="D31" s="63"/>
      <c r="E31" s="65"/>
      <c r="F31" s="63"/>
      <c r="G31" s="84"/>
      <c r="H31" s="33"/>
      <c r="I31" s="33"/>
      <c r="J31" s="33"/>
      <c r="K31" s="59"/>
    </row>
    <row r="32" spans="1:15" ht="15.3">
      <c r="A32" s="82"/>
      <c r="B32" s="65" t="s">
        <v>284</v>
      </c>
      <c r="C32" s="90">
        <v>2015</v>
      </c>
      <c r="D32" s="63" t="s">
        <v>285</v>
      </c>
      <c r="E32" s="65" t="s">
        <v>286</v>
      </c>
      <c r="I32" s="84"/>
      <c r="J32" s="33">
        <v>5.7000000000000002E-2</v>
      </c>
      <c r="K32" s="59"/>
    </row>
    <row r="33" spans="1:11" ht="15.3">
      <c r="A33" s="82"/>
      <c r="B33" s="65" t="s">
        <v>34</v>
      </c>
      <c r="C33" s="90">
        <v>2019</v>
      </c>
      <c r="D33" s="63" t="s">
        <v>150</v>
      </c>
      <c r="E33" s="65" t="s">
        <v>289</v>
      </c>
      <c r="F33" s="63"/>
      <c r="G33" s="84"/>
      <c r="H33" s="63"/>
      <c r="I33" s="65"/>
      <c r="J33" s="33">
        <v>1.8499999999999999E-2</v>
      </c>
      <c r="K33" s="59"/>
    </row>
    <row r="34" spans="1:11" ht="15.3">
      <c r="A34" s="82"/>
      <c r="B34" s="65" t="s">
        <v>151</v>
      </c>
      <c r="C34" s="90">
        <v>2019</v>
      </c>
      <c r="D34" s="63" t="s">
        <v>150</v>
      </c>
      <c r="E34" s="65" t="s">
        <v>499</v>
      </c>
      <c r="F34" s="63"/>
      <c r="G34" s="84"/>
      <c r="H34" s="63"/>
      <c r="I34" s="65"/>
      <c r="J34" s="33">
        <v>4.6199999999999998E-2</v>
      </c>
      <c r="K34" s="59"/>
    </row>
    <row r="35" spans="1:11" ht="15.3">
      <c r="A35" s="82"/>
      <c r="B35" s="65" t="s">
        <v>261</v>
      </c>
      <c r="C35" s="90">
        <v>2019</v>
      </c>
      <c r="D35" s="63" t="s">
        <v>187</v>
      </c>
      <c r="E35" s="65" t="s">
        <v>262</v>
      </c>
      <c r="I35" s="84"/>
      <c r="J35" s="33">
        <v>5.6000000000000001E-2</v>
      </c>
      <c r="K35" s="59"/>
    </row>
    <row r="36" spans="1:11" ht="15.3">
      <c r="A36" s="82"/>
      <c r="B36" s="280" t="s">
        <v>26</v>
      </c>
      <c r="C36" s="280"/>
      <c r="D36" s="280"/>
      <c r="E36" s="280"/>
      <c r="F36" s="281"/>
      <c r="G36" s="282"/>
      <c r="H36" s="283"/>
      <c r="I36" s="283"/>
      <c r="J36" s="280"/>
      <c r="K36" s="284">
        <f>MEDIAN(J32:J35)</f>
        <v>5.11E-2</v>
      </c>
    </row>
    <row r="37" spans="1:11" ht="15.3">
      <c r="A37" s="82" t="s">
        <v>36</v>
      </c>
      <c r="B37" s="65"/>
      <c r="C37" s="65"/>
      <c r="D37" s="65"/>
      <c r="E37" s="65"/>
      <c r="F37" s="63"/>
      <c r="G37" s="84"/>
      <c r="H37" s="33"/>
      <c r="I37" s="33"/>
      <c r="J37" s="33"/>
      <c r="K37" s="59"/>
    </row>
    <row r="38" spans="1:11" ht="15.3">
      <c r="A38" s="82"/>
      <c r="B38" s="65" t="s">
        <v>63</v>
      </c>
      <c r="C38" s="63">
        <v>2015</v>
      </c>
      <c r="D38" s="63" t="s">
        <v>143</v>
      </c>
      <c r="E38" s="65" t="s">
        <v>153</v>
      </c>
      <c r="F38" s="63" t="s">
        <v>30</v>
      </c>
      <c r="G38" s="84"/>
      <c r="H38" s="33"/>
      <c r="I38" s="33">
        <v>6.2199999999999998E-2</v>
      </c>
      <c r="J38" s="33">
        <f>AVERAGE(I38:I39)</f>
        <v>5.21E-2</v>
      </c>
      <c r="K38" s="59"/>
    </row>
    <row r="39" spans="1:11" ht="15.3">
      <c r="A39" s="82"/>
      <c r="B39" s="65"/>
      <c r="C39" s="65"/>
      <c r="D39" s="65"/>
      <c r="E39" s="65"/>
      <c r="F39" s="63" t="s">
        <v>31</v>
      </c>
      <c r="G39" s="84"/>
      <c r="H39" s="33"/>
      <c r="I39" s="33">
        <v>4.2000000000000003E-2</v>
      </c>
      <c r="J39" s="33"/>
      <c r="K39" s="59"/>
    </row>
    <row r="40" spans="1:11" ht="15.3">
      <c r="A40" s="82"/>
      <c r="B40" s="65" t="s">
        <v>269</v>
      </c>
      <c r="C40" s="63">
        <v>2010</v>
      </c>
      <c r="D40" s="63" t="s">
        <v>271</v>
      </c>
      <c r="E40" s="65" t="s">
        <v>270</v>
      </c>
      <c r="F40" s="63" t="s">
        <v>31</v>
      </c>
      <c r="G40" s="84"/>
      <c r="H40" s="33"/>
      <c r="I40" s="33"/>
      <c r="J40" s="33">
        <v>3.9999999999999994E-2</v>
      </c>
      <c r="K40" s="59"/>
    </row>
    <row r="41" spans="1:11" ht="15.3">
      <c r="A41" s="82"/>
      <c r="B41" s="65" t="s">
        <v>268</v>
      </c>
      <c r="C41" s="63">
        <v>2010</v>
      </c>
      <c r="D41" s="63" t="s">
        <v>143</v>
      </c>
      <c r="E41" s="65" t="s">
        <v>154</v>
      </c>
      <c r="F41" s="63" t="s">
        <v>31</v>
      </c>
      <c r="G41" s="84"/>
      <c r="H41" s="33"/>
      <c r="I41" s="33"/>
      <c r="J41" s="33">
        <v>0.03</v>
      </c>
      <c r="K41" s="59"/>
    </row>
    <row r="42" spans="1:11" ht="15.3">
      <c r="A42" s="82"/>
      <c r="B42" s="65" t="s">
        <v>267</v>
      </c>
      <c r="C42" s="63">
        <v>2011</v>
      </c>
      <c r="D42" s="63" t="s">
        <v>143</v>
      </c>
      <c r="E42" s="65" t="s">
        <v>154</v>
      </c>
      <c r="F42" s="63" t="s">
        <v>30</v>
      </c>
      <c r="G42" s="84"/>
      <c r="H42" s="33"/>
      <c r="I42" s="33">
        <v>4.6300000000000001E-2</v>
      </c>
      <c r="J42" s="33">
        <f>AVERAGE(I42:I43)</f>
        <v>4.1149999999999999E-2</v>
      </c>
      <c r="K42" s="59"/>
    </row>
    <row r="43" spans="1:11" ht="15.3">
      <c r="A43" s="82"/>
      <c r="B43" s="65"/>
      <c r="C43" s="65"/>
      <c r="D43" s="65"/>
      <c r="E43" s="65"/>
      <c r="F43" s="63" t="s">
        <v>31</v>
      </c>
      <c r="G43" s="84"/>
      <c r="H43" s="33"/>
      <c r="I43" s="33">
        <v>3.5999999999999997E-2</v>
      </c>
      <c r="J43" s="33"/>
      <c r="K43" s="59"/>
    </row>
    <row r="44" spans="1:11" ht="15.6" thickBot="1">
      <c r="A44" s="88"/>
      <c r="B44" s="280" t="s">
        <v>26</v>
      </c>
      <c r="C44" s="91"/>
      <c r="D44" s="91"/>
      <c r="E44" s="91"/>
      <c r="F44" s="92"/>
      <c r="G44" s="93"/>
      <c r="H44" s="60"/>
      <c r="I44" s="60"/>
      <c r="J44" s="91"/>
      <c r="K44" s="285">
        <f>MEDIAN(J38:J43)</f>
        <v>4.0575E-2</v>
      </c>
    </row>
    <row r="45" spans="1:11" ht="15.6" thickBot="1">
      <c r="A45" s="94" t="s">
        <v>1</v>
      </c>
      <c r="B45" s="95"/>
      <c r="C45" s="95"/>
      <c r="D45" s="95"/>
      <c r="E45" s="95"/>
      <c r="F45" s="96"/>
      <c r="G45" s="97"/>
      <c r="H45" s="61"/>
      <c r="I45" s="61"/>
      <c r="J45" s="98"/>
      <c r="K45" s="99">
        <f>AVERAGE(K15:K44)</f>
        <v>5.0078750000000005E-2</v>
      </c>
    </row>
    <row r="46" spans="1:11" ht="15.6" thickBot="1">
      <c r="A46" s="120" t="s">
        <v>26</v>
      </c>
      <c r="B46" s="121"/>
      <c r="C46" s="121"/>
      <c r="D46" s="121"/>
      <c r="E46" s="121"/>
      <c r="F46" s="122"/>
      <c r="G46" s="123"/>
      <c r="H46" s="124"/>
      <c r="I46" s="124"/>
      <c r="J46" s="125"/>
      <c r="K46" s="99">
        <f>MEDIAN(K20:K44)</f>
        <v>5.237E-2</v>
      </c>
    </row>
  </sheetData>
  <phoneticPr fontId="88" type="noConversion"/>
  <pageMargins left="0.59" right="0.56000000000000005" top="0.31" bottom="0.19999999999999998" header="0.26999999999999996" footer="0.21999999999999997"/>
  <pageSetup scale="40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M53"/>
  <sheetViews>
    <sheetView topLeftCell="A25" workbookViewId="0">
      <selection activeCell="A53" sqref="A53"/>
    </sheetView>
  </sheetViews>
  <sheetFormatPr defaultRowHeight="12.3"/>
  <sheetData>
    <row r="1" spans="1:13" ht="15">
      <c r="M1" s="22" t="s">
        <v>646</v>
      </c>
    </row>
    <row r="2" spans="1:13" ht="15">
      <c r="M2" s="1" t="s">
        <v>518</v>
      </c>
    </row>
    <row r="3" spans="1:13" ht="15">
      <c r="M3" s="1" t="s">
        <v>173</v>
      </c>
    </row>
    <row r="4" spans="1:13" ht="15">
      <c r="M4" s="112" t="s">
        <v>527</v>
      </c>
    </row>
    <row r="5" spans="1:13" ht="15">
      <c r="A5" s="5" t="s">
        <v>507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53" spans="1:1">
      <c r="A53" s="297" t="s">
        <v>541</v>
      </c>
    </row>
  </sheetData>
  <pageMargins left="0.45" right="0.45" top="0.75" bottom="0.75" header="0.3" footer="0.3"/>
  <pageSetup scale="8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M61"/>
  <sheetViews>
    <sheetView workbookViewId="0">
      <selection activeCell="A7" sqref="A7"/>
    </sheetView>
  </sheetViews>
  <sheetFormatPr defaultRowHeight="12.3"/>
  <cols>
    <col min="12" max="12" width="12.71875" customWidth="1"/>
  </cols>
  <sheetData>
    <row r="1" spans="1:13" ht="15">
      <c r="M1" s="22" t="s">
        <v>646</v>
      </c>
    </row>
    <row r="2" spans="1:13" ht="15">
      <c r="M2" s="1" t="s">
        <v>518</v>
      </c>
    </row>
    <row r="3" spans="1:13" ht="15">
      <c r="M3" s="1" t="s">
        <v>173</v>
      </c>
    </row>
    <row r="4" spans="1:13" ht="15">
      <c r="M4" s="112" t="s">
        <v>542</v>
      </c>
    </row>
    <row r="5" spans="1:13" ht="15">
      <c r="A5" s="5" t="s">
        <v>165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115"/>
    </row>
    <row r="6" spans="1:13" ht="15">
      <c r="A6" s="5" t="s">
        <v>576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29" spans="1:13">
      <c r="A29" s="336" t="s">
        <v>575</v>
      </c>
    </row>
    <row r="31" spans="1:13" ht="15">
      <c r="A31" s="5" t="s">
        <v>166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115"/>
    </row>
    <row r="32" spans="1:13" ht="15">
      <c r="A32" s="5" t="s">
        <v>546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</row>
    <row r="33" spans="1:13" ht="15">
      <c r="A33" s="364">
        <v>43677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115"/>
    </row>
    <row r="45" spans="1:13" ht="12.6" thickBot="1"/>
    <row r="46" spans="1:13">
      <c r="M46" s="366" t="s">
        <v>15</v>
      </c>
    </row>
    <row r="47" spans="1:13">
      <c r="M47" s="367" t="s">
        <v>102</v>
      </c>
    </row>
    <row r="48" spans="1:13">
      <c r="M48" s="368">
        <v>6.1199999999999997E-2</v>
      </c>
    </row>
    <row r="49" spans="1:13">
      <c r="M49" s="369" t="s">
        <v>547</v>
      </c>
    </row>
    <row r="50" spans="1:13">
      <c r="M50" s="367" t="s">
        <v>234</v>
      </c>
    </row>
    <row r="51" spans="1:13">
      <c r="M51" s="370">
        <v>4.1000000000000002E-2</v>
      </c>
    </row>
    <row r="52" spans="1:13">
      <c r="M52" s="369" t="s">
        <v>548</v>
      </c>
    </row>
    <row r="53" spans="1:13">
      <c r="M53" s="367" t="s">
        <v>11</v>
      </c>
    </row>
    <row r="54" spans="1:13" ht="12.6" thickBot="1">
      <c r="M54" s="371">
        <v>2.0199999999999999E-2</v>
      </c>
    </row>
    <row r="55" spans="1:13">
      <c r="M55" s="365"/>
    </row>
    <row r="61" spans="1:13" ht="12.6">
      <c r="A61" s="4" t="s">
        <v>535</v>
      </c>
    </row>
  </sheetData>
  <pageMargins left="0.7" right="0.7" top="0.75" bottom="0.75" header="0.3" footer="0.3"/>
  <pageSetup scale="77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69A24-A4B4-45C0-9809-D1C5EBA7F3C7}">
  <sheetPr>
    <pageSetUpPr fitToPage="1"/>
  </sheetPr>
  <dimension ref="A1:J18"/>
  <sheetViews>
    <sheetView workbookViewId="0">
      <selection activeCell="B24" sqref="B24"/>
    </sheetView>
  </sheetViews>
  <sheetFormatPr defaultRowHeight="12.3"/>
  <cols>
    <col min="1" max="1" width="27.27734375" customWidth="1"/>
    <col min="2" max="2" width="15.83203125" customWidth="1"/>
    <col min="3" max="3" width="12" customWidth="1"/>
    <col min="4" max="4" width="16.71875" customWidth="1"/>
    <col min="5" max="5" width="4.71875" customWidth="1"/>
  </cols>
  <sheetData>
    <row r="1" spans="1:10" ht="15">
      <c r="E1" s="22" t="s">
        <v>646</v>
      </c>
    </row>
    <row r="2" spans="1:10" ht="15">
      <c r="E2" s="1" t="s">
        <v>771</v>
      </c>
    </row>
    <row r="3" spans="1:10" ht="15">
      <c r="E3" s="22" t="s">
        <v>649</v>
      </c>
    </row>
    <row r="4" spans="1:10" ht="15">
      <c r="E4" s="112" t="s">
        <v>24</v>
      </c>
    </row>
    <row r="8" spans="1:10" ht="15">
      <c r="A8" s="5" t="s">
        <v>649</v>
      </c>
      <c r="B8" s="6"/>
      <c r="C8" s="6"/>
      <c r="D8" s="6"/>
      <c r="E8" s="476"/>
      <c r="F8" s="476"/>
      <c r="G8" s="476"/>
      <c r="H8" s="476"/>
      <c r="I8" s="476"/>
      <c r="J8" s="476"/>
    </row>
    <row r="9" spans="1:10" ht="12.6" thickBot="1"/>
    <row r="10" spans="1:10" ht="15">
      <c r="A10" s="294"/>
      <c r="B10" s="428" t="s">
        <v>551</v>
      </c>
      <c r="C10" s="429" t="s">
        <v>552</v>
      </c>
      <c r="D10" s="430" t="s">
        <v>553</v>
      </c>
    </row>
    <row r="11" spans="1:10" ht="15.3" thickBot="1">
      <c r="A11" s="867" t="s">
        <v>554</v>
      </c>
      <c r="B11" s="868" t="s">
        <v>587</v>
      </c>
      <c r="C11" s="869" t="s">
        <v>11</v>
      </c>
      <c r="D11" s="870" t="s">
        <v>750</v>
      </c>
    </row>
    <row r="12" spans="1:10" ht="15">
      <c r="A12" s="187" t="s">
        <v>667</v>
      </c>
      <c r="B12" s="792">
        <v>2.3E-2</v>
      </c>
      <c r="C12" s="792">
        <v>4.1799999999999997E-2</v>
      </c>
      <c r="D12" s="857">
        <f>(B12*C12)+0.0003</f>
        <v>1.2614E-3</v>
      </c>
    </row>
    <row r="13" spans="1:10" ht="15">
      <c r="A13" s="640" t="s">
        <v>555</v>
      </c>
      <c r="B13" s="861">
        <v>0.49199999999999999</v>
      </c>
      <c r="C13" s="862">
        <v>5.5100000000000003E-2</v>
      </c>
      <c r="D13" s="858">
        <f>(B13*C13)+0.0003</f>
        <v>2.7409200000000002E-2</v>
      </c>
    </row>
    <row r="14" spans="1:10" ht="15.3" thickBot="1">
      <c r="A14" s="640" t="s">
        <v>556</v>
      </c>
      <c r="B14" s="863">
        <v>0.48499999999999999</v>
      </c>
      <c r="C14" s="864">
        <v>9.8000000000000004E-2</v>
      </c>
      <c r="D14" s="859">
        <f>B14*C14</f>
        <v>4.7530000000000003E-2</v>
      </c>
    </row>
    <row r="15" spans="1:10" ht="15.3" thickBot="1">
      <c r="A15" s="690" t="s">
        <v>559</v>
      </c>
      <c r="B15" s="865">
        <f>SUM(B12:B14)</f>
        <v>1</v>
      </c>
      <c r="C15" s="866"/>
      <c r="D15" s="434">
        <f>SUM(D12:D14)</f>
        <v>7.6200600000000007E-2</v>
      </c>
    </row>
    <row r="16" spans="1:10" ht="12.6">
      <c r="A16" s="860" t="s">
        <v>751</v>
      </c>
    </row>
    <row r="17" spans="1:1" ht="12.6">
      <c r="A17" s="860" t="s">
        <v>752</v>
      </c>
    </row>
    <row r="18" spans="1:1">
      <c r="A18" s="477"/>
    </row>
  </sheetData>
  <pageMargins left="1.45" right="0.7" top="0.75" bottom="0.75" header="0.3" footer="0.3"/>
  <pageSetup orientation="portrait" r:id="rId1"/>
  <ignoredErrors>
    <ignoredError sqref="B15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111D-3CCA-42AD-8837-DC2E5E43EC00}">
  <sheetPr>
    <pageSetUpPr fitToPage="1"/>
  </sheetPr>
  <dimension ref="A1:F21"/>
  <sheetViews>
    <sheetView showGridLines="0" view="pageBreakPreview" zoomScaleNormal="100" zoomScaleSheetLayoutView="100" workbookViewId="0">
      <selection activeCell="C5" sqref="C5"/>
    </sheetView>
  </sheetViews>
  <sheetFormatPr defaultColWidth="9.5546875" defaultRowHeight="15.9"/>
  <cols>
    <col min="1" max="1" width="41.27734375" style="287" customWidth="1"/>
    <col min="2" max="2" width="18.1640625" style="286" customWidth="1"/>
    <col min="3" max="3" width="11.1640625" style="286" customWidth="1"/>
    <col min="4" max="4" width="7.27734375" style="286" customWidth="1"/>
    <col min="5" max="5" width="9" style="288" customWidth="1"/>
    <col min="6" max="6" width="9.27734375" style="288" customWidth="1"/>
    <col min="7" max="7" width="9.5546875" style="286" customWidth="1"/>
    <col min="8" max="16384" width="9.5546875" style="286"/>
  </cols>
  <sheetData>
    <row r="1" spans="1:6" ht="16.2">
      <c r="A1" s="289"/>
      <c r="B1" s="289"/>
      <c r="C1" s="22" t="s">
        <v>646</v>
      </c>
      <c r="D1" s="287"/>
    </row>
    <row r="2" spans="1:6" ht="16.2">
      <c r="A2" s="289"/>
      <c r="B2" s="289"/>
      <c r="C2" s="1" t="s">
        <v>771</v>
      </c>
      <c r="D2" s="287"/>
    </row>
    <row r="3" spans="1:6" ht="16.2">
      <c r="A3" s="289"/>
      <c r="B3" s="289"/>
      <c r="C3" s="22" t="s">
        <v>650</v>
      </c>
      <c r="D3" s="287"/>
    </row>
    <row r="4" spans="1:6" ht="16.2">
      <c r="A4" s="289"/>
      <c r="B4" s="289"/>
      <c r="C4" s="112" t="s">
        <v>195</v>
      </c>
      <c r="D4" s="287"/>
    </row>
    <row r="5" spans="1:6" ht="16.2">
      <c r="A5" s="289"/>
      <c r="B5" s="287"/>
      <c r="C5" s="287"/>
      <c r="D5" s="287"/>
      <c r="E5" s="287"/>
      <c r="F5" s="286"/>
    </row>
    <row r="6" spans="1:6" ht="16.899999999999999" customHeight="1">
      <c r="A6" s="803" t="s">
        <v>675</v>
      </c>
      <c r="B6" s="803"/>
      <c r="E6" s="286"/>
      <c r="F6" s="286"/>
    </row>
    <row r="7" spans="1:6" ht="16.899999999999999" customHeight="1" thickBot="1">
      <c r="A7" s="62"/>
      <c r="B7" s="804"/>
      <c r="E7" s="286"/>
      <c r="F7" s="286"/>
    </row>
    <row r="8" spans="1:6" ht="16.899999999999999" customHeight="1" thickTop="1" thickBot="1">
      <c r="A8" s="805" t="s">
        <v>668</v>
      </c>
      <c r="B8" s="806" t="s">
        <v>1</v>
      </c>
      <c r="E8" s="286"/>
      <c r="F8" s="286"/>
    </row>
    <row r="9" spans="1:6" ht="16.899999999999999" customHeight="1" thickBot="1">
      <c r="A9" s="807" t="s">
        <v>669</v>
      </c>
      <c r="B9" s="808">
        <v>9.7000000000000003E-2</v>
      </c>
      <c r="E9" s="808">
        <v>9.8000000000000004E-2</v>
      </c>
      <c r="F9" s="286"/>
    </row>
    <row r="10" spans="1:6" ht="16.899999999999999" customHeight="1" thickBot="1">
      <c r="A10" s="807" t="s">
        <v>670</v>
      </c>
      <c r="B10" s="808">
        <v>8.5000000000000006E-2</v>
      </c>
      <c r="E10" s="808">
        <v>9.4E-2</v>
      </c>
      <c r="F10" s="286"/>
    </row>
    <row r="11" spans="1:6" ht="16.2" thickBot="1">
      <c r="A11" s="807" t="s">
        <v>671</v>
      </c>
      <c r="B11" s="808">
        <v>8.8999999999999996E-2</v>
      </c>
      <c r="E11" s="808">
        <v>9.2999999999999999E-2</v>
      </c>
      <c r="F11" s="286"/>
    </row>
    <row r="12" spans="1:6" ht="16.149999999999999" customHeight="1" thickBot="1">
      <c r="A12" s="807" t="s">
        <v>672</v>
      </c>
      <c r="B12" s="808">
        <v>9.6000000000000002E-2</v>
      </c>
      <c r="E12" s="809">
        <v>9.8000000000000004E-2</v>
      </c>
      <c r="F12" s="286"/>
    </row>
    <row r="13" spans="1:6" ht="17.5" customHeight="1" thickBot="1">
      <c r="A13" s="810" t="s">
        <v>673</v>
      </c>
      <c r="B13" s="808">
        <v>0.10299999999999999</v>
      </c>
      <c r="E13" s="808">
        <v>0.105</v>
      </c>
      <c r="F13" s="286"/>
    </row>
    <row r="14" spans="1:6" ht="16.2" thickBot="1">
      <c r="A14" s="810" t="s">
        <v>674</v>
      </c>
      <c r="B14" s="808">
        <v>0.104</v>
      </c>
      <c r="E14" s="808">
        <v>0.105</v>
      </c>
      <c r="F14" s="286"/>
    </row>
    <row r="15" spans="1:6" ht="16.149999999999999" customHeight="1" thickBot="1">
      <c r="A15" s="811" t="s">
        <v>1</v>
      </c>
      <c r="B15" s="808">
        <f>AVERAGE(B9:B14)</f>
        <v>9.5666666666666664E-2</v>
      </c>
      <c r="E15" s="808">
        <v>9.9000000000000005E-2</v>
      </c>
      <c r="F15" s="286"/>
    </row>
    <row r="16" spans="1:6" ht="16.899999999999999" customHeight="1" thickBot="1">
      <c r="A16" s="811" t="s">
        <v>26</v>
      </c>
      <c r="B16" s="812">
        <f>MEDIAN(B9:B14)</f>
        <v>9.6500000000000002E-2</v>
      </c>
      <c r="E16" s="812">
        <v>9.8000000000000004E-2</v>
      </c>
      <c r="F16" s="286"/>
    </row>
    <row r="17" spans="1:6" ht="16.149999999999999" customHeight="1">
      <c r="A17" s="286"/>
      <c r="E17" s="286"/>
      <c r="F17" s="286"/>
    </row>
    <row r="18" spans="1:6">
      <c r="A18" s="286"/>
      <c r="E18" s="286"/>
      <c r="F18" s="286"/>
    </row>
    <row r="19" spans="1:6">
      <c r="A19" s="288"/>
      <c r="E19" s="286"/>
      <c r="F19" s="286"/>
    </row>
    <row r="20" spans="1:6">
      <c r="C20" s="288"/>
      <c r="E20" s="286"/>
      <c r="F20" s="286"/>
    </row>
    <row r="21" spans="1:6">
      <c r="C21" s="288"/>
      <c r="E21" s="286"/>
      <c r="F21" s="286"/>
    </row>
  </sheetData>
  <printOptions horizontalCentered="1"/>
  <pageMargins left="1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K83"/>
  <sheetViews>
    <sheetView topLeftCell="A48" zoomScale="75" zoomScaleNormal="75" workbookViewId="0">
      <selection activeCell="M37" sqref="M37"/>
    </sheetView>
  </sheetViews>
  <sheetFormatPr defaultRowHeight="12.3"/>
  <cols>
    <col min="2" max="2" width="50.1640625" customWidth="1"/>
    <col min="3" max="4" width="11.44140625" customWidth="1"/>
    <col min="5" max="5" width="12" customWidth="1"/>
    <col min="6" max="6" width="16" customWidth="1"/>
    <col min="7" max="7" width="14.71875" customWidth="1"/>
  </cols>
  <sheetData>
    <row r="1" spans="1:10" ht="15">
      <c r="G1" s="126" t="s">
        <v>646</v>
      </c>
    </row>
    <row r="2" spans="1:10" ht="18.75" customHeight="1">
      <c r="B2" s="4"/>
      <c r="C2" s="4"/>
      <c r="D2" s="4"/>
      <c r="E2" s="4"/>
      <c r="F2" s="4"/>
      <c r="G2" s="1" t="s">
        <v>491</v>
      </c>
    </row>
    <row r="3" spans="1:10" ht="18.75" customHeight="1">
      <c r="B3" s="4"/>
      <c r="C3" s="4"/>
      <c r="D3" s="4"/>
      <c r="E3" s="4"/>
      <c r="F3" s="4"/>
      <c r="G3" s="179" t="s">
        <v>485</v>
      </c>
    </row>
    <row r="4" spans="1:10" ht="18.75" customHeight="1">
      <c r="A4" s="178"/>
      <c r="B4" s="177"/>
      <c r="C4" s="177"/>
      <c r="D4" s="177"/>
      <c r="E4" s="177"/>
      <c r="F4" s="177"/>
      <c r="G4" s="360" t="s">
        <v>195</v>
      </c>
      <c r="H4" s="178"/>
      <c r="I4" s="178"/>
      <c r="J4" s="178"/>
    </row>
    <row r="5" spans="1:10" ht="18.75" customHeight="1">
      <c r="A5" s="178"/>
      <c r="B5" s="361" t="s">
        <v>491</v>
      </c>
      <c r="C5" s="180"/>
      <c r="D5" s="180"/>
      <c r="E5" s="180"/>
      <c r="F5" s="180"/>
      <c r="G5" s="180"/>
      <c r="H5" s="178"/>
      <c r="I5" s="178"/>
      <c r="J5" s="178"/>
    </row>
    <row r="6" spans="1:10" ht="18.75" customHeight="1">
      <c r="A6" s="178"/>
      <c r="B6" s="5" t="s">
        <v>647</v>
      </c>
      <c r="C6" s="362"/>
      <c r="D6" s="362"/>
      <c r="E6" s="362"/>
      <c r="F6" s="362"/>
      <c r="G6" s="362"/>
      <c r="H6" s="178"/>
      <c r="I6" s="178"/>
      <c r="J6" s="178"/>
    </row>
    <row r="7" spans="1:10" ht="18.75" customHeight="1">
      <c r="A7" s="178"/>
      <c r="B7" s="363" t="s">
        <v>429</v>
      </c>
      <c r="C7" s="362"/>
      <c r="D7" s="362"/>
      <c r="E7" s="362"/>
      <c r="F7" s="362"/>
      <c r="G7" s="362"/>
      <c r="H7" s="178"/>
      <c r="I7" s="178"/>
      <c r="J7" s="178"/>
    </row>
    <row r="8" spans="1:10" ht="15.3">
      <c r="A8" s="178"/>
      <c r="B8" s="197"/>
      <c r="C8" s="362"/>
      <c r="D8" s="362"/>
      <c r="E8" s="362"/>
      <c r="F8" s="362"/>
      <c r="G8" s="362"/>
      <c r="H8" s="178"/>
      <c r="I8" s="178"/>
      <c r="J8" s="178"/>
    </row>
    <row r="9" spans="1:10" ht="15.3">
      <c r="A9" s="178"/>
      <c r="B9" s="197" t="s">
        <v>165</v>
      </c>
      <c r="C9" s="362"/>
      <c r="D9" s="362"/>
      <c r="E9" s="362"/>
      <c r="F9" s="362"/>
      <c r="G9" s="362"/>
      <c r="H9" s="178"/>
      <c r="I9" s="178"/>
      <c r="J9" s="178"/>
    </row>
    <row r="10" spans="1:10" ht="15.3" thickBot="1">
      <c r="A10" s="178"/>
      <c r="B10" s="197" t="s">
        <v>390</v>
      </c>
      <c r="C10" s="198"/>
      <c r="D10" s="198"/>
      <c r="E10" s="198"/>
      <c r="F10" s="198"/>
      <c r="G10" s="198"/>
      <c r="H10" s="178"/>
      <c r="I10" s="178"/>
      <c r="J10" s="178"/>
    </row>
    <row r="11" spans="1:10" ht="30.3" thickBot="1">
      <c r="A11" s="178"/>
      <c r="B11" s="345" t="s">
        <v>47</v>
      </c>
      <c r="C11" s="346" t="s">
        <v>14</v>
      </c>
      <c r="D11" s="346" t="s">
        <v>430</v>
      </c>
      <c r="E11" s="347" t="s">
        <v>431</v>
      </c>
      <c r="F11" s="347" t="s">
        <v>432</v>
      </c>
      <c r="G11" s="348" t="s">
        <v>433</v>
      </c>
      <c r="H11" s="178"/>
      <c r="I11" s="178"/>
      <c r="J11" s="178"/>
    </row>
    <row r="12" spans="1:10" ht="18" customHeight="1">
      <c r="A12" s="178">
        <v>1</v>
      </c>
      <c r="B12" s="349" t="s">
        <v>391</v>
      </c>
      <c r="C12" s="350">
        <v>0.65</v>
      </c>
      <c r="D12" s="351" t="s">
        <v>179</v>
      </c>
      <c r="E12" s="351">
        <v>2</v>
      </c>
      <c r="F12" s="351">
        <v>85</v>
      </c>
      <c r="G12" s="352">
        <v>95</v>
      </c>
      <c r="H12" s="178"/>
      <c r="I12" s="178"/>
      <c r="J12" s="178"/>
    </row>
    <row r="13" spans="1:10" ht="15">
      <c r="A13" s="178">
        <f>A12+1</f>
        <v>2</v>
      </c>
      <c r="B13" s="585" t="s">
        <v>393</v>
      </c>
      <c r="C13" s="586">
        <v>0.6</v>
      </c>
      <c r="D13" s="587" t="s">
        <v>179</v>
      </c>
      <c r="E13" s="587">
        <v>2</v>
      </c>
      <c r="F13" s="587">
        <v>85</v>
      </c>
      <c r="G13" s="588">
        <v>95</v>
      </c>
      <c r="H13" s="178"/>
      <c r="I13" s="178"/>
      <c r="J13" s="178"/>
    </row>
    <row r="14" spans="1:10" ht="15">
      <c r="A14" s="178">
        <f t="shared" ref="A14:A41" si="0">A13+1</f>
        <v>3</v>
      </c>
      <c r="B14" s="585" t="s">
        <v>394</v>
      </c>
      <c r="C14" s="586">
        <v>0.55000000000000004</v>
      </c>
      <c r="D14" s="587" t="s">
        <v>179</v>
      </c>
      <c r="E14" s="587">
        <v>2</v>
      </c>
      <c r="F14" s="587">
        <v>80</v>
      </c>
      <c r="G14" s="588">
        <v>100</v>
      </c>
      <c r="H14" s="178"/>
      <c r="I14" s="178"/>
      <c r="J14" s="178"/>
    </row>
    <row r="15" spans="1:10" ht="15">
      <c r="A15" s="178">
        <f t="shared" si="0"/>
        <v>4</v>
      </c>
      <c r="B15" s="585" t="s">
        <v>396</v>
      </c>
      <c r="C15" s="586">
        <v>0.55000000000000004</v>
      </c>
      <c r="D15" s="587" t="s">
        <v>424</v>
      </c>
      <c r="E15" s="587">
        <v>1</v>
      </c>
      <c r="F15" s="587">
        <v>85</v>
      </c>
      <c r="G15" s="588">
        <v>100</v>
      </c>
      <c r="H15" s="178"/>
      <c r="I15" s="178"/>
      <c r="J15" s="178"/>
    </row>
    <row r="16" spans="1:10" ht="15">
      <c r="A16" s="178">
        <f t="shared" si="0"/>
        <v>5</v>
      </c>
      <c r="B16" s="589" t="s">
        <v>519</v>
      </c>
      <c r="C16" s="586">
        <v>0.4</v>
      </c>
      <c r="D16" s="587" t="s">
        <v>434</v>
      </c>
      <c r="E16" s="587">
        <v>2</v>
      </c>
      <c r="F16" s="587" t="s">
        <v>521</v>
      </c>
      <c r="G16" s="588">
        <v>95</v>
      </c>
      <c r="H16" s="178"/>
      <c r="I16" s="178"/>
      <c r="J16" s="178"/>
    </row>
    <row r="17" spans="1:10" ht="15">
      <c r="A17" s="178">
        <f t="shared" si="0"/>
        <v>6</v>
      </c>
      <c r="B17" s="504" t="s">
        <v>573</v>
      </c>
      <c r="C17" s="586">
        <v>0.6</v>
      </c>
      <c r="D17" s="587" t="s">
        <v>179</v>
      </c>
      <c r="E17" s="587">
        <v>2</v>
      </c>
      <c r="F17" s="587">
        <v>70</v>
      </c>
      <c r="G17" s="588">
        <v>90</v>
      </c>
      <c r="H17" s="178"/>
      <c r="I17" s="178"/>
      <c r="J17" s="178"/>
    </row>
    <row r="18" spans="1:10" ht="15">
      <c r="A18" s="178">
        <f t="shared" si="0"/>
        <v>7</v>
      </c>
      <c r="B18" s="585" t="s">
        <v>399</v>
      </c>
      <c r="C18" s="586">
        <v>0.55000000000000004</v>
      </c>
      <c r="D18" s="587" t="s">
        <v>434</v>
      </c>
      <c r="E18" s="587">
        <v>2</v>
      </c>
      <c r="F18" s="587">
        <v>85</v>
      </c>
      <c r="G18" s="588">
        <v>100</v>
      </c>
      <c r="H18" s="178"/>
      <c r="I18" s="178"/>
      <c r="J18" s="178"/>
    </row>
    <row r="19" spans="1:10" ht="15">
      <c r="A19" s="178">
        <f t="shared" si="0"/>
        <v>8</v>
      </c>
      <c r="B19" s="585" t="s">
        <v>401</v>
      </c>
      <c r="C19" s="586">
        <v>0.45</v>
      </c>
      <c r="D19" s="587" t="s">
        <v>424</v>
      </c>
      <c r="E19" s="587">
        <v>1</v>
      </c>
      <c r="F19" s="587">
        <v>100</v>
      </c>
      <c r="G19" s="588">
        <v>100</v>
      </c>
      <c r="H19" s="178"/>
      <c r="I19" s="178"/>
      <c r="J19" s="178"/>
    </row>
    <row r="20" spans="1:10" ht="15">
      <c r="A20" s="178">
        <f t="shared" si="0"/>
        <v>9</v>
      </c>
      <c r="B20" s="504" t="s">
        <v>600</v>
      </c>
      <c r="C20" s="586">
        <v>0.55000000000000004</v>
      </c>
      <c r="D20" s="587" t="s">
        <v>434</v>
      </c>
      <c r="E20" s="587">
        <v>2</v>
      </c>
      <c r="F20" s="587">
        <v>60</v>
      </c>
      <c r="G20" s="588">
        <v>100</v>
      </c>
      <c r="H20" s="178"/>
      <c r="I20" s="178"/>
      <c r="J20" s="178"/>
    </row>
    <row r="21" spans="1:10" ht="15">
      <c r="A21" s="178">
        <f t="shared" si="0"/>
        <v>10</v>
      </c>
      <c r="B21" s="585" t="s">
        <v>436</v>
      </c>
      <c r="C21" s="586">
        <v>0.5</v>
      </c>
      <c r="D21" s="587" t="s">
        <v>179</v>
      </c>
      <c r="E21" s="587">
        <v>2</v>
      </c>
      <c r="F21" s="587">
        <v>90</v>
      </c>
      <c r="G21" s="588">
        <v>100</v>
      </c>
      <c r="H21" s="178"/>
      <c r="I21" s="178"/>
      <c r="J21" s="178"/>
    </row>
    <row r="22" spans="1:10" ht="16.5" customHeight="1">
      <c r="A22" s="178">
        <f t="shared" si="0"/>
        <v>11</v>
      </c>
      <c r="B22" s="585" t="s">
        <v>578</v>
      </c>
      <c r="C22" s="586">
        <v>0.6</v>
      </c>
      <c r="D22" s="587" t="s">
        <v>585</v>
      </c>
      <c r="E22" s="587">
        <v>3</v>
      </c>
      <c r="F22" s="587">
        <v>15</v>
      </c>
      <c r="G22" s="588">
        <v>85</v>
      </c>
      <c r="H22" s="178"/>
      <c r="I22" s="178"/>
      <c r="J22" s="178"/>
    </row>
    <row r="23" spans="1:10" ht="15">
      <c r="A23" s="178">
        <f t="shared" si="0"/>
        <v>12</v>
      </c>
      <c r="B23" s="585" t="s">
        <v>602</v>
      </c>
      <c r="C23" s="586">
        <v>0.5</v>
      </c>
      <c r="D23" s="587" t="s">
        <v>434</v>
      </c>
      <c r="E23" s="587">
        <v>2</v>
      </c>
      <c r="F23" s="587">
        <v>60</v>
      </c>
      <c r="G23" s="588">
        <v>95</v>
      </c>
      <c r="H23" s="178"/>
      <c r="I23" s="178"/>
      <c r="J23" s="178"/>
    </row>
    <row r="24" spans="1:10" ht="16.5" customHeight="1">
      <c r="A24" s="178">
        <f t="shared" si="0"/>
        <v>13</v>
      </c>
      <c r="B24" s="590" t="s">
        <v>580</v>
      </c>
      <c r="C24" s="591" t="s">
        <v>521</v>
      </c>
      <c r="D24" s="587" t="s">
        <v>434</v>
      </c>
      <c r="E24" s="587">
        <v>2</v>
      </c>
      <c r="F24" s="587" t="s">
        <v>521</v>
      </c>
      <c r="G24" s="588" t="s">
        <v>521</v>
      </c>
      <c r="H24" s="178"/>
      <c r="I24" s="178"/>
      <c r="J24" s="178"/>
    </row>
    <row r="25" spans="1:10" ht="15">
      <c r="A25" s="178">
        <f t="shared" si="0"/>
        <v>14</v>
      </c>
      <c r="B25" s="592" t="s">
        <v>484</v>
      </c>
      <c r="C25" s="586">
        <v>0.55000000000000004</v>
      </c>
      <c r="D25" s="587" t="s">
        <v>179</v>
      </c>
      <c r="E25" s="587">
        <v>1</v>
      </c>
      <c r="F25" s="587">
        <v>95</v>
      </c>
      <c r="G25" s="588">
        <v>100</v>
      </c>
      <c r="H25" s="178"/>
      <c r="I25" s="178"/>
      <c r="J25" s="178"/>
    </row>
    <row r="26" spans="1:10" ht="15">
      <c r="A26" s="178">
        <f t="shared" si="0"/>
        <v>15</v>
      </c>
      <c r="B26" s="589" t="s">
        <v>604</v>
      </c>
      <c r="C26" s="586">
        <v>0.65</v>
      </c>
      <c r="D26" s="587" t="s">
        <v>434</v>
      </c>
      <c r="E26" s="587">
        <v>2</v>
      </c>
      <c r="F26" s="587">
        <v>60</v>
      </c>
      <c r="G26" s="588">
        <v>95</v>
      </c>
      <c r="H26" s="178"/>
      <c r="I26" s="178"/>
      <c r="J26" s="178"/>
    </row>
    <row r="27" spans="1:10" ht="15">
      <c r="A27" s="178">
        <f t="shared" si="0"/>
        <v>16</v>
      </c>
      <c r="B27" s="585" t="s">
        <v>606</v>
      </c>
      <c r="C27" s="586">
        <v>0.65</v>
      </c>
      <c r="D27" s="587" t="s">
        <v>434</v>
      </c>
      <c r="E27" s="587">
        <v>2</v>
      </c>
      <c r="F27" s="587">
        <v>40</v>
      </c>
      <c r="G27" s="588">
        <v>90</v>
      </c>
      <c r="H27" s="178"/>
      <c r="I27" s="178"/>
      <c r="J27" s="178"/>
    </row>
    <row r="28" spans="1:10" ht="15">
      <c r="A28" s="178">
        <f t="shared" si="0"/>
        <v>17</v>
      </c>
      <c r="B28" s="511" t="s">
        <v>584</v>
      </c>
      <c r="C28" s="586">
        <v>0.55000000000000004</v>
      </c>
      <c r="D28" s="587" t="s">
        <v>179</v>
      </c>
      <c r="E28" s="587">
        <v>2</v>
      </c>
      <c r="F28" s="587">
        <v>60</v>
      </c>
      <c r="G28" s="588">
        <v>100</v>
      </c>
      <c r="H28" s="178"/>
      <c r="I28" s="178"/>
      <c r="J28" s="178"/>
    </row>
    <row r="29" spans="1:10" ht="15">
      <c r="A29" s="178">
        <f t="shared" si="0"/>
        <v>18</v>
      </c>
      <c r="B29" s="585" t="s">
        <v>404</v>
      </c>
      <c r="C29" s="586">
        <v>0.55000000000000004</v>
      </c>
      <c r="D29" s="587" t="s">
        <v>179</v>
      </c>
      <c r="E29" s="587">
        <v>2</v>
      </c>
      <c r="F29" s="587">
        <v>95</v>
      </c>
      <c r="G29" s="588">
        <v>95</v>
      </c>
      <c r="H29" s="178"/>
      <c r="I29" s="178"/>
      <c r="J29" s="178"/>
    </row>
    <row r="30" spans="1:10" ht="15">
      <c r="A30" s="178">
        <f t="shared" si="0"/>
        <v>19</v>
      </c>
      <c r="B30" s="585" t="s">
        <v>423</v>
      </c>
      <c r="C30" s="586">
        <v>0.55000000000000004</v>
      </c>
      <c r="D30" s="587" t="s">
        <v>179</v>
      </c>
      <c r="E30" s="587">
        <v>1</v>
      </c>
      <c r="F30" s="587">
        <v>90</v>
      </c>
      <c r="G30" s="588">
        <v>85</v>
      </c>
      <c r="H30" s="178"/>
      <c r="I30" s="178"/>
      <c r="J30" s="178"/>
    </row>
    <row r="31" spans="1:10" ht="15">
      <c r="A31" s="178">
        <f t="shared" si="0"/>
        <v>20</v>
      </c>
      <c r="B31" s="593" t="s">
        <v>496</v>
      </c>
      <c r="C31" s="586">
        <v>0.55000000000000004</v>
      </c>
      <c r="D31" s="587" t="s">
        <v>424</v>
      </c>
      <c r="E31" s="587">
        <v>1</v>
      </c>
      <c r="F31" s="587">
        <v>70</v>
      </c>
      <c r="G31" s="588">
        <v>100</v>
      </c>
      <c r="H31" s="178"/>
      <c r="I31" s="178"/>
      <c r="J31" s="178"/>
    </row>
    <row r="32" spans="1:10" ht="15">
      <c r="A32" s="178">
        <f t="shared" si="0"/>
        <v>21</v>
      </c>
      <c r="B32" s="585" t="s">
        <v>407</v>
      </c>
      <c r="C32" s="586">
        <v>0.6</v>
      </c>
      <c r="D32" s="587" t="s">
        <v>434</v>
      </c>
      <c r="E32" s="587">
        <v>2</v>
      </c>
      <c r="F32" s="587">
        <v>85</v>
      </c>
      <c r="G32" s="588">
        <v>95</v>
      </c>
      <c r="H32" s="178"/>
      <c r="I32" s="178"/>
      <c r="J32" s="178"/>
    </row>
    <row r="33" spans="1:11" ht="15">
      <c r="A33" s="178">
        <f t="shared" si="0"/>
        <v>22</v>
      </c>
      <c r="B33" s="592" t="s">
        <v>608</v>
      </c>
      <c r="C33" s="586">
        <v>0.8</v>
      </c>
      <c r="D33" s="587" t="s">
        <v>179</v>
      </c>
      <c r="E33" s="587">
        <v>2</v>
      </c>
      <c r="F33" s="587">
        <v>80</v>
      </c>
      <c r="G33" s="588">
        <v>95</v>
      </c>
      <c r="H33" s="178"/>
      <c r="I33" s="178"/>
      <c r="J33" s="178"/>
    </row>
    <row r="34" spans="1:11" ht="15">
      <c r="A34" s="178">
        <f t="shared" si="0"/>
        <v>23</v>
      </c>
      <c r="B34" s="585" t="s">
        <v>409</v>
      </c>
      <c r="C34" s="586">
        <v>0.55000000000000004</v>
      </c>
      <c r="D34" s="587" t="s">
        <v>424</v>
      </c>
      <c r="E34" s="587">
        <v>1</v>
      </c>
      <c r="F34" s="587">
        <v>95</v>
      </c>
      <c r="G34" s="588">
        <v>100</v>
      </c>
      <c r="H34" s="178"/>
      <c r="I34" s="178"/>
      <c r="J34" s="178"/>
    </row>
    <row r="35" spans="1:11" ht="15">
      <c r="A35" s="178">
        <f t="shared" si="0"/>
        <v>24</v>
      </c>
      <c r="B35" s="585" t="s">
        <v>582</v>
      </c>
      <c r="C35" s="586">
        <v>0.6</v>
      </c>
      <c r="D35" s="587" t="s">
        <v>585</v>
      </c>
      <c r="E35" s="587">
        <v>3</v>
      </c>
      <c r="F35" s="587">
        <v>75</v>
      </c>
      <c r="G35" s="588">
        <v>85</v>
      </c>
      <c r="H35" s="178"/>
      <c r="I35" s="178"/>
      <c r="J35" s="178"/>
    </row>
    <row r="36" spans="1:11" ht="15">
      <c r="A36" s="178">
        <f t="shared" si="0"/>
        <v>25</v>
      </c>
      <c r="B36" s="585" t="s">
        <v>411</v>
      </c>
      <c r="C36" s="586">
        <v>0.6</v>
      </c>
      <c r="D36" s="587" t="s">
        <v>434</v>
      </c>
      <c r="E36" s="587">
        <v>2</v>
      </c>
      <c r="F36" s="587">
        <v>85</v>
      </c>
      <c r="G36" s="588">
        <v>95</v>
      </c>
      <c r="H36" s="178"/>
      <c r="I36" s="178"/>
      <c r="J36" s="178"/>
    </row>
    <row r="37" spans="1:11" ht="15">
      <c r="A37" s="178">
        <f t="shared" si="0"/>
        <v>26</v>
      </c>
      <c r="B37" s="594" t="s">
        <v>440</v>
      </c>
      <c r="C37" s="586">
        <v>0.7</v>
      </c>
      <c r="D37" s="587" t="s">
        <v>434</v>
      </c>
      <c r="E37" s="587">
        <v>2</v>
      </c>
      <c r="F37" s="587">
        <v>70</v>
      </c>
      <c r="G37" s="588">
        <v>95</v>
      </c>
      <c r="H37" s="178"/>
      <c r="I37" s="178"/>
      <c r="J37" s="178"/>
    </row>
    <row r="38" spans="1:11" ht="15">
      <c r="A38" s="178">
        <f t="shared" si="0"/>
        <v>27</v>
      </c>
      <c r="B38" s="589" t="s">
        <v>609</v>
      </c>
      <c r="C38" s="586">
        <v>0.75</v>
      </c>
      <c r="D38" s="587" t="s">
        <v>179</v>
      </c>
      <c r="E38" s="587">
        <v>2</v>
      </c>
      <c r="F38" s="587">
        <v>70</v>
      </c>
      <c r="G38" s="588">
        <v>95</v>
      </c>
      <c r="H38" s="178"/>
      <c r="I38" s="178"/>
      <c r="J38" s="178"/>
    </row>
    <row r="39" spans="1:11" ht="15">
      <c r="A39" s="178">
        <f t="shared" si="0"/>
        <v>28</v>
      </c>
      <c r="B39" s="585" t="s">
        <v>437</v>
      </c>
      <c r="C39" s="586">
        <v>0.5</v>
      </c>
      <c r="D39" s="587" t="s">
        <v>179</v>
      </c>
      <c r="E39" s="587">
        <v>2</v>
      </c>
      <c r="F39" s="587">
        <v>85</v>
      </c>
      <c r="G39" s="588">
        <v>100</v>
      </c>
      <c r="H39" s="178"/>
      <c r="I39" s="178"/>
      <c r="J39" s="178"/>
    </row>
    <row r="40" spans="1:11" ht="15">
      <c r="A40" s="178">
        <f t="shared" si="0"/>
        <v>29</v>
      </c>
      <c r="B40" s="594" t="s">
        <v>435</v>
      </c>
      <c r="C40" s="586">
        <v>0.5</v>
      </c>
      <c r="D40" s="587" t="s">
        <v>424</v>
      </c>
      <c r="E40" s="587">
        <v>1</v>
      </c>
      <c r="F40" s="587">
        <v>90</v>
      </c>
      <c r="G40" s="588">
        <v>100</v>
      </c>
    </row>
    <row r="41" spans="1:11" ht="15.3" thickBot="1">
      <c r="A41" s="178">
        <f t="shared" si="0"/>
        <v>30</v>
      </c>
      <c r="B41" s="595" t="s">
        <v>413</v>
      </c>
      <c r="C41" s="596">
        <v>0.5</v>
      </c>
      <c r="D41" s="597" t="s">
        <v>424</v>
      </c>
      <c r="E41" s="597">
        <v>1</v>
      </c>
      <c r="F41" s="597">
        <v>100</v>
      </c>
      <c r="G41" s="598">
        <v>100</v>
      </c>
    </row>
    <row r="42" spans="1:11" ht="15.3" thickBot="1">
      <c r="A42" s="178"/>
      <c r="B42" s="353" t="s">
        <v>1</v>
      </c>
      <c r="C42" s="354">
        <f>AVERAGE(C12:C41)</f>
        <v>0.57413793103448285</v>
      </c>
      <c r="D42" s="355" t="s">
        <v>179</v>
      </c>
      <c r="E42" s="356">
        <f>AVERAGE(E12:E41)</f>
        <v>1.8</v>
      </c>
      <c r="F42" s="357">
        <f>AVERAGE(F12:F41)</f>
        <v>77.142857142857139</v>
      </c>
      <c r="G42" s="358">
        <f>AVERAGE(G12:G41)</f>
        <v>95.862068965517238</v>
      </c>
    </row>
    <row r="43" spans="1:11" ht="15.3">
      <c r="A43" s="178"/>
      <c r="B43" s="359" t="s">
        <v>501</v>
      </c>
      <c r="C43" s="178"/>
      <c r="D43" s="178"/>
      <c r="E43" s="178"/>
      <c r="F43" s="178"/>
      <c r="G43" s="178"/>
    </row>
    <row r="44" spans="1:11" ht="15.3">
      <c r="A44" s="178"/>
      <c r="B44" s="197" t="s">
        <v>166</v>
      </c>
      <c r="C44" s="362"/>
      <c r="D44" s="362"/>
      <c r="E44" s="362"/>
      <c r="F44" s="362"/>
      <c r="G44" s="362"/>
    </row>
    <row r="45" spans="1:11" ht="15.3" thickBot="1">
      <c r="A45" s="178"/>
      <c r="B45" s="197" t="s">
        <v>612</v>
      </c>
      <c r="C45" s="599"/>
      <c r="D45" s="198"/>
      <c r="E45" s="198"/>
      <c r="F45" s="198"/>
      <c r="G45" s="198"/>
    </row>
    <row r="46" spans="1:11" ht="30.3" thickBot="1">
      <c r="A46" s="178"/>
      <c r="B46" s="345" t="s">
        <v>47</v>
      </c>
      <c r="C46" s="346" t="s">
        <v>14</v>
      </c>
      <c r="D46" s="346" t="s">
        <v>430</v>
      </c>
      <c r="E46" s="347" t="s">
        <v>431</v>
      </c>
      <c r="F46" s="347" t="s">
        <v>432</v>
      </c>
      <c r="G46" s="348" t="s">
        <v>433</v>
      </c>
    </row>
    <row r="47" spans="1:11" ht="15.3">
      <c r="A47" s="178">
        <v>1</v>
      </c>
      <c r="B47" s="585" t="s">
        <v>393</v>
      </c>
      <c r="C47" s="586">
        <v>0.6</v>
      </c>
      <c r="D47" s="587" t="s">
        <v>179</v>
      </c>
      <c r="E47" s="587">
        <v>2</v>
      </c>
      <c r="F47" s="587">
        <v>85</v>
      </c>
      <c r="G47" s="588">
        <v>95</v>
      </c>
      <c r="I47" s="585" t="s">
        <v>393</v>
      </c>
      <c r="K47" s="822" t="s">
        <v>679</v>
      </c>
    </row>
    <row r="48" spans="1:11" ht="15.3">
      <c r="A48" s="178">
        <f>A47+1</f>
        <v>2</v>
      </c>
      <c r="B48" s="585" t="s">
        <v>394</v>
      </c>
      <c r="C48" s="586">
        <v>0.55000000000000004</v>
      </c>
      <c r="D48" s="587" t="s">
        <v>179</v>
      </c>
      <c r="E48" s="587">
        <v>2</v>
      </c>
      <c r="F48" s="587">
        <v>80</v>
      </c>
      <c r="G48" s="588">
        <v>100</v>
      </c>
      <c r="I48" s="585" t="s">
        <v>394</v>
      </c>
      <c r="K48" s="822" t="s">
        <v>680</v>
      </c>
    </row>
    <row r="49" spans="1:11" ht="15.3">
      <c r="A49" s="178">
        <f t="shared" ref="A49:A66" si="1">A48+1</f>
        <v>3</v>
      </c>
      <c r="B49" s="504" t="s">
        <v>573</v>
      </c>
      <c r="C49" s="586">
        <v>0.6</v>
      </c>
      <c r="D49" s="587" t="s">
        <v>179</v>
      </c>
      <c r="E49" s="587">
        <v>2</v>
      </c>
      <c r="F49" s="587">
        <v>70</v>
      </c>
      <c r="G49" s="588">
        <v>90</v>
      </c>
      <c r="I49" s="640" t="s">
        <v>573</v>
      </c>
      <c r="K49" s="823" t="s">
        <v>681</v>
      </c>
    </row>
    <row r="50" spans="1:11" ht="15.3">
      <c r="A50" s="178">
        <f t="shared" si="1"/>
        <v>4</v>
      </c>
      <c r="B50" s="600" t="s">
        <v>613</v>
      </c>
      <c r="C50" s="591">
        <v>0.7</v>
      </c>
      <c r="D50" s="587" t="s">
        <v>179</v>
      </c>
      <c r="E50" s="587">
        <v>2</v>
      </c>
      <c r="F50" s="587">
        <v>60</v>
      </c>
      <c r="G50" s="588">
        <v>80</v>
      </c>
      <c r="I50" s="585" t="s">
        <v>613</v>
      </c>
      <c r="K50" s="822" t="s">
        <v>682</v>
      </c>
    </row>
    <row r="51" spans="1:11" ht="15.3">
      <c r="A51" s="178">
        <f t="shared" si="1"/>
        <v>5</v>
      </c>
      <c r="B51" s="501" t="s">
        <v>615</v>
      </c>
      <c r="C51" s="591">
        <v>0.8</v>
      </c>
      <c r="D51" s="587" t="s">
        <v>585</v>
      </c>
      <c r="E51" s="587">
        <v>3</v>
      </c>
      <c r="F51" s="587">
        <v>50</v>
      </c>
      <c r="G51" s="588">
        <v>95</v>
      </c>
      <c r="I51" s="540" t="s">
        <v>615</v>
      </c>
      <c r="K51" s="822" t="s">
        <v>683</v>
      </c>
    </row>
    <row r="52" spans="1:11" ht="15.3">
      <c r="A52" s="178">
        <f t="shared" si="1"/>
        <v>6</v>
      </c>
      <c r="B52" s="533" t="s">
        <v>617</v>
      </c>
      <c r="C52" s="586">
        <v>0.55000000000000004</v>
      </c>
      <c r="D52" s="587" t="s">
        <v>434</v>
      </c>
      <c r="E52" s="587">
        <v>2</v>
      </c>
      <c r="F52" s="587">
        <v>85</v>
      </c>
      <c r="G52" s="588">
        <v>100</v>
      </c>
      <c r="I52" s="511" t="s">
        <v>617</v>
      </c>
      <c r="K52" s="823" t="s">
        <v>684</v>
      </c>
    </row>
    <row r="53" spans="1:11" ht="15.3">
      <c r="A53" s="178">
        <f t="shared" si="1"/>
        <v>7</v>
      </c>
      <c r="B53" s="585" t="s">
        <v>399</v>
      </c>
      <c r="C53" s="586">
        <v>0.55000000000000004</v>
      </c>
      <c r="D53" s="587" t="s">
        <v>434</v>
      </c>
      <c r="E53" s="587">
        <v>2</v>
      </c>
      <c r="F53" s="587">
        <v>85</v>
      </c>
      <c r="G53" s="588">
        <v>100</v>
      </c>
      <c r="I53" s="585" t="s">
        <v>399</v>
      </c>
      <c r="K53" s="823" t="s">
        <v>685</v>
      </c>
    </row>
    <row r="54" spans="1:11" ht="15.3">
      <c r="A54" s="178">
        <f t="shared" si="1"/>
        <v>8</v>
      </c>
      <c r="B54" s="585" t="s">
        <v>401</v>
      </c>
      <c r="C54" s="586">
        <v>0.45</v>
      </c>
      <c r="D54" s="587" t="s">
        <v>424</v>
      </c>
      <c r="E54" s="587">
        <v>1</v>
      </c>
      <c r="F54" s="587">
        <v>100</v>
      </c>
      <c r="G54" s="588">
        <v>100</v>
      </c>
      <c r="I54" s="585" t="s">
        <v>401</v>
      </c>
      <c r="K54" s="822" t="s">
        <v>686</v>
      </c>
    </row>
    <row r="55" spans="1:11" ht="15.3">
      <c r="A55" s="178">
        <f t="shared" si="1"/>
        <v>9</v>
      </c>
      <c r="B55" s="504" t="s">
        <v>600</v>
      </c>
      <c r="C55" s="586">
        <v>0.55000000000000004</v>
      </c>
      <c r="D55" s="587" t="s">
        <v>434</v>
      </c>
      <c r="E55" s="587">
        <v>2</v>
      </c>
      <c r="F55" s="587">
        <v>60</v>
      </c>
      <c r="G55" s="588">
        <v>100</v>
      </c>
      <c r="H55" s="178"/>
      <c r="I55" s="640" t="s">
        <v>600</v>
      </c>
      <c r="J55" s="178"/>
      <c r="K55" s="822" t="s">
        <v>687</v>
      </c>
    </row>
    <row r="56" spans="1:11" ht="15.3">
      <c r="A56" s="178">
        <f t="shared" si="1"/>
        <v>10</v>
      </c>
      <c r="B56" s="600" t="s">
        <v>619</v>
      </c>
      <c r="C56" s="591">
        <v>0.55000000000000004</v>
      </c>
      <c r="D56" s="587" t="s">
        <v>434</v>
      </c>
      <c r="E56" s="587">
        <v>2</v>
      </c>
      <c r="F56" s="587">
        <v>85</v>
      </c>
      <c r="G56" s="588">
        <v>100</v>
      </c>
      <c r="I56" s="585" t="s">
        <v>619</v>
      </c>
      <c r="K56" s="822" t="s">
        <v>688</v>
      </c>
    </row>
    <row r="57" spans="1:11" ht="15.3">
      <c r="A57" s="178">
        <f t="shared" si="1"/>
        <v>11</v>
      </c>
      <c r="B57" s="585" t="s">
        <v>436</v>
      </c>
      <c r="C57" s="586">
        <v>0.5</v>
      </c>
      <c r="D57" s="587" t="s">
        <v>179</v>
      </c>
      <c r="E57" s="587">
        <v>2</v>
      </c>
      <c r="F57" s="587">
        <v>90</v>
      </c>
      <c r="G57" s="588">
        <v>100</v>
      </c>
      <c r="H57" s="178"/>
      <c r="I57" s="585" t="s">
        <v>436</v>
      </c>
      <c r="J57" s="178"/>
      <c r="K57" s="822" t="s">
        <v>689</v>
      </c>
    </row>
    <row r="58" spans="1:11" ht="15.3">
      <c r="A58" s="178">
        <f t="shared" si="1"/>
        <v>12</v>
      </c>
      <c r="B58" s="592" t="s">
        <v>484</v>
      </c>
      <c r="C58" s="586">
        <v>0.55000000000000004</v>
      </c>
      <c r="D58" s="587" t="s">
        <v>179</v>
      </c>
      <c r="E58" s="587">
        <v>1</v>
      </c>
      <c r="F58" s="587">
        <v>95</v>
      </c>
      <c r="G58" s="588">
        <v>100</v>
      </c>
      <c r="I58" s="592" t="s">
        <v>484</v>
      </c>
      <c r="K58" s="822" t="s">
        <v>690</v>
      </c>
    </row>
    <row r="59" spans="1:11" ht="15.3">
      <c r="A59" s="178">
        <f t="shared" si="1"/>
        <v>13</v>
      </c>
      <c r="B59" s="589" t="s">
        <v>604</v>
      </c>
      <c r="C59" s="586">
        <v>0.65</v>
      </c>
      <c r="D59" s="587" t="s">
        <v>434</v>
      </c>
      <c r="E59" s="587">
        <v>2</v>
      </c>
      <c r="F59" s="587">
        <v>60</v>
      </c>
      <c r="G59" s="588">
        <v>95</v>
      </c>
      <c r="I59" s="585" t="s">
        <v>604</v>
      </c>
      <c r="K59" s="2" t="s">
        <v>691</v>
      </c>
    </row>
    <row r="60" spans="1:11" ht="15.3">
      <c r="A60" s="178">
        <f t="shared" si="1"/>
        <v>14</v>
      </c>
      <c r="B60" s="585" t="s">
        <v>642</v>
      </c>
      <c r="C60" s="586">
        <v>0.65</v>
      </c>
      <c r="D60" s="587" t="s">
        <v>434</v>
      </c>
      <c r="E60" s="587">
        <v>2</v>
      </c>
      <c r="F60" s="587">
        <v>30</v>
      </c>
      <c r="G60" s="588">
        <v>70</v>
      </c>
      <c r="I60" s="585" t="s">
        <v>642</v>
      </c>
      <c r="K60" s="2" t="s">
        <v>692</v>
      </c>
    </row>
    <row r="61" spans="1:11" ht="15.3">
      <c r="A61" s="178">
        <f t="shared" si="1"/>
        <v>15</v>
      </c>
      <c r="B61" s="585" t="s">
        <v>423</v>
      </c>
      <c r="C61" s="586">
        <v>0.55000000000000004</v>
      </c>
      <c r="D61" s="587" t="s">
        <v>179</v>
      </c>
      <c r="E61" s="587">
        <v>1</v>
      </c>
      <c r="F61" s="587">
        <v>90</v>
      </c>
      <c r="G61" s="588">
        <v>85</v>
      </c>
      <c r="I61" s="585" t="s">
        <v>423</v>
      </c>
      <c r="K61" s="822" t="s">
        <v>693</v>
      </c>
    </row>
    <row r="62" spans="1:11" ht="15.3">
      <c r="A62" s="178">
        <f t="shared" si="1"/>
        <v>16</v>
      </c>
      <c r="B62" s="585" t="s">
        <v>407</v>
      </c>
      <c r="C62" s="586">
        <v>0.6</v>
      </c>
      <c r="D62" s="587" t="s">
        <v>434</v>
      </c>
      <c r="E62" s="587">
        <v>2</v>
      </c>
      <c r="F62" s="587">
        <v>85</v>
      </c>
      <c r="G62" s="588">
        <v>95</v>
      </c>
      <c r="I62" s="585" t="s">
        <v>407</v>
      </c>
      <c r="K62" s="822" t="s">
        <v>694</v>
      </c>
    </row>
    <row r="63" spans="1:11" ht="15.3">
      <c r="A63" s="178">
        <f t="shared" si="1"/>
        <v>17</v>
      </c>
      <c r="B63" s="504" t="s">
        <v>622</v>
      </c>
      <c r="C63" s="586">
        <v>0.65</v>
      </c>
      <c r="D63" s="587" t="s">
        <v>643</v>
      </c>
      <c r="E63" s="587">
        <v>1</v>
      </c>
      <c r="F63" s="587">
        <v>70</v>
      </c>
      <c r="G63" s="588">
        <v>95</v>
      </c>
      <c r="I63" s="640" t="s">
        <v>622</v>
      </c>
      <c r="K63" s="822" t="s">
        <v>695</v>
      </c>
    </row>
    <row r="64" spans="1:11" ht="15.3">
      <c r="A64" s="178">
        <f t="shared" si="1"/>
        <v>18</v>
      </c>
      <c r="B64" s="589" t="s">
        <v>609</v>
      </c>
      <c r="C64" s="586">
        <v>0.75</v>
      </c>
      <c r="D64" s="587" t="s">
        <v>179</v>
      </c>
      <c r="E64" s="587">
        <v>2</v>
      </c>
      <c r="F64" s="587">
        <v>70</v>
      </c>
      <c r="G64" s="588">
        <v>95</v>
      </c>
      <c r="I64" s="585" t="s">
        <v>609</v>
      </c>
      <c r="K64" s="822" t="s">
        <v>696</v>
      </c>
    </row>
    <row r="65" spans="1:11" ht="15.3">
      <c r="A65" s="178">
        <f t="shared" si="1"/>
        <v>19</v>
      </c>
      <c r="B65" s="594" t="s">
        <v>435</v>
      </c>
      <c r="C65" s="586">
        <v>0.5</v>
      </c>
      <c r="D65" s="587" t="s">
        <v>424</v>
      </c>
      <c r="E65" s="587">
        <v>1</v>
      </c>
      <c r="F65" s="587">
        <v>90</v>
      </c>
      <c r="G65" s="588">
        <v>100</v>
      </c>
      <c r="I65" s="594" t="s">
        <v>435</v>
      </c>
      <c r="K65" s="822" t="s">
        <v>697</v>
      </c>
    </row>
    <row r="66" spans="1:11" ht="15.6" thickBot="1">
      <c r="A66" s="178">
        <f t="shared" si="1"/>
        <v>20</v>
      </c>
      <c r="B66" s="595" t="s">
        <v>413</v>
      </c>
      <c r="C66" s="596">
        <v>0.5</v>
      </c>
      <c r="D66" s="597" t="s">
        <v>424</v>
      </c>
      <c r="E66" s="597">
        <v>1</v>
      </c>
      <c r="F66" s="597">
        <v>100</v>
      </c>
      <c r="G66" s="598">
        <v>100</v>
      </c>
      <c r="I66" s="595" t="s">
        <v>413</v>
      </c>
      <c r="K66" s="822" t="s">
        <v>698</v>
      </c>
    </row>
    <row r="67" spans="1:11" ht="15.3" thickBot="1">
      <c r="A67" s="178"/>
      <c r="B67" s="353" t="s">
        <v>1</v>
      </c>
      <c r="C67" s="354">
        <f>AVERAGE(C47:C66)</f>
        <v>0.59000000000000008</v>
      </c>
      <c r="D67" s="355" t="s">
        <v>179</v>
      </c>
      <c r="E67" s="356">
        <f>AVERAGE(E47:E66)</f>
        <v>1.75</v>
      </c>
      <c r="F67" s="357">
        <f>AVERAGE(F47:F66)</f>
        <v>77</v>
      </c>
      <c r="G67" s="358">
        <f>AVERAGE(G47:G66)</f>
        <v>94.75</v>
      </c>
    </row>
    <row r="68" spans="1:11" ht="15.3">
      <c r="A68" s="178"/>
      <c r="B68" s="359" t="s">
        <v>501</v>
      </c>
      <c r="C68" s="178"/>
      <c r="D68" s="178"/>
      <c r="E68" s="178"/>
      <c r="F68" s="178"/>
      <c r="G68" s="178"/>
    </row>
    <row r="69" spans="1:11">
      <c r="A69" s="178"/>
    </row>
    <row r="70" spans="1:11" ht="15.3">
      <c r="A70" s="178"/>
      <c r="B70" s="197" t="s">
        <v>624</v>
      </c>
      <c r="C70" s="362"/>
      <c r="D70" s="362"/>
      <c r="E70" s="362"/>
      <c r="F70" s="362"/>
      <c r="G70" s="362"/>
    </row>
    <row r="71" spans="1:11" ht="15.3" thickBot="1">
      <c r="A71" s="178"/>
      <c r="B71" s="197" t="s">
        <v>625</v>
      </c>
      <c r="C71" s="599"/>
      <c r="D71" s="198"/>
      <c r="E71" s="198"/>
      <c r="F71" s="198"/>
      <c r="G71" s="198"/>
    </row>
    <row r="72" spans="1:11" ht="30.3" thickBot="1">
      <c r="A72" s="178"/>
      <c r="B72" s="601" t="s">
        <v>47</v>
      </c>
      <c r="C72" s="346" t="s">
        <v>14</v>
      </c>
      <c r="D72" s="346" t="s">
        <v>430</v>
      </c>
      <c r="E72" s="347" t="s">
        <v>431</v>
      </c>
      <c r="F72" s="347" t="s">
        <v>432</v>
      </c>
      <c r="G72" s="348" t="s">
        <v>433</v>
      </c>
    </row>
    <row r="73" spans="1:11" ht="15">
      <c r="A73" s="178">
        <v>1</v>
      </c>
      <c r="B73" s="602" t="s">
        <v>628</v>
      </c>
      <c r="C73" s="350">
        <v>0.6</v>
      </c>
      <c r="D73" s="351" t="s">
        <v>424</v>
      </c>
      <c r="E73" s="351">
        <v>1</v>
      </c>
      <c r="F73" s="351">
        <v>100</v>
      </c>
      <c r="G73" s="352">
        <v>100</v>
      </c>
    </row>
    <row r="74" spans="1:11" ht="15">
      <c r="A74" s="178">
        <f t="shared" ref="A74:A81" si="2">A73+1</f>
        <v>2</v>
      </c>
      <c r="B74" s="603" t="s">
        <v>617</v>
      </c>
      <c r="C74" s="604">
        <v>0.65</v>
      </c>
      <c r="D74" s="605" t="s">
        <v>434</v>
      </c>
      <c r="E74" s="605">
        <v>2</v>
      </c>
      <c r="F74" s="605">
        <v>90</v>
      </c>
      <c r="G74" s="606">
        <v>75</v>
      </c>
    </row>
    <row r="75" spans="1:11" ht="15">
      <c r="A75" s="178">
        <f t="shared" si="2"/>
        <v>3</v>
      </c>
      <c r="B75" s="585" t="s">
        <v>630</v>
      </c>
      <c r="C75" s="586">
        <v>0.7</v>
      </c>
      <c r="D75" s="587" t="s">
        <v>424</v>
      </c>
      <c r="E75" s="587">
        <v>1</v>
      </c>
      <c r="F75" s="587">
        <v>45</v>
      </c>
      <c r="G75" s="588">
        <v>85</v>
      </c>
    </row>
    <row r="76" spans="1:11" ht="15">
      <c r="A76" s="178">
        <f t="shared" si="2"/>
        <v>4</v>
      </c>
      <c r="B76" s="504" t="s">
        <v>631</v>
      </c>
      <c r="C76" s="586">
        <v>0.55000000000000004</v>
      </c>
      <c r="D76" s="587" t="s">
        <v>585</v>
      </c>
      <c r="E76" s="587">
        <v>3</v>
      </c>
      <c r="F76" s="587">
        <v>35</v>
      </c>
      <c r="G76" s="588">
        <v>100</v>
      </c>
    </row>
    <row r="77" spans="1:11" ht="15">
      <c r="A77" s="178">
        <f t="shared" si="2"/>
        <v>5</v>
      </c>
      <c r="B77" s="607" t="s">
        <v>644</v>
      </c>
      <c r="C77" s="586">
        <v>0.6</v>
      </c>
      <c r="D77" s="587" t="s">
        <v>179</v>
      </c>
      <c r="E77" s="587">
        <v>1</v>
      </c>
      <c r="F77" s="587">
        <v>5</v>
      </c>
      <c r="G77" s="588">
        <v>95</v>
      </c>
    </row>
    <row r="78" spans="1:11" ht="15">
      <c r="A78" s="178">
        <f t="shared" si="2"/>
        <v>6</v>
      </c>
      <c r="B78" s="607" t="s">
        <v>645</v>
      </c>
      <c r="C78" s="586">
        <v>0.65</v>
      </c>
      <c r="D78" s="587" t="s">
        <v>179</v>
      </c>
      <c r="E78" s="587">
        <v>2</v>
      </c>
      <c r="F78" s="587">
        <v>95</v>
      </c>
      <c r="G78" s="588">
        <v>95</v>
      </c>
    </row>
    <row r="79" spans="1:11" ht="15">
      <c r="A79" s="178">
        <f t="shared" si="2"/>
        <v>7</v>
      </c>
      <c r="B79" s="585" t="s">
        <v>637</v>
      </c>
      <c r="C79" s="586">
        <v>0.8</v>
      </c>
      <c r="D79" s="587" t="s">
        <v>179</v>
      </c>
      <c r="E79" s="587">
        <v>2</v>
      </c>
      <c r="F79" s="587">
        <v>65</v>
      </c>
      <c r="G79" s="588">
        <v>80</v>
      </c>
    </row>
    <row r="80" spans="1:11" ht="15">
      <c r="A80" s="178">
        <f t="shared" si="2"/>
        <v>8</v>
      </c>
      <c r="B80" s="585" t="s">
        <v>638</v>
      </c>
      <c r="C80" s="586">
        <v>0.7</v>
      </c>
      <c r="D80" s="587" t="s">
        <v>434</v>
      </c>
      <c r="E80" s="587">
        <v>3</v>
      </c>
      <c r="F80" s="587">
        <v>90</v>
      </c>
      <c r="G80" s="588">
        <v>85</v>
      </c>
    </row>
    <row r="81" spans="1:7" ht="15.3" thickBot="1">
      <c r="A81" s="178">
        <f t="shared" si="2"/>
        <v>9</v>
      </c>
      <c r="B81" s="595" t="s">
        <v>640</v>
      </c>
      <c r="C81" s="596">
        <v>0.65</v>
      </c>
      <c r="D81" s="597" t="s">
        <v>434</v>
      </c>
      <c r="E81" s="597">
        <v>2</v>
      </c>
      <c r="F81" s="597">
        <v>65</v>
      </c>
      <c r="G81" s="598">
        <v>95</v>
      </c>
    </row>
    <row r="82" spans="1:7" ht="15.3" thickBot="1">
      <c r="B82" s="608" t="s">
        <v>1</v>
      </c>
      <c r="C82" s="609">
        <f>AVERAGE(C73:C81)</f>
        <v>0.65555555555555556</v>
      </c>
      <c r="D82" s="356" t="s">
        <v>179</v>
      </c>
      <c r="E82" s="610">
        <f>AVERAGE(E73:E81)</f>
        <v>1.8888888888888888</v>
      </c>
      <c r="F82" s="357">
        <f>AVERAGE(F73:F81)</f>
        <v>65.555555555555557</v>
      </c>
      <c r="G82" s="358">
        <f>AVERAGE(G73:G81)</f>
        <v>90</v>
      </c>
    </row>
    <row r="83" spans="1:7" ht="15.3">
      <c r="B83" s="359" t="s">
        <v>501</v>
      </c>
      <c r="C83" s="178"/>
      <c r="D83" s="178"/>
      <c r="E83" s="178"/>
      <c r="F83" s="178"/>
      <c r="G83" s="178"/>
    </row>
  </sheetData>
  <pageMargins left="1.94" right="0.79" top="0.71" bottom="0.3" header="0.64" footer="0.3"/>
  <pageSetup scale="54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31"/>
  <sheetViews>
    <sheetView showGridLines="0" view="pageBreakPreview" zoomScaleNormal="100" zoomScaleSheetLayoutView="100" workbookViewId="0">
      <selection activeCell="D5" sqref="D5"/>
    </sheetView>
  </sheetViews>
  <sheetFormatPr defaultColWidth="9.5546875" defaultRowHeight="15.9"/>
  <cols>
    <col min="1" max="1" width="50.5546875" style="287" customWidth="1"/>
    <col min="2" max="2" width="11.44140625" style="288" customWidth="1"/>
    <col min="3" max="3" width="10.71875" style="286" customWidth="1"/>
    <col min="4" max="4" width="2.27734375" style="286" customWidth="1"/>
    <col min="5" max="16384" width="9.5546875" style="286"/>
  </cols>
  <sheetData>
    <row r="1" spans="1:6" ht="16.2">
      <c r="A1" s="289"/>
      <c r="D1" s="22" t="s">
        <v>646</v>
      </c>
    </row>
    <row r="2" spans="1:6" ht="16.2">
      <c r="A2" s="289"/>
      <c r="D2" s="1" t="s">
        <v>771</v>
      </c>
    </row>
    <row r="3" spans="1:6" ht="16.2">
      <c r="A3" s="289"/>
      <c r="D3" s="22" t="s">
        <v>650</v>
      </c>
    </row>
    <row r="4" spans="1:6" ht="16.2">
      <c r="A4" s="289"/>
      <c r="D4" s="112" t="s">
        <v>23</v>
      </c>
    </row>
    <row r="5" spans="1:6" ht="16.2">
      <c r="A5" s="289"/>
      <c r="B5" s="286"/>
    </row>
    <row r="6" spans="1:6" ht="16.899999999999999" customHeight="1" thickBot="1">
      <c r="A6" s="803" t="s">
        <v>678</v>
      </c>
      <c r="B6" s="819"/>
      <c r="C6" s="819"/>
    </row>
    <row r="7" spans="1:6" ht="16.899999999999999" customHeight="1" thickBot="1">
      <c r="A7" s="89"/>
      <c r="B7" s="814" t="s">
        <v>97</v>
      </c>
      <c r="C7" s="749" t="s">
        <v>209</v>
      </c>
      <c r="D7" s="289"/>
      <c r="E7" s="289"/>
      <c r="F7" s="289"/>
    </row>
    <row r="8" spans="1:6" ht="16.899999999999999" customHeight="1">
      <c r="A8" s="910" t="s">
        <v>393</v>
      </c>
      <c r="B8" s="914">
        <v>6.5</v>
      </c>
      <c r="C8" s="815">
        <v>5.37</v>
      </c>
      <c r="D8" s="289"/>
      <c r="E8" s="813">
        <f>B8-C8</f>
        <v>1.1299999999999999</v>
      </c>
      <c r="F8" s="289"/>
    </row>
    <row r="9" spans="1:6" ht="16.899999999999999" customHeight="1">
      <c r="A9" s="911" t="s">
        <v>394</v>
      </c>
      <c r="B9" s="915">
        <v>6.5</v>
      </c>
      <c r="C9" s="816">
        <v>6.25</v>
      </c>
      <c r="D9" s="289"/>
      <c r="E9" s="813">
        <f t="shared" ref="E9:E28" si="0">B9-C9</f>
        <v>0.25</v>
      </c>
      <c r="F9" s="289"/>
    </row>
    <row r="10" spans="1:6" ht="16.899999999999999" customHeight="1">
      <c r="A10" s="640" t="s">
        <v>573</v>
      </c>
      <c r="B10" s="915">
        <v>6.5</v>
      </c>
      <c r="C10" s="816">
        <v>3.2</v>
      </c>
      <c r="D10" s="289"/>
      <c r="E10" s="813">
        <f t="shared" si="0"/>
        <v>3.3</v>
      </c>
      <c r="F10" s="289"/>
    </row>
    <row r="11" spans="1:6" ht="16.2">
      <c r="A11" s="911" t="s">
        <v>613</v>
      </c>
      <c r="B11" s="915">
        <v>6.5</v>
      </c>
      <c r="C11" s="816">
        <v>4.7699999999999996</v>
      </c>
      <c r="D11" s="289"/>
      <c r="E11" s="813">
        <f t="shared" si="0"/>
        <v>1.7300000000000004</v>
      </c>
      <c r="F11" s="289"/>
    </row>
    <row r="12" spans="1:6" ht="16.149999999999999" customHeight="1">
      <c r="A12" s="607" t="s">
        <v>615</v>
      </c>
      <c r="B12" s="915">
        <v>12.5</v>
      </c>
      <c r="C12" s="816">
        <v>5.25</v>
      </c>
      <c r="D12" s="289"/>
      <c r="E12" s="813">
        <f t="shared" si="0"/>
        <v>7.25</v>
      </c>
      <c r="F12" s="289"/>
    </row>
    <row r="13" spans="1:6" ht="17.5" customHeight="1">
      <c r="A13" s="607" t="s">
        <v>617</v>
      </c>
      <c r="B13" s="915">
        <v>9</v>
      </c>
      <c r="C13" s="816">
        <v>6</v>
      </c>
      <c r="D13" s="289"/>
      <c r="E13" s="813">
        <f t="shared" si="0"/>
        <v>3</v>
      </c>
      <c r="F13" s="289"/>
    </row>
    <row r="14" spans="1:6" ht="16.2">
      <c r="A14" s="911" t="s">
        <v>399</v>
      </c>
      <c r="B14" s="915">
        <v>7</v>
      </c>
      <c r="C14" s="816">
        <v>6.38</v>
      </c>
      <c r="D14" s="289"/>
      <c r="E14" s="813">
        <f t="shared" si="0"/>
        <v>0.62000000000000011</v>
      </c>
      <c r="F14" s="289"/>
    </row>
    <row r="15" spans="1:6" ht="16.149999999999999" customHeight="1">
      <c r="A15" s="911" t="s">
        <v>401</v>
      </c>
      <c r="B15" s="915">
        <v>3</v>
      </c>
      <c r="C15" s="816">
        <v>2</v>
      </c>
      <c r="D15" s="289"/>
      <c r="E15" s="813">
        <f t="shared" si="0"/>
        <v>1</v>
      </c>
      <c r="F15" s="289"/>
    </row>
    <row r="16" spans="1:6" ht="16.899999999999999" customHeight="1">
      <c r="A16" s="640" t="s">
        <v>600</v>
      </c>
      <c r="B16" s="915">
        <v>6.5</v>
      </c>
      <c r="C16" s="816">
        <v>4.8899999999999997</v>
      </c>
      <c r="D16" s="289"/>
      <c r="E16" s="813">
        <f t="shared" si="0"/>
        <v>1.6100000000000003</v>
      </c>
      <c r="F16" s="289"/>
    </row>
    <row r="17" spans="1:6" ht="16.149999999999999" customHeight="1">
      <c r="A17" s="911" t="s">
        <v>619</v>
      </c>
      <c r="B17" s="915">
        <v>5</v>
      </c>
      <c r="C17" s="816">
        <v>6</v>
      </c>
      <c r="D17" s="289"/>
      <c r="E17" s="813">
        <f t="shared" si="0"/>
        <v>-1</v>
      </c>
      <c r="F17" s="289"/>
    </row>
    <row r="18" spans="1:6" ht="16.2">
      <c r="A18" s="911" t="s">
        <v>436</v>
      </c>
      <c r="B18" s="915">
        <v>5.5</v>
      </c>
      <c r="C18" s="816">
        <v>4.99</v>
      </c>
      <c r="D18" s="289"/>
      <c r="E18" s="813">
        <f t="shared" si="0"/>
        <v>0.50999999999999979</v>
      </c>
      <c r="F18" s="289"/>
    </row>
    <row r="19" spans="1:6" ht="16.2">
      <c r="A19" s="640" t="s">
        <v>484</v>
      </c>
      <c r="B19" s="915">
        <v>5.5</v>
      </c>
      <c r="C19" s="816">
        <v>5.54</v>
      </c>
      <c r="D19" s="289"/>
      <c r="E19" s="813">
        <f t="shared" si="0"/>
        <v>-4.0000000000000036E-2</v>
      </c>
      <c r="F19" s="289"/>
    </row>
    <row r="20" spans="1:6" ht="16.2">
      <c r="A20" s="911" t="s">
        <v>604</v>
      </c>
      <c r="B20" s="915">
        <v>7.5</v>
      </c>
      <c r="C20" s="816">
        <v>3.98</v>
      </c>
      <c r="D20" s="289"/>
      <c r="E20" s="813">
        <f t="shared" si="0"/>
        <v>3.52</v>
      </c>
      <c r="F20" s="289"/>
    </row>
    <row r="21" spans="1:6" ht="16.2">
      <c r="A21" s="607" t="s">
        <v>642</v>
      </c>
      <c r="B21" s="915">
        <v>5.5</v>
      </c>
      <c r="C21" s="816">
        <v>5.0999999999999996</v>
      </c>
      <c r="D21" s="289"/>
      <c r="E21" s="813">
        <f t="shared" si="0"/>
        <v>0.40000000000000036</v>
      </c>
      <c r="F21" s="289"/>
    </row>
    <row r="22" spans="1:6" ht="16.2">
      <c r="A22" s="911" t="s">
        <v>423</v>
      </c>
      <c r="B22" s="915">
        <v>7.5</v>
      </c>
      <c r="C22" s="816">
        <v>7.5</v>
      </c>
      <c r="D22" s="289"/>
      <c r="E22" s="813">
        <f t="shared" si="0"/>
        <v>0</v>
      </c>
      <c r="F22" s="289"/>
    </row>
    <row r="23" spans="1:6" ht="16.2">
      <c r="A23" s="911" t="s">
        <v>407</v>
      </c>
      <c r="B23" s="915">
        <v>2.5</v>
      </c>
      <c r="C23" s="816">
        <v>2.61</v>
      </c>
      <c r="D23" s="289"/>
      <c r="E23" s="813">
        <f t="shared" si="0"/>
        <v>-0.10999999999999988</v>
      </c>
      <c r="F23" s="289"/>
    </row>
    <row r="24" spans="1:6" ht="16.2">
      <c r="A24" s="640" t="s">
        <v>622</v>
      </c>
      <c r="B24" s="915">
        <v>4.5</v>
      </c>
      <c r="C24" s="816">
        <v>6.07</v>
      </c>
      <c r="D24" s="289"/>
      <c r="E24" s="813">
        <f t="shared" si="0"/>
        <v>-1.5700000000000003</v>
      </c>
      <c r="F24" s="289"/>
    </row>
    <row r="25" spans="1:6" ht="16.2">
      <c r="A25" s="607" t="s">
        <v>609</v>
      </c>
      <c r="B25" s="915">
        <v>9.5</v>
      </c>
      <c r="C25" s="816">
        <v>8.34</v>
      </c>
      <c r="D25" s="289"/>
      <c r="E25" s="813">
        <f t="shared" si="0"/>
        <v>1.1600000000000001</v>
      </c>
      <c r="F25" s="289"/>
    </row>
    <row r="26" spans="1:6" ht="16.2">
      <c r="A26" s="911" t="s">
        <v>435</v>
      </c>
      <c r="B26" s="915">
        <v>6</v>
      </c>
      <c r="C26" s="816">
        <v>5.59</v>
      </c>
      <c r="D26" s="289"/>
      <c r="E26" s="813">
        <f t="shared" si="0"/>
        <v>0.41000000000000014</v>
      </c>
      <c r="F26" s="289"/>
    </row>
    <row r="27" spans="1:6" ht="16.5" thickBot="1">
      <c r="A27" s="912" t="s">
        <v>413</v>
      </c>
      <c r="B27" s="916">
        <v>5.5</v>
      </c>
      <c r="C27" s="817">
        <v>5.71</v>
      </c>
      <c r="D27" s="289"/>
      <c r="E27" s="813">
        <f t="shared" si="0"/>
        <v>-0.20999999999999996</v>
      </c>
      <c r="F27" s="289"/>
    </row>
    <row r="28" spans="1:6" ht="16.5" thickBot="1">
      <c r="A28" s="913" t="s">
        <v>1</v>
      </c>
      <c r="B28" s="917">
        <f>AVERAGE(B8:B27)</f>
        <v>6.4249999999999998</v>
      </c>
      <c r="C28" s="818">
        <f>AVERAGE(C8:C27)</f>
        <v>5.2770000000000001</v>
      </c>
      <c r="D28" s="289"/>
      <c r="E28" s="813">
        <f t="shared" si="0"/>
        <v>1.1479999999999997</v>
      </c>
      <c r="F28" s="289"/>
    </row>
    <row r="29" spans="1:6" ht="16.2">
      <c r="A29" s="289"/>
      <c r="B29" s="227"/>
      <c r="C29" s="289"/>
      <c r="D29" s="289"/>
      <c r="E29" s="289"/>
      <c r="F29" s="289"/>
    </row>
    <row r="30" spans="1:6" ht="16.2">
      <c r="A30" s="289"/>
      <c r="B30" s="227"/>
      <c r="C30" s="289"/>
      <c r="D30" s="289"/>
      <c r="E30" s="289"/>
      <c r="F30" s="289"/>
    </row>
    <row r="31" spans="1:6" ht="16.2">
      <c r="A31" s="289"/>
      <c r="B31" s="227"/>
      <c r="C31" s="289"/>
      <c r="D31" s="289"/>
      <c r="E31" s="289"/>
      <c r="F31" s="289"/>
    </row>
  </sheetData>
  <printOptions horizontalCentered="1"/>
  <pageMargins left="1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4">
    <pageSetUpPr fitToPage="1"/>
  </sheetPr>
  <dimension ref="A1:N79"/>
  <sheetViews>
    <sheetView topLeftCell="A61" workbookViewId="0">
      <selection activeCell="E76" sqref="E76"/>
    </sheetView>
  </sheetViews>
  <sheetFormatPr defaultRowHeight="15"/>
  <cols>
    <col min="2" max="2" width="15.44140625" customWidth="1"/>
    <col min="3" max="3" width="12.27734375" customWidth="1"/>
    <col min="4" max="4" width="10.71875" customWidth="1"/>
    <col min="5" max="5" width="16.44140625" customWidth="1"/>
    <col min="6" max="6" width="18.44140625" customWidth="1"/>
    <col min="8" max="8" width="3.27734375" customWidth="1"/>
    <col min="10" max="10" width="8.71875" style="7"/>
    <col min="11" max="11" width="25.5546875" style="7" customWidth="1"/>
    <col min="12" max="14" width="8.71875" style="7"/>
  </cols>
  <sheetData>
    <row r="1" spans="1:8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>
      <c r="A3" s="216"/>
      <c r="B3" s="216"/>
      <c r="C3" s="216"/>
      <c r="D3" s="216"/>
      <c r="E3" s="216"/>
      <c r="F3" s="216"/>
      <c r="G3" s="216"/>
      <c r="H3" s="108" t="s">
        <v>448</v>
      </c>
    </row>
    <row r="4" spans="1:8">
      <c r="A4" s="216"/>
      <c r="B4" s="216"/>
      <c r="C4" s="216"/>
      <c r="D4" s="216"/>
      <c r="E4" s="216"/>
      <c r="F4" s="216"/>
      <c r="G4" s="216"/>
      <c r="H4" s="112" t="s">
        <v>205</v>
      </c>
    </row>
    <row r="5" spans="1:8">
      <c r="A5" s="216"/>
      <c r="B5" s="216"/>
      <c r="C5" s="216"/>
      <c r="D5" s="216"/>
      <c r="E5" s="216"/>
      <c r="F5" s="216"/>
      <c r="G5" s="216"/>
      <c r="H5" s="112"/>
    </row>
    <row r="6" spans="1:8">
      <c r="A6" s="216"/>
      <c r="B6" s="217" t="s">
        <v>449</v>
      </c>
      <c r="C6" s="218"/>
      <c r="D6" s="218"/>
      <c r="E6" s="218"/>
      <c r="F6" s="218"/>
      <c r="G6" s="219"/>
      <c r="H6" s="216"/>
    </row>
    <row r="7" spans="1:8" ht="15.3" thickBot="1">
      <c r="A7" s="216"/>
      <c r="B7" s="220" t="s">
        <v>450</v>
      </c>
      <c r="C7" s="218"/>
      <c r="D7" s="218"/>
      <c r="E7" s="218"/>
      <c r="F7" s="218"/>
      <c r="G7" s="219"/>
      <c r="H7" s="216"/>
    </row>
    <row r="8" spans="1:8" ht="15.3" thickBot="1">
      <c r="A8" s="216"/>
      <c r="B8" s="382"/>
      <c r="C8" s="383" t="s">
        <v>451</v>
      </c>
      <c r="D8" s="383" t="s">
        <v>452</v>
      </c>
      <c r="E8" s="383" t="s">
        <v>474</v>
      </c>
      <c r="F8" s="384" t="s">
        <v>475</v>
      </c>
      <c r="G8" s="221"/>
      <c r="H8" s="216"/>
    </row>
    <row r="9" spans="1:8" ht="15.3">
      <c r="A9" s="216"/>
      <c r="B9" s="385">
        <v>1960</v>
      </c>
      <c r="C9" s="380">
        <v>542.38199999999995</v>
      </c>
      <c r="D9" s="381">
        <v>58.11</v>
      </c>
      <c r="E9" s="381">
        <v>3.1030739999999999</v>
      </c>
      <c r="F9" s="386">
        <v>1.9815509999999998</v>
      </c>
      <c r="G9" s="221"/>
      <c r="H9" s="216"/>
    </row>
    <row r="10" spans="1:8" ht="15.3">
      <c r="A10" s="216">
        <v>1</v>
      </c>
      <c r="B10" s="387">
        <v>1961</v>
      </c>
      <c r="C10" s="388">
        <v>562.21</v>
      </c>
      <c r="D10" s="389">
        <v>71.55</v>
      </c>
      <c r="E10" s="389">
        <v>3.3700049999999999</v>
      </c>
      <c r="F10" s="390">
        <v>2.0391750000000002</v>
      </c>
      <c r="G10" s="221"/>
      <c r="H10" s="216"/>
    </row>
    <row r="11" spans="1:8" ht="15.3">
      <c r="A11" s="216">
        <f>A10+1</f>
        <v>2</v>
      </c>
      <c r="B11" s="387">
        <v>1962</v>
      </c>
      <c r="C11" s="388">
        <v>603.92100000000005</v>
      </c>
      <c r="D11" s="389">
        <v>63.1</v>
      </c>
      <c r="E11" s="389">
        <v>3.6661100000000002</v>
      </c>
      <c r="F11" s="390">
        <v>2.1454000000000004</v>
      </c>
      <c r="G11" s="221"/>
      <c r="H11" s="216"/>
    </row>
    <row r="12" spans="1:8" ht="15.3">
      <c r="A12" s="216">
        <f t="shared" ref="A12:A57" si="0">A11+1</f>
        <v>3</v>
      </c>
      <c r="B12" s="387">
        <v>1963</v>
      </c>
      <c r="C12" s="388">
        <v>637.45100000000002</v>
      </c>
      <c r="D12" s="389">
        <v>75.02</v>
      </c>
      <c r="E12" s="389">
        <v>4.1336019999999998</v>
      </c>
      <c r="F12" s="390">
        <v>2.3481260000000002</v>
      </c>
      <c r="G12" s="221"/>
      <c r="H12" s="216"/>
    </row>
    <row r="13" spans="1:8" ht="15.3">
      <c r="A13" s="216">
        <f t="shared" si="0"/>
        <v>4</v>
      </c>
      <c r="B13" s="387">
        <v>1964</v>
      </c>
      <c r="C13" s="388">
        <v>684.46</v>
      </c>
      <c r="D13" s="389">
        <v>84.75</v>
      </c>
      <c r="E13" s="389">
        <v>4.76295</v>
      </c>
      <c r="F13" s="390">
        <v>2.5848749999999998</v>
      </c>
      <c r="G13" s="221"/>
      <c r="H13" s="216"/>
    </row>
    <row r="14" spans="1:8" ht="15.3">
      <c r="A14" s="216">
        <f t="shared" si="0"/>
        <v>5</v>
      </c>
      <c r="B14" s="387">
        <v>1965</v>
      </c>
      <c r="C14" s="388">
        <v>742.28899999999999</v>
      </c>
      <c r="D14" s="389">
        <v>92.43</v>
      </c>
      <c r="E14" s="389">
        <v>5.2962389999999999</v>
      </c>
      <c r="F14" s="390">
        <v>2.8283580000000001</v>
      </c>
      <c r="G14" s="221"/>
      <c r="H14" s="216"/>
    </row>
    <row r="15" spans="1:8" ht="15.3">
      <c r="A15" s="216">
        <f t="shared" si="0"/>
        <v>6</v>
      </c>
      <c r="B15" s="387">
        <v>1966</v>
      </c>
      <c r="C15" s="388">
        <v>813.41399999999999</v>
      </c>
      <c r="D15" s="389">
        <v>80.33</v>
      </c>
      <c r="E15" s="389">
        <v>5.4142419999999998</v>
      </c>
      <c r="F15" s="390">
        <v>2.8838469999999998</v>
      </c>
      <c r="G15" s="221"/>
      <c r="H15" s="216"/>
    </row>
    <row r="16" spans="1:8" ht="15.3">
      <c r="A16" s="216">
        <f t="shared" si="0"/>
        <v>7</v>
      </c>
      <c r="B16" s="387">
        <v>1967</v>
      </c>
      <c r="C16" s="388">
        <v>859.95799999999997</v>
      </c>
      <c r="D16" s="389">
        <v>96.47</v>
      </c>
      <c r="E16" s="389">
        <v>5.4602019999999998</v>
      </c>
      <c r="F16" s="390">
        <v>2.9809230000000002</v>
      </c>
      <c r="G16" s="221"/>
      <c r="H16" s="216"/>
    </row>
    <row r="17" spans="1:8" ht="15.3">
      <c r="A17" s="216">
        <f t="shared" si="0"/>
        <v>8</v>
      </c>
      <c r="B17" s="387">
        <v>1968</v>
      </c>
      <c r="C17" s="388">
        <v>940.65099999999995</v>
      </c>
      <c r="D17" s="389">
        <v>103.86</v>
      </c>
      <c r="E17" s="389">
        <v>5.7226860000000004</v>
      </c>
      <c r="F17" s="390">
        <v>3.0430980000000001</v>
      </c>
      <c r="G17" s="221"/>
      <c r="H17" s="216"/>
    </row>
    <row r="18" spans="1:8" ht="15.3">
      <c r="A18" s="216">
        <f t="shared" si="0"/>
        <v>9</v>
      </c>
      <c r="B18" s="387">
        <v>1969</v>
      </c>
      <c r="C18" s="388">
        <v>1017.615</v>
      </c>
      <c r="D18" s="389">
        <v>92.06</v>
      </c>
      <c r="E18" s="389">
        <v>6.1035779999999997</v>
      </c>
      <c r="F18" s="390">
        <v>3.2405120000000003</v>
      </c>
      <c r="G18" s="221"/>
      <c r="H18" s="216"/>
    </row>
    <row r="19" spans="1:8" ht="15.3">
      <c r="A19" s="216">
        <f t="shared" si="0"/>
        <v>10</v>
      </c>
      <c r="B19" s="387">
        <v>1970</v>
      </c>
      <c r="C19" s="388">
        <v>1073.3030000000001</v>
      </c>
      <c r="D19" s="389">
        <v>92.15</v>
      </c>
      <c r="E19" s="389">
        <v>5.5105700000000004</v>
      </c>
      <c r="F19" s="390">
        <v>3.1883900000000001</v>
      </c>
      <c r="G19" s="221"/>
      <c r="H19" s="216"/>
    </row>
    <row r="20" spans="1:8" ht="15.3">
      <c r="A20" s="216">
        <f t="shared" si="0"/>
        <v>11</v>
      </c>
      <c r="B20" s="387">
        <v>1971</v>
      </c>
      <c r="C20" s="388">
        <v>1164.8499999999999</v>
      </c>
      <c r="D20" s="389">
        <v>102.09</v>
      </c>
      <c r="E20" s="389">
        <v>5.5741139999999998</v>
      </c>
      <c r="F20" s="390">
        <v>3.16479</v>
      </c>
      <c r="G20" s="221"/>
      <c r="H20" s="216"/>
    </row>
    <row r="21" spans="1:8" ht="15.3">
      <c r="A21" s="216">
        <f t="shared" si="0"/>
        <v>12</v>
      </c>
      <c r="B21" s="387">
        <v>1972</v>
      </c>
      <c r="C21" s="388">
        <v>1279.1099999999999</v>
      </c>
      <c r="D21" s="389">
        <v>118.05</v>
      </c>
      <c r="E21" s="389">
        <v>6.1740149999999998</v>
      </c>
      <c r="F21" s="390">
        <v>3.1873499999999999</v>
      </c>
      <c r="G21" s="221"/>
      <c r="H21" s="216"/>
    </row>
    <row r="22" spans="1:8" ht="15.3">
      <c r="A22" s="216">
        <f t="shared" si="0"/>
        <v>13</v>
      </c>
      <c r="B22" s="387">
        <v>1973</v>
      </c>
      <c r="C22" s="388">
        <v>1425.376</v>
      </c>
      <c r="D22" s="389">
        <v>97.55</v>
      </c>
      <c r="E22" s="389">
        <v>7.9600799999999996</v>
      </c>
      <c r="F22" s="390">
        <v>3.6093499999999996</v>
      </c>
      <c r="G22" s="221"/>
      <c r="H22" s="216"/>
    </row>
    <row r="23" spans="1:8" ht="15.3">
      <c r="A23" s="216">
        <f t="shared" si="0"/>
        <v>14</v>
      </c>
      <c r="B23" s="387">
        <v>1974</v>
      </c>
      <c r="C23" s="388">
        <v>1545.2429999999999</v>
      </c>
      <c r="D23" s="389">
        <v>68.56</v>
      </c>
      <c r="E23" s="389">
        <v>9.3515840000000008</v>
      </c>
      <c r="F23" s="390">
        <v>3.7228080000000001</v>
      </c>
      <c r="G23" s="221"/>
      <c r="H23" s="216"/>
    </row>
    <row r="24" spans="1:8" ht="15.3">
      <c r="A24" s="216">
        <f t="shared" si="0"/>
        <v>15</v>
      </c>
      <c r="B24" s="387">
        <v>1975</v>
      </c>
      <c r="C24" s="388">
        <v>1684.904</v>
      </c>
      <c r="D24" s="389">
        <v>90.19</v>
      </c>
      <c r="E24" s="389">
        <v>7.7112449999999999</v>
      </c>
      <c r="F24" s="390">
        <v>3.7338659999999999</v>
      </c>
      <c r="G24" s="221"/>
      <c r="H24" s="216"/>
    </row>
    <row r="25" spans="1:8" ht="15.3">
      <c r="A25" s="216">
        <f t="shared" si="0"/>
        <v>16</v>
      </c>
      <c r="B25" s="387">
        <v>1976</v>
      </c>
      <c r="C25" s="388">
        <v>1873.412</v>
      </c>
      <c r="D25" s="389">
        <v>107.46</v>
      </c>
      <c r="E25" s="389">
        <v>9.7466220000000003</v>
      </c>
      <c r="F25" s="390">
        <v>4.2231779999999999</v>
      </c>
      <c r="G25" s="221"/>
      <c r="H25" s="216"/>
    </row>
    <row r="26" spans="1:8" ht="15.3">
      <c r="A26" s="216">
        <f t="shared" si="0"/>
        <v>17</v>
      </c>
      <c r="B26" s="387">
        <v>1977</v>
      </c>
      <c r="C26" s="388">
        <v>2081.826</v>
      </c>
      <c r="D26" s="389">
        <v>95.1</v>
      </c>
      <c r="E26" s="389">
        <v>10.86993</v>
      </c>
      <c r="F26" s="390">
        <v>4.85961</v>
      </c>
      <c r="G26" s="221"/>
      <c r="H26" s="216"/>
    </row>
    <row r="27" spans="1:8" ht="15.3">
      <c r="A27" s="216">
        <f t="shared" si="0"/>
        <v>18</v>
      </c>
      <c r="B27" s="387">
        <v>1978</v>
      </c>
      <c r="C27" s="388">
        <v>2351.5990000000002</v>
      </c>
      <c r="D27" s="389">
        <v>96.11</v>
      </c>
      <c r="E27" s="389">
        <v>11.638921</v>
      </c>
      <c r="F27" s="390">
        <v>5.1803290000000004</v>
      </c>
      <c r="G27" s="221"/>
      <c r="H27" s="216"/>
    </row>
    <row r="28" spans="1:8" ht="15.3">
      <c r="A28" s="216">
        <f t="shared" si="0"/>
        <v>19</v>
      </c>
      <c r="B28" s="387">
        <v>1979</v>
      </c>
      <c r="C28" s="388">
        <v>2627.3339999999998</v>
      </c>
      <c r="D28" s="389">
        <v>107.94</v>
      </c>
      <c r="E28" s="389">
        <v>14.550312</v>
      </c>
      <c r="F28" s="390">
        <v>5.9690820000000002</v>
      </c>
      <c r="G28" s="221"/>
      <c r="H28" s="216"/>
    </row>
    <row r="29" spans="1:8" ht="15.3">
      <c r="A29" s="216">
        <f t="shared" si="0"/>
        <v>20</v>
      </c>
      <c r="B29" s="387">
        <v>1980</v>
      </c>
      <c r="C29" s="388">
        <v>2857.3069999999998</v>
      </c>
      <c r="D29" s="389">
        <v>135.76</v>
      </c>
      <c r="E29" s="389">
        <v>14.987904</v>
      </c>
      <c r="F29" s="390">
        <v>6.4350239999999994</v>
      </c>
      <c r="G29" s="221"/>
      <c r="H29" s="216"/>
    </row>
    <row r="30" spans="1:8" ht="15.3">
      <c r="A30" s="216">
        <f t="shared" si="0"/>
        <v>21</v>
      </c>
      <c r="B30" s="387">
        <v>1981</v>
      </c>
      <c r="C30" s="388">
        <v>3207.0419999999999</v>
      </c>
      <c r="D30" s="389">
        <v>122.55</v>
      </c>
      <c r="E30" s="389">
        <v>15.183945</v>
      </c>
      <c r="F30" s="390">
        <v>6.8260350000000001</v>
      </c>
      <c r="G30" s="221"/>
      <c r="H30" s="216"/>
    </row>
    <row r="31" spans="1:8" ht="15.3">
      <c r="A31" s="216">
        <f t="shared" si="0"/>
        <v>22</v>
      </c>
      <c r="B31" s="387">
        <v>1982</v>
      </c>
      <c r="C31" s="388">
        <v>3343.7890000000002</v>
      </c>
      <c r="D31" s="389">
        <v>140.63999999999999</v>
      </c>
      <c r="E31" s="389">
        <v>13.824911999999999</v>
      </c>
      <c r="F31" s="390">
        <v>6.9335519999999988</v>
      </c>
      <c r="G31" s="221"/>
      <c r="H31" s="216"/>
    </row>
    <row r="32" spans="1:8" ht="15.3">
      <c r="A32" s="216">
        <f t="shared" si="0"/>
        <v>23</v>
      </c>
      <c r="B32" s="387">
        <v>1983</v>
      </c>
      <c r="C32" s="388">
        <v>3634.038</v>
      </c>
      <c r="D32" s="389">
        <v>164.93</v>
      </c>
      <c r="E32" s="389">
        <v>13.293358</v>
      </c>
      <c r="F32" s="390">
        <v>7.1249760000000011</v>
      </c>
      <c r="G32" s="221"/>
      <c r="H32" s="216"/>
    </row>
    <row r="33" spans="1:8" ht="15.3">
      <c r="A33" s="216">
        <f t="shared" si="0"/>
        <v>24</v>
      </c>
      <c r="B33" s="387">
        <v>1984</v>
      </c>
      <c r="C33" s="388">
        <v>4037.6129999999998</v>
      </c>
      <c r="D33" s="389">
        <v>167.24</v>
      </c>
      <c r="E33" s="389">
        <v>16.841068</v>
      </c>
      <c r="F33" s="390">
        <v>7.8268320000000005</v>
      </c>
      <c r="G33" s="221"/>
      <c r="H33" s="216"/>
    </row>
    <row r="34" spans="1:8" ht="15.3">
      <c r="A34" s="216">
        <f t="shared" si="0"/>
        <v>25</v>
      </c>
      <c r="B34" s="387">
        <v>1985</v>
      </c>
      <c r="C34" s="388">
        <v>4338.9790000000003</v>
      </c>
      <c r="D34" s="389">
        <v>211.28</v>
      </c>
      <c r="E34" s="389">
        <v>15.676976</v>
      </c>
      <c r="F34" s="390">
        <v>8.1976639999999996</v>
      </c>
      <c r="G34" s="221"/>
      <c r="H34" s="216"/>
    </row>
    <row r="35" spans="1:8" ht="15.3">
      <c r="A35" s="216">
        <f t="shared" si="0"/>
        <v>26</v>
      </c>
      <c r="B35" s="387">
        <v>1986</v>
      </c>
      <c r="C35" s="388">
        <v>4579.6310000000003</v>
      </c>
      <c r="D35" s="389">
        <v>242.17</v>
      </c>
      <c r="E35" s="389">
        <v>14.433332</v>
      </c>
      <c r="F35" s="390">
        <v>8.1853459999999991</v>
      </c>
      <c r="G35" s="221"/>
      <c r="H35" s="216"/>
    </row>
    <row r="36" spans="1:8" ht="15.3">
      <c r="A36" s="216">
        <f t="shared" si="0"/>
        <v>27</v>
      </c>
      <c r="B36" s="387">
        <v>1987</v>
      </c>
      <c r="C36" s="388">
        <v>4855.2150000000001</v>
      </c>
      <c r="D36" s="389">
        <v>247.08</v>
      </c>
      <c r="E36" s="389">
        <v>16.035492000000001</v>
      </c>
      <c r="F36" s="390">
        <v>9.1666680000000014</v>
      </c>
      <c r="G36" s="221"/>
      <c r="H36" s="216"/>
    </row>
    <row r="37" spans="1:8" ht="15.3">
      <c r="A37" s="216">
        <f t="shared" si="0"/>
        <v>28</v>
      </c>
      <c r="B37" s="387">
        <v>1988</v>
      </c>
      <c r="C37" s="388">
        <v>5236.4380000000001</v>
      </c>
      <c r="D37" s="389">
        <v>277.72000000000003</v>
      </c>
      <c r="E37" s="389">
        <v>24.12</v>
      </c>
      <c r="F37" s="390">
        <v>10.220096000000002</v>
      </c>
      <c r="G37" s="221"/>
      <c r="H37" s="216"/>
    </row>
    <row r="38" spans="1:8" ht="15.3">
      <c r="A38" s="216">
        <f t="shared" si="0"/>
        <v>29</v>
      </c>
      <c r="B38" s="387">
        <v>1989</v>
      </c>
      <c r="C38" s="388">
        <v>5641.58</v>
      </c>
      <c r="D38" s="389">
        <v>353.4</v>
      </c>
      <c r="E38" s="389">
        <v>24.32</v>
      </c>
      <c r="F38" s="390">
        <v>11.73288</v>
      </c>
      <c r="G38" s="221"/>
      <c r="H38" s="216"/>
    </row>
    <row r="39" spans="1:8" ht="15.3">
      <c r="A39" s="216">
        <f t="shared" si="0"/>
        <v>30</v>
      </c>
      <c r="B39" s="387">
        <v>1990</v>
      </c>
      <c r="C39" s="388">
        <v>5963.1440000000002</v>
      </c>
      <c r="D39" s="389">
        <v>330.22</v>
      </c>
      <c r="E39" s="389">
        <v>22.65</v>
      </c>
      <c r="F39" s="390">
        <v>12.350228000000001</v>
      </c>
      <c r="G39" s="221"/>
      <c r="H39" s="216"/>
    </row>
    <row r="40" spans="1:8" ht="15.3">
      <c r="A40" s="216">
        <f t="shared" si="0"/>
        <v>31</v>
      </c>
      <c r="B40" s="387">
        <v>1991</v>
      </c>
      <c r="C40" s="388">
        <v>6158.1289999999999</v>
      </c>
      <c r="D40" s="389">
        <v>417.09</v>
      </c>
      <c r="E40" s="389">
        <v>19.3</v>
      </c>
      <c r="F40" s="390">
        <v>12.971499</v>
      </c>
      <c r="G40" s="221"/>
      <c r="H40" s="216"/>
    </row>
    <row r="41" spans="1:8" ht="15.3">
      <c r="A41" s="216">
        <f t="shared" si="0"/>
        <v>32</v>
      </c>
      <c r="B41" s="387">
        <v>1992</v>
      </c>
      <c r="C41" s="388">
        <v>6520.3270000000002</v>
      </c>
      <c r="D41" s="389">
        <v>435.71</v>
      </c>
      <c r="E41" s="389">
        <v>20.87</v>
      </c>
      <c r="F41" s="390">
        <v>12.635590000000001</v>
      </c>
      <c r="G41" s="221"/>
      <c r="H41" s="216"/>
    </row>
    <row r="42" spans="1:8" ht="15.3">
      <c r="A42" s="216">
        <f t="shared" si="0"/>
        <v>33</v>
      </c>
      <c r="B42" s="387">
        <v>1993</v>
      </c>
      <c r="C42" s="388">
        <v>6858.5590000000002</v>
      </c>
      <c r="D42" s="389">
        <v>466.45</v>
      </c>
      <c r="E42" s="389">
        <v>26.9</v>
      </c>
      <c r="F42" s="390">
        <v>12.687439999999999</v>
      </c>
      <c r="G42" s="221"/>
      <c r="H42" s="216"/>
    </row>
    <row r="43" spans="1:8" ht="15.3">
      <c r="A43" s="216">
        <f t="shared" si="0"/>
        <v>34</v>
      </c>
      <c r="B43" s="387">
        <v>1994</v>
      </c>
      <c r="C43" s="388">
        <v>7287.2359999999999</v>
      </c>
      <c r="D43" s="389">
        <v>459.27</v>
      </c>
      <c r="E43" s="389">
        <v>31.75</v>
      </c>
      <c r="F43" s="390">
        <v>13.364756999999999</v>
      </c>
      <c r="G43" s="221"/>
      <c r="H43" s="216"/>
    </row>
    <row r="44" spans="1:8" ht="15.3">
      <c r="A44" s="216">
        <f t="shared" si="0"/>
        <v>35</v>
      </c>
      <c r="B44" s="387">
        <v>1995</v>
      </c>
      <c r="C44" s="388">
        <v>7639.7489999999998</v>
      </c>
      <c r="D44" s="389">
        <v>615.92999999999995</v>
      </c>
      <c r="E44" s="389">
        <v>37.700000000000003</v>
      </c>
      <c r="F44" s="390">
        <v>14.166389999999998</v>
      </c>
      <c r="G44" s="221"/>
      <c r="H44" s="216"/>
    </row>
    <row r="45" spans="1:8" ht="15.3">
      <c r="A45" s="216">
        <f t="shared" si="0"/>
        <v>36</v>
      </c>
      <c r="B45" s="387">
        <v>1996</v>
      </c>
      <c r="C45" s="388">
        <v>8073.1220000000003</v>
      </c>
      <c r="D45" s="389">
        <v>740.74</v>
      </c>
      <c r="E45" s="389">
        <v>40.630000000000003</v>
      </c>
      <c r="F45" s="390">
        <v>14.888873999999999</v>
      </c>
      <c r="G45" s="221"/>
      <c r="H45" s="216"/>
    </row>
    <row r="46" spans="1:8" ht="15.3">
      <c r="A46" s="216">
        <f t="shared" si="0"/>
        <v>37</v>
      </c>
      <c r="B46" s="387">
        <v>1997</v>
      </c>
      <c r="C46" s="388">
        <v>8577.5519999999997</v>
      </c>
      <c r="D46" s="389">
        <v>970.43</v>
      </c>
      <c r="E46" s="389">
        <v>44.09</v>
      </c>
      <c r="F46" s="390">
        <v>15.522000000000002</v>
      </c>
      <c r="G46" s="221"/>
      <c r="H46" s="216"/>
    </row>
    <row r="47" spans="1:8" ht="15.3">
      <c r="A47" s="216">
        <f t="shared" si="0"/>
        <v>38</v>
      </c>
      <c r="B47" s="387">
        <v>1998</v>
      </c>
      <c r="C47" s="388">
        <v>9062.8169999999991</v>
      </c>
      <c r="D47" s="389">
        <v>1229.23</v>
      </c>
      <c r="E47" s="389">
        <v>44.27</v>
      </c>
      <c r="F47" s="390">
        <v>16.2</v>
      </c>
      <c r="G47" s="221"/>
      <c r="H47" s="216"/>
    </row>
    <row r="48" spans="1:8" ht="15.3">
      <c r="A48" s="216">
        <f t="shared" si="0"/>
        <v>39</v>
      </c>
      <c r="B48" s="387">
        <v>1999</v>
      </c>
      <c r="C48" s="388">
        <v>9630.6630000000005</v>
      </c>
      <c r="D48" s="389">
        <v>1469.25</v>
      </c>
      <c r="E48" s="389">
        <v>51.68</v>
      </c>
      <c r="F48" s="390">
        <v>16.711843601089175</v>
      </c>
      <c r="G48" s="221"/>
      <c r="H48" s="216"/>
    </row>
    <row r="49" spans="1:12" ht="15.3">
      <c r="A49" s="216">
        <f t="shared" si="0"/>
        <v>40</v>
      </c>
      <c r="B49" s="387">
        <v>2000</v>
      </c>
      <c r="C49" s="388">
        <v>10252.347</v>
      </c>
      <c r="D49" s="389">
        <v>1320.28</v>
      </c>
      <c r="E49" s="389">
        <v>56.13</v>
      </c>
      <c r="F49" s="390">
        <v>16.26845015151515</v>
      </c>
      <c r="G49" s="221"/>
      <c r="H49" s="216"/>
    </row>
    <row r="50" spans="1:12" ht="15.3">
      <c r="A50" s="216">
        <f t="shared" si="0"/>
        <v>41</v>
      </c>
      <c r="B50" s="387">
        <v>2001</v>
      </c>
      <c r="C50" s="388">
        <v>10581.822</v>
      </c>
      <c r="D50" s="389">
        <v>1148.0899999999999</v>
      </c>
      <c r="E50" s="389">
        <v>38.85</v>
      </c>
      <c r="F50" s="390">
        <v>15.741</v>
      </c>
      <c r="G50" s="221"/>
      <c r="H50" s="216"/>
    </row>
    <row r="51" spans="1:12" ht="15.3">
      <c r="A51" s="216">
        <f t="shared" si="0"/>
        <v>42</v>
      </c>
      <c r="B51" s="387">
        <v>2002</v>
      </c>
      <c r="C51" s="388">
        <v>10936.418</v>
      </c>
      <c r="D51" s="389">
        <v>879.82</v>
      </c>
      <c r="E51" s="389">
        <v>46.04</v>
      </c>
      <c r="F51" s="390">
        <v>16.079999999999998</v>
      </c>
      <c r="G51" s="221"/>
      <c r="H51" s="216"/>
    </row>
    <row r="52" spans="1:12" ht="15.3">
      <c r="A52" s="216">
        <f t="shared" si="0"/>
        <v>43</v>
      </c>
      <c r="B52" s="387">
        <v>2003</v>
      </c>
      <c r="C52" s="388">
        <v>11458.245999999999</v>
      </c>
      <c r="D52" s="389">
        <v>1111.9100000000001</v>
      </c>
      <c r="E52" s="389">
        <v>54.69</v>
      </c>
      <c r="F52" s="390">
        <v>17.88</v>
      </c>
      <c r="G52" s="221"/>
      <c r="H52" s="216"/>
    </row>
    <row r="53" spans="1:12" ht="15.3">
      <c r="A53" s="216">
        <f t="shared" si="0"/>
        <v>44</v>
      </c>
      <c r="B53" s="387">
        <v>2004</v>
      </c>
      <c r="C53" s="388">
        <v>12213.73</v>
      </c>
      <c r="D53" s="389">
        <v>1211.92</v>
      </c>
      <c r="E53" s="389">
        <v>67.680000000000007</v>
      </c>
      <c r="F53" s="390">
        <v>19.407</v>
      </c>
      <c r="G53" s="221"/>
      <c r="H53" s="216"/>
    </row>
    <row r="54" spans="1:12" ht="15.3">
      <c r="A54" s="216">
        <f t="shared" si="0"/>
        <v>45</v>
      </c>
      <c r="B54" s="387">
        <v>2005</v>
      </c>
      <c r="C54" s="388">
        <v>13036.637000000001</v>
      </c>
      <c r="D54" s="389">
        <v>1248.29</v>
      </c>
      <c r="E54" s="389">
        <v>76.45</v>
      </c>
      <c r="F54" s="390">
        <v>22.38</v>
      </c>
      <c r="G54" s="216"/>
      <c r="H54" s="216"/>
    </row>
    <row r="55" spans="1:12" ht="15.3">
      <c r="A55" s="216">
        <f t="shared" si="0"/>
        <v>46</v>
      </c>
      <c r="B55" s="387">
        <v>2006</v>
      </c>
      <c r="C55" s="388">
        <v>13814.609</v>
      </c>
      <c r="D55" s="389">
        <v>1418.3</v>
      </c>
      <c r="E55" s="389">
        <v>87.72</v>
      </c>
      <c r="F55" s="390">
        <v>25.05</v>
      </c>
      <c r="G55" s="228"/>
      <c r="H55" s="216"/>
    </row>
    <row r="56" spans="1:12" ht="15.3">
      <c r="A56" s="216">
        <f t="shared" si="0"/>
        <v>47</v>
      </c>
      <c r="B56" s="387">
        <v>2007</v>
      </c>
      <c r="C56" s="388">
        <v>14451.86</v>
      </c>
      <c r="D56" s="389">
        <v>1468.36</v>
      </c>
      <c r="E56" s="389">
        <v>82.54</v>
      </c>
      <c r="F56" s="390">
        <v>27.73</v>
      </c>
      <c r="G56" s="228"/>
      <c r="H56" s="216"/>
    </row>
    <row r="57" spans="1:12" ht="15.3">
      <c r="A57" s="216">
        <f t="shared" si="0"/>
        <v>48</v>
      </c>
      <c r="B57" s="387">
        <v>2008</v>
      </c>
      <c r="C57" s="388">
        <v>14712.844999999999</v>
      </c>
      <c r="D57" s="389">
        <v>903.25</v>
      </c>
      <c r="E57" s="389">
        <v>65.39</v>
      </c>
      <c r="F57" s="390">
        <v>28.05</v>
      </c>
      <c r="G57" s="216"/>
      <c r="H57" s="216"/>
    </row>
    <row r="58" spans="1:12" ht="15.3">
      <c r="A58" s="216">
        <v>49</v>
      </c>
      <c r="B58" s="387">
        <v>2009</v>
      </c>
      <c r="C58" s="388">
        <v>14448.932000000001</v>
      </c>
      <c r="D58" s="389">
        <v>1115.0999999999999</v>
      </c>
      <c r="E58" s="389">
        <v>59.65</v>
      </c>
      <c r="F58" s="390">
        <v>22.31</v>
      </c>
      <c r="G58" s="216"/>
      <c r="H58" s="216"/>
    </row>
    <row r="59" spans="1:12" ht="15.3">
      <c r="A59" s="216">
        <v>50</v>
      </c>
      <c r="B59" s="387">
        <v>2010</v>
      </c>
      <c r="C59" s="388">
        <v>14992.052</v>
      </c>
      <c r="D59" s="391">
        <v>1257.6400000000001</v>
      </c>
      <c r="E59" s="391">
        <v>83.66</v>
      </c>
      <c r="F59" s="392">
        <v>23.12</v>
      </c>
      <c r="G59" s="216"/>
      <c r="H59" s="216"/>
    </row>
    <row r="60" spans="1:12" ht="15.3">
      <c r="A60" s="216">
        <v>51</v>
      </c>
      <c r="B60" s="387">
        <v>2011</v>
      </c>
      <c r="C60" s="388">
        <v>15542.582</v>
      </c>
      <c r="D60" s="393">
        <v>1257.5999999999999</v>
      </c>
      <c r="E60" s="393">
        <v>97.05</v>
      </c>
      <c r="F60" s="394">
        <v>26.02</v>
      </c>
      <c r="G60" s="216"/>
      <c r="H60" s="216"/>
    </row>
    <row r="61" spans="1:12" ht="15.3">
      <c r="A61" s="216">
        <v>52</v>
      </c>
      <c r="B61" s="387">
        <v>2012</v>
      </c>
      <c r="C61" s="388">
        <v>16197.007</v>
      </c>
      <c r="D61" s="393">
        <v>1426.19</v>
      </c>
      <c r="E61" s="393">
        <v>102.47</v>
      </c>
      <c r="F61" s="394">
        <v>30.44</v>
      </c>
      <c r="G61" s="378"/>
      <c r="H61" s="216"/>
    </row>
    <row r="62" spans="1:12" ht="15.3">
      <c r="A62" s="216">
        <f>A61+1</f>
        <v>53</v>
      </c>
      <c r="B62" s="387">
        <v>2013</v>
      </c>
      <c r="C62" s="388">
        <v>16784.850999999999</v>
      </c>
      <c r="D62" s="395">
        <v>1848.36</v>
      </c>
      <c r="E62" s="395">
        <v>107.45</v>
      </c>
      <c r="F62" s="396">
        <v>36.28</v>
      </c>
      <c r="G62" s="378"/>
      <c r="H62" s="216"/>
    </row>
    <row r="63" spans="1:12" ht="15.6" thickBot="1">
      <c r="A63" s="216">
        <f t="shared" ref="A63:B67" si="1">A62+1</f>
        <v>54</v>
      </c>
      <c r="B63" s="387">
        <v>2014</v>
      </c>
      <c r="C63" s="388">
        <v>17521.746999999999</v>
      </c>
      <c r="D63" s="395">
        <v>2058.9</v>
      </c>
      <c r="E63" s="395">
        <v>113.01</v>
      </c>
      <c r="F63" s="396">
        <v>39.44</v>
      </c>
      <c r="G63" s="378"/>
      <c r="H63" s="216"/>
    </row>
    <row r="64" spans="1:12" ht="15.3">
      <c r="A64" s="216">
        <f t="shared" si="1"/>
        <v>55</v>
      </c>
      <c r="B64" s="387">
        <f>B63+1</f>
        <v>2015</v>
      </c>
      <c r="C64" s="388">
        <v>18219.296999999999</v>
      </c>
      <c r="D64" s="395">
        <v>2043.94</v>
      </c>
      <c r="E64" s="395">
        <v>106.32</v>
      </c>
      <c r="F64" s="396">
        <v>43.16</v>
      </c>
      <c r="G64" s="378"/>
      <c r="H64" s="216"/>
      <c r="K64" s="337" t="s">
        <v>464</v>
      </c>
      <c r="L64" s="338">
        <f>C68</f>
        <v>6.462735721107693</v>
      </c>
    </row>
    <row r="65" spans="1:12" ht="15.3">
      <c r="A65" s="216">
        <f t="shared" si="1"/>
        <v>56</v>
      </c>
      <c r="B65" s="387">
        <f t="shared" si="1"/>
        <v>2016</v>
      </c>
      <c r="C65" s="388">
        <v>18707.188999999998</v>
      </c>
      <c r="D65" s="395">
        <v>2238.83</v>
      </c>
      <c r="E65" s="395">
        <v>108.86</v>
      </c>
      <c r="F65" s="396">
        <v>45.03</v>
      </c>
      <c r="G65" s="378"/>
      <c r="H65" s="216"/>
      <c r="K65" s="339" t="s">
        <v>543</v>
      </c>
      <c r="L65" s="340">
        <f>D68</f>
        <v>6.7056811964028018</v>
      </c>
    </row>
    <row r="66" spans="1:12" ht="15.6" thickBot="1">
      <c r="A66" s="216">
        <f t="shared" si="1"/>
        <v>57</v>
      </c>
      <c r="B66" s="387">
        <f t="shared" si="1"/>
        <v>2017</v>
      </c>
      <c r="C66" s="388">
        <v>19485.394</v>
      </c>
      <c r="D66" s="395">
        <v>2673.61</v>
      </c>
      <c r="E66" s="395">
        <v>124.94</v>
      </c>
      <c r="F66" s="396">
        <v>49.73</v>
      </c>
      <c r="G66" s="378"/>
      <c r="H66" s="216"/>
      <c r="K66" s="339" t="s">
        <v>474</v>
      </c>
      <c r="L66" s="340">
        <f>E68</f>
        <v>6.894734465610286</v>
      </c>
    </row>
    <row r="67" spans="1:12" ht="15.6" thickBot="1">
      <c r="A67" s="216">
        <f t="shared" si="1"/>
        <v>58</v>
      </c>
      <c r="B67" s="397">
        <f t="shared" si="1"/>
        <v>2018</v>
      </c>
      <c r="C67" s="398">
        <v>20500.635999999999</v>
      </c>
      <c r="D67" s="399">
        <v>2506.85</v>
      </c>
      <c r="E67" s="399">
        <v>148.34</v>
      </c>
      <c r="F67" s="400">
        <v>53.61</v>
      </c>
      <c r="G67" s="328" t="s">
        <v>2</v>
      </c>
      <c r="H67" s="216"/>
      <c r="K67" s="343" t="s">
        <v>475</v>
      </c>
      <c r="L67" s="344">
        <f>F68</f>
        <v>5.8507166325921345</v>
      </c>
    </row>
    <row r="68" spans="1:12" ht="15.3" thickBot="1">
      <c r="A68" s="216"/>
      <c r="B68" s="329" t="s">
        <v>449</v>
      </c>
      <c r="C68" s="249">
        <f>(((C67/C9)^(1/58))-1)*100</f>
        <v>6.462735721107693</v>
      </c>
      <c r="D68" s="249">
        <f t="shared" ref="D68:F68" si="2">(((D67/D9)^(1/58))-1)*100</f>
        <v>6.7056811964028018</v>
      </c>
      <c r="E68" s="249">
        <f t="shared" si="2"/>
        <v>6.894734465610286</v>
      </c>
      <c r="F68" s="379">
        <f t="shared" si="2"/>
        <v>5.8507166325921345</v>
      </c>
      <c r="G68" s="401">
        <f>AVERAGE(C68:F68)</f>
        <v>6.4784670039282295</v>
      </c>
      <c r="H68" s="216"/>
      <c r="K68" s="341" t="s">
        <v>2</v>
      </c>
      <c r="L68" s="342">
        <f>G68</f>
        <v>6.4784670039282295</v>
      </c>
    </row>
    <row r="69" spans="1:12">
      <c r="A69" s="216"/>
      <c r="B69" s="222" t="s">
        <v>453</v>
      </c>
      <c r="C69" s="222"/>
      <c r="D69" s="222"/>
      <c r="E69" s="222"/>
      <c r="F69" s="222"/>
      <c r="G69" s="221"/>
      <c r="H69" s="216"/>
    </row>
    <row r="70" spans="1:12">
      <c r="A70" s="216"/>
      <c r="B70" s="222" t="s">
        <v>454</v>
      </c>
      <c r="C70" s="222"/>
      <c r="D70" s="222"/>
      <c r="E70" s="222"/>
      <c r="F70" s="222"/>
      <c r="G70" s="221"/>
      <c r="H70" s="216"/>
    </row>
    <row r="71" spans="1:12" ht="15.3" thickBot="1">
      <c r="A71" s="216"/>
      <c r="B71" s="223"/>
      <c r="C71" s="223"/>
      <c r="D71" s="223"/>
      <c r="E71" s="223"/>
      <c r="F71" s="223"/>
      <c r="G71" s="216"/>
      <c r="H71" s="216"/>
    </row>
    <row r="72" spans="1:12" ht="15.3" thickBot="1">
      <c r="A72" s="216"/>
      <c r="B72" s="330" t="s">
        <v>457</v>
      </c>
      <c r="C72" s="331">
        <f>(((C$67/C57)^(1/10))-1)</f>
        <v>3.3729874606793331E-2</v>
      </c>
      <c r="D72" s="216"/>
      <c r="E72" s="216"/>
    </row>
    <row r="73" spans="1:12" ht="15.3" thickBot="1">
      <c r="A73" s="216"/>
      <c r="B73" s="332" t="s">
        <v>458</v>
      </c>
      <c r="C73" s="331">
        <f>(((C$67/C47)^(1/20))-1)</f>
        <v>4.165812611672437E-2</v>
      </c>
      <c r="D73" s="216"/>
      <c r="E73" s="216"/>
    </row>
    <row r="74" spans="1:12" ht="15.3" thickBot="1">
      <c r="A74" s="216"/>
      <c r="B74" s="332" t="s">
        <v>459</v>
      </c>
      <c r="C74" s="331">
        <f>(((C$67/C37)^(1/30))-1)</f>
        <v>4.6544530455329358E-2</v>
      </c>
      <c r="D74" s="216"/>
      <c r="E74" s="216"/>
    </row>
    <row r="75" spans="1:12" ht="15.3" thickBot="1">
      <c r="A75" s="216"/>
      <c r="B75" s="332" t="s">
        <v>460</v>
      </c>
      <c r="C75" s="331">
        <f>(((C$67/C27)^(1/40))-1)</f>
        <v>5.5626056801304724E-2</v>
      </c>
      <c r="D75" s="216"/>
      <c r="E75" s="216"/>
    </row>
    <row r="76" spans="1:12" ht="15.3" thickBot="1">
      <c r="A76" s="216"/>
      <c r="B76" s="333" t="s">
        <v>461</v>
      </c>
      <c r="C76" s="331">
        <f>(((C$67/C17)^(1/50))-1)</f>
        <v>6.3571708211010991E-2</v>
      </c>
      <c r="D76" s="216"/>
      <c r="E76" s="216"/>
    </row>
    <row r="77" spans="1:12">
      <c r="A77" s="216"/>
      <c r="B77" s="334"/>
      <c r="C77" s="335"/>
      <c r="D77" s="223"/>
      <c r="E77" s="223"/>
      <c r="F77" s="223"/>
      <c r="G77" s="216"/>
      <c r="H77" s="216"/>
    </row>
    <row r="78" spans="1:12">
      <c r="A78" s="216"/>
      <c r="B78" s="334"/>
      <c r="C78" s="335"/>
      <c r="D78" s="223"/>
      <c r="E78" s="223"/>
      <c r="F78" s="223"/>
      <c r="G78" s="216"/>
      <c r="H78" s="216"/>
    </row>
    <row r="79" spans="1:12">
      <c r="A79" s="216"/>
      <c r="B79" s="334"/>
      <c r="C79" s="223"/>
      <c r="D79" s="223"/>
      <c r="E79" s="223"/>
      <c r="F79" s="223"/>
      <c r="G79" s="216"/>
    </row>
  </sheetData>
  <pageMargins left="1.95" right="0.7" top="0.5" bottom="0.5" header="0.3" footer="0.3"/>
  <pageSetup scale="6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5">
    <pageSetUpPr fitToPage="1"/>
  </sheetPr>
  <dimension ref="A1:J33"/>
  <sheetViews>
    <sheetView workbookViewId="0">
      <selection activeCell="F45" sqref="F45"/>
    </sheetView>
  </sheetViews>
  <sheetFormatPr defaultColWidth="9.1640625" defaultRowHeight="12.3"/>
  <cols>
    <col min="1" max="1" width="20.44140625" style="216" customWidth="1"/>
    <col min="2" max="2" width="14.1640625" style="216" customWidth="1"/>
    <col min="3" max="3" width="16.71875" style="216" customWidth="1"/>
    <col min="4" max="4" width="15.5546875" style="216" customWidth="1"/>
    <col min="5" max="5" width="18" style="216" customWidth="1"/>
    <col min="6" max="6" width="17.27734375" style="216" customWidth="1"/>
    <col min="7" max="7" width="8.1640625" style="216" customWidth="1"/>
    <col min="8" max="8" width="5.1640625" style="216" customWidth="1"/>
    <col min="9" max="11" width="9.1640625" style="216"/>
    <col min="12" max="12" width="12.71875" style="216" customWidth="1"/>
    <col min="13" max="16384" width="9.1640625" style="216"/>
  </cols>
  <sheetData>
    <row r="1" spans="1:10" ht="15">
      <c r="H1" s="22" t="s">
        <v>646</v>
      </c>
    </row>
    <row r="2" spans="1:10" ht="15">
      <c r="H2" s="1" t="s">
        <v>769</v>
      </c>
    </row>
    <row r="3" spans="1:10" ht="15">
      <c r="H3" s="108" t="s">
        <v>478</v>
      </c>
    </row>
    <row r="4" spans="1:10" ht="15">
      <c r="H4" s="112" t="s">
        <v>204</v>
      </c>
    </row>
    <row r="5" spans="1:10" ht="15">
      <c r="H5" s="112"/>
    </row>
    <row r="6" spans="1:10" ht="15">
      <c r="A6" s="272" t="s">
        <v>479</v>
      </c>
      <c r="B6" s="224"/>
      <c r="C6" s="224"/>
      <c r="D6" s="224"/>
      <c r="E6" s="224"/>
      <c r="F6" s="224"/>
      <c r="G6" s="224"/>
      <c r="H6" s="115"/>
      <c r="I6" s="225"/>
      <c r="J6" s="225"/>
    </row>
    <row r="7" spans="1:10" ht="15">
      <c r="A7" s="272" t="s">
        <v>523</v>
      </c>
      <c r="B7" s="217"/>
      <c r="C7" s="226"/>
      <c r="D7" s="226"/>
      <c r="E7" s="226"/>
      <c r="F7" s="226"/>
      <c r="G7" s="226"/>
      <c r="H7" s="224"/>
      <c r="I7" s="225"/>
      <c r="J7" s="225"/>
    </row>
    <row r="8" spans="1:10" ht="15">
      <c r="A8" s="225"/>
      <c r="B8" s="225"/>
      <c r="C8" s="225"/>
      <c r="D8" s="227"/>
      <c r="E8" s="225"/>
      <c r="F8" s="225"/>
      <c r="G8" s="225"/>
      <c r="H8" s="225"/>
      <c r="I8" s="225"/>
      <c r="J8" s="225"/>
    </row>
    <row r="9" spans="1:10" ht="15">
      <c r="A9" s="225"/>
      <c r="B9" s="225"/>
      <c r="C9" s="225"/>
      <c r="D9" s="227"/>
      <c r="E9" s="225"/>
      <c r="F9" s="225"/>
      <c r="G9" s="225"/>
      <c r="H9" s="225"/>
      <c r="I9" s="225"/>
      <c r="J9" s="225"/>
    </row>
    <row r="10" spans="1:10" ht="15">
      <c r="A10" s="225"/>
      <c r="B10" s="225"/>
      <c r="C10" s="225"/>
      <c r="D10" s="227"/>
      <c r="E10" s="225"/>
      <c r="F10" s="225"/>
      <c r="G10" s="225"/>
      <c r="H10" s="225"/>
      <c r="I10" s="225"/>
      <c r="J10" s="225"/>
    </row>
    <row r="11" spans="1:10" ht="15">
      <c r="A11" s="225"/>
      <c r="B11" s="225"/>
      <c r="C11" s="225"/>
      <c r="D11" s="227"/>
      <c r="E11" s="225"/>
      <c r="F11" s="225"/>
      <c r="G11" s="225"/>
      <c r="H11" s="225"/>
      <c r="I11" s="225"/>
      <c r="J11" s="225"/>
    </row>
    <row r="12" spans="1:10" ht="15">
      <c r="A12" s="225"/>
      <c r="B12" s="225"/>
      <c r="C12" s="225"/>
      <c r="D12" s="227"/>
      <c r="E12" s="225"/>
      <c r="F12" s="225"/>
      <c r="G12" s="225"/>
      <c r="H12" s="225"/>
      <c r="I12" s="225"/>
      <c r="J12" s="225"/>
    </row>
    <row r="13" spans="1:10" ht="15">
      <c r="A13" s="225"/>
      <c r="B13" s="225"/>
      <c r="C13" s="225"/>
      <c r="D13" s="227"/>
      <c r="E13" s="225"/>
      <c r="F13" s="225"/>
      <c r="G13" s="225"/>
      <c r="H13" s="225"/>
      <c r="I13" s="225"/>
      <c r="J13" s="225"/>
    </row>
    <row r="14" spans="1:10" ht="15">
      <c r="A14" s="225"/>
      <c r="B14" s="228"/>
      <c r="C14" s="225"/>
      <c r="D14" s="225"/>
      <c r="E14" s="225"/>
      <c r="F14" s="225"/>
      <c r="G14" s="225"/>
      <c r="H14" s="225"/>
      <c r="I14" s="225"/>
      <c r="J14" s="225"/>
    </row>
    <row r="15" spans="1:10" ht="15">
      <c r="A15" s="225"/>
      <c r="B15" s="224"/>
      <c r="C15" s="224"/>
      <c r="D15" s="224"/>
      <c r="E15" s="225"/>
      <c r="F15" s="225"/>
      <c r="G15" s="225"/>
      <c r="H15" s="225"/>
      <c r="I15" s="225"/>
      <c r="J15" s="225"/>
    </row>
    <row r="16" spans="1:10" ht="15">
      <c r="A16" s="225"/>
      <c r="B16" s="217"/>
      <c r="C16" s="226"/>
      <c r="D16" s="226"/>
      <c r="E16" s="225"/>
      <c r="F16" s="225"/>
      <c r="G16" s="225"/>
      <c r="H16" s="225"/>
      <c r="I16" s="225"/>
      <c r="J16" s="225"/>
    </row>
    <row r="17" spans="1:10" ht="15">
      <c r="A17" s="225"/>
      <c r="B17" s="225"/>
      <c r="C17" s="225"/>
      <c r="D17" s="225"/>
      <c r="E17" s="225"/>
      <c r="F17" s="225"/>
      <c r="G17" s="225"/>
      <c r="H17" s="225"/>
      <c r="I17" s="225"/>
      <c r="J17" s="225"/>
    </row>
    <row r="18" spans="1:10" ht="15">
      <c r="A18" s="225"/>
      <c r="B18" s="225"/>
      <c r="C18" s="225"/>
      <c r="D18" s="225"/>
      <c r="E18" s="225"/>
      <c r="F18" s="225"/>
      <c r="G18" s="225"/>
      <c r="H18" s="225"/>
      <c r="I18" s="225"/>
      <c r="J18" s="225"/>
    </row>
    <row r="19" spans="1:10" ht="15">
      <c r="A19" s="225"/>
      <c r="B19" s="225"/>
      <c r="C19" s="225"/>
      <c r="D19" s="225"/>
      <c r="E19" s="225"/>
      <c r="F19" s="225"/>
      <c r="G19" s="225"/>
      <c r="H19" s="225"/>
      <c r="I19" s="225"/>
      <c r="J19" s="225"/>
    </row>
    <row r="20" spans="1:10" ht="15">
      <c r="A20" s="225"/>
      <c r="B20" s="225"/>
      <c r="C20" s="225"/>
      <c r="D20" s="225"/>
      <c r="E20" s="225"/>
      <c r="F20" s="225"/>
      <c r="G20" s="225"/>
      <c r="H20" s="225"/>
      <c r="I20" s="225"/>
      <c r="J20" s="225"/>
    </row>
    <row r="21" spans="1:10" ht="15">
      <c r="A21" s="225"/>
      <c r="B21" s="225"/>
      <c r="C21" s="225"/>
      <c r="D21" s="229"/>
      <c r="E21" s="225"/>
      <c r="F21" s="225"/>
      <c r="G21" s="225"/>
      <c r="H21" s="225"/>
      <c r="I21" s="225"/>
      <c r="J21" s="225"/>
    </row>
    <row r="22" spans="1:10" ht="15">
      <c r="A22" s="225"/>
      <c r="B22" s="225"/>
      <c r="C22" s="225"/>
      <c r="D22" s="229"/>
      <c r="E22" s="225"/>
      <c r="F22" s="225"/>
      <c r="G22" s="225"/>
      <c r="H22" s="225"/>
      <c r="I22" s="225"/>
      <c r="J22" s="225"/>
    </row>
    <row r="23" spans="1:10" ht="15">
      <c r="A23" s="225"/>
      <c r="B23" s="225"/>
      <c r="C23" s="225"/>
      <c r="D23" s="229"/>
      <c r="E23" s="225"/>
      <c r="F23" s="225"/>
      <c r="G23" s="225"/>
      <c r="H23" s="225"/>
      <c r="I23" s="225"/>
      <c r="J23" s="225"/>
    </row>
    <row r="24" spans="1:10" ht="15">
      <c r="A24" s="228"/>
      <c r="B24" s="225"/>
      <c r="C24" s="225"/>
      <c r="D24" s="225"/>
      <c r="E24" s="225"/>
      <c r="F24" s="225"/>
      <c r="G24" s="225"/>
      <c r="H24" s="225"/>
      <c r="I24" s="225"/>
      <c r="J24" s="225"/>
    </row>
    <row r="25" spans="1:10">
      <c r="A25" s="32"/>
    </row>
    <row r="26" spans="1:10" ht="15.3">
      <c r="A26" s="129"/>
    </row>
    <row r="27" spans="1:10" ht="15.3">
      <c r="A27" s="129"/>
    </row>
    <row r="28" spans="1:10" ht="15.3">
      <c r="A28" s="129"/>
    </row>
    <row r="33" spans="1:1" ht="12.6">
      <c r="A33" s="221" t="s">
        <v>488</v>
      </c>
    </row>
  </sheetData>
  <pageMargins left="0.87" right="0.75" top="0.38" bottom="0.25" header="0.41" footer="0.26"/>
  <pageSetup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6">
    <pageSetUpPr fitToPage="1"/>
  </sheetPr>
  <dimension ref="A1:H32"/>
  <sheetViews>
    <sheetView workbookViewId="0">
      <selection activeCell="I19" sqref="I19"/>
    </sheetView>
  </sheetViews>
  <sheetFormatPr defaultRowHeight="12.3"/>
  <cols>
    <col min="1" max="8" width="14.71875" customWidth="1"/>
  </cols>
  <sheetData>
    <row r="1" spans="1:8" ht="15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 ht="15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 ht="15">
      <c r="A3" s="216"/>
      <c r="B3" s="216"/>
      <c r="C3" s="216"/>
      <c r="D3" s="216"/>
      <c r="E3" s="216"/>
      <c r="F3" s="216"/>
      <c r="G3" s="216"/>
      <c r="H3" s="108" t="s">
        <v>480</v>
      </c>
    </row>
    <row r="4" spans="1:8" ht="15">
      <c r="A4" s="216"/>
      <c r="B4" s="216"/>
      <c r="C4" s="216"/>
      <c r="D4" s="216"/>
      <c r="E4" s="216"/>
      <c r="F4" s="216"/>
      <c r="G4" s="216"/>
      <c r="H4" s="112" t="s">
        <v>202</v>
      </c>
    </row>
    <row r="5" spans="1:8" ht="15">
      <c r="A5" s="216"/>
      <c r="B5" s="216"/>
      <c r="C5" s="216"/>
      <c r="D5" s="216"/>
      <c r="E5" s="216"/>
      <c r="F5" s="216"/>
      <c r="G5" s="216"/>
      <c r="H5" s="112"/>
    </row>
    <row r="6" spans="1:8" ht="15">
      <c r="A6" s="272" t="s">
        <v>481</v>
      </c>
      <c r="B6" s="224"/>
      <c r="C6" s="224"/>
      <c r="D6" s="224"/>
      <c r="E6" s="224"/>
      <c r="F6" s="224"/>
      <c r="G6" s="224"/>
      <c r="H6" s="115"/>
    </row>
    <row r="7" spans="1:8" ht="15">
      <c r="A7" s="272" t="s">
        <v>524</v>
      </c>
      <c r="B7" s="217"/>
      <c r="C7" s="226"/>
      <c r="D7" s="226"/>
      <c r="E7" s="226"/>
      <c r="F7" s="226"/>
      <c r="G7" s="226"/>
      <c r="H7" s="224"/>
    </row>
    <row r="8" spans="1:8" ht="15">
      <c r="A8" s="225"/>
      <c r="B8" s="225"/>
      <c r="C8" s="225"/>
      <c r="D8" s="227"/>
      <c r="E8" s="225"/>
      <c r="F8" s="225"/>
      <c r="G8" s="225"/>
      <c r="H8" s="225"/>
    </row>
    <row r="9" spans="1:8" ht="15">
      <c r="A9" s="225"/>
      <c r="B9" s="225"/>
      <c r="C9" s="225"/>
      <c r="D9" s="227"/>
      <c r="E9" s="225"/>
      <c r="F9" s="225"/>
      <c r="G9" s="225"/>
      <c r="H9" s="225"/>
    </row>
    <row r="10" spans="1:8" ht="15">
      <c r="A10" s="225"/>
      <c r="B10" s="225"/>
      <c r="C10" s="225"/>
      <c r="D10" s="227"/>
      <c r="E10" s="225"/>
      <c r="F10" s="225"/>
      <c r="G10" s="225"/>
      <c r="H10" s="225"/>
    </row>
    <row r="11" spans="1:8" ht="15">
      <c r="A11" s="225"/>
      <c r="B11" s="225"/>
      <c r="C11" s="225"/>
      <c r="D11" s="227"/>
      <c r="E11" s="225"/>
      <c r="F11" s="225"/>
      <c r="G11" s="225"/>
      <c r="H11" s="225"/>
    </row>
    <row r="12" spans="1:8" ht="15">
      <c r="A12" s="225"/>
      <c r="B12" s="225"/>
      <c r="C12" s="225"/>
      <c r="D12" s="227"/>
      <c r="E12" s="225"/>
      <c r="F12" s="225"/>
      <c r="G12" s="225"/>
      <c r="H12" s="225"/>
    </row>
    <row r="13" spans="1:8" ht="15">
      <c r="A13" s="225"/>
      <c r="B13" s="225"/>
      <c r="C13" s="225"/>
      <c r="D13" s="227"/>
      <c r="E13" s="225"/>
      <c r="F13" s="225"/>
      <c r="G13" s="225"/>
      <c r="H13" s="225"/>
    </row>
    <row r="14" spans="1:8" ht="15">
      <c r="A14" s="225"/>
      <c r="B14" s="228"/>
      <c r="C14" s="225"/>
      <c r="D14" s="225"/>
      <c r="E14" s="225"/>
      <c r="F14" s="225"/>
      <c r="G14" s="225"/>
      <c r="H14" s="225"/>
    </row>
    <row r="15" spans="1:8" ht="15">
      <c r="A15" s="225"/>
      <c r="B15" s="224"/>
      <c r="C15" s="224"/>
      <c r="D15" s="224"/>
      <c r="E15" s="225"/>
      <c r="F15" s="225"/>
      <c r="G15" s="225"/>
      <c r="H15" s="225"/>
    </row>
    <row r="16" spans="1:8" ht="15">
      <c r="A16" s="225"/>
      <c r="B16" s="217"/>
      <c r="C16" s="226"/>
      <c r="D16" s="226"/>
      <c r="E16" s="225"/>
      <c r="F16" s="225"/>
      <c r="G16" s="225"/>
      <c r="H16" s="225"/>
    </row>
    <row r="17" spans="1:8" ht="15">
      <c r="A17" s="225"/>
      <c r="B17" s="225"/>
      <c r="C17" s="225"/>
      <c r="D17" s="225"/>
      <c r="E17" s="225"/>
      <c r="F17" s="225"/>
      <c r="G17" s="225"/>
      <c r="H17" s="225"/>
    </row>
    <row r="32" spans="1:8" ht="12.6">
      <c r="A32" s="221" t="s">
        <v>489</v>
      </c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7">
    <pageSetUpPr fitToPage="1"/>
  </sheetPr>
  <dimension ref="A1:H37"/>
  <sheetViews>
    <sheetView workbookViewId="0">
      <selection activeCell="J4" sqref="J4"/>
    </sheetView>
  </sheetViews>
  <sheetFormatPr defaultRowHeight="12.3"/>
  <cols>
    <col min="1" max="10" width="14.71875" customWidth="1"/>
  </cols>
  <sheetData>
    <row r="1" spans="1:8" ht="15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 ht="15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 ht="15">
      <c r="A3" s="216"/>
      <c r="B3" s="216"/>
      <c r="C3" s="216"/>
      <c r="D3" s="216"/>
      <c r="E3" s="216"/>
      <c r="F3" s="216"/>
      <c r="G3" s="216"/>
      <c r="H3" s="108" t="s">
        <v>482</v>
      </c>
    </row>
    <row r="4" spans="1:8" ht="15">
      <c r="A4" s="216"/>
      <c r="B4" s="216"/>
      <c r="C4" s="216"/>
      <c r="D4" s="216"/>
      <c r="E4" s="216"/>
      <c r="F4" s="216"/>
      <c r="G4" s="216"/>
      <c r="H4" s="112" t="s">
        <v>203</v>
      </c>
    </row>
    <row r="5" spans="1:8" ht="15">
      <c r="A5" s="216"/>
      <c r="B5" s="216"/>
      <c r="C5" s="216"/>
      <c r="D5" s="216"/>
      <c r="E5" s="216"/>
      <c r="F5" s="216"/>
      <c r="G5" s="216"/>
      <c r="H5" s="112"/>
    </row>
    <row r="6" spans="1:8" ht="15">
      <c r="A6" s="272" t="s">
        <v>483</v>
      </c>
      <c r="B6" s="224"/>
      <c r="C6" s="224"/>
      <c r="D6" s="224"/>
      <c r="E6" s="224"/>
      <c r="F6" s="224"/>
      <c r="G6" s="224"/>
      <c r="H6" s="115"/>
    </row>
    <row r="7" spans="1:8" ht="15">
      <c r="A7" s="272" t="s">
        <v>524</v>
      </c>
      <c r="B7" s="217"/>
      <c r="C7" s="226"/>
      <c r="D7" s="226"/>
      <c r="E7" s="226"/>
      <c r="F7" s="226"/>
      <c r="G7" s="226"/>
      <c r="H7" s="224"/>
    </row>
    <row r="8" spans="1:8">
      <c r="A8" s="132"/>
      <c r="B8" s="132"/>
      <c r="C8" s="132"/>
      <c r="D8" s="132"/>
      <c r="E8" s="132"/>
      <c r="F8" s="132"/>
      <c r="G8" s="132"/>
      <c r="H8" s="132"/>
    </row>
    <row r="9" spans="1:8">
      <c r="A9" s="132"/>
      <c r="B9" s="132"/>
      <c r="C9" s="132"/>
      <c r="D9" s="132"/>
      <c r="E9" s="132"/>
      <c r="F9" s="132"/>
      <c r="G9" s="132"/>
      <c r="H9" s="132"/>
    </row>
    <row r="10" spans="1:8">
      <c r="A10" s="132"/>
      <c r="B10" s="132"/>
      <c r="C10" s="132"/>
      <c r="D10" s="132"/>
      <c r="E10" s="132"/>
      <c r="F10" s="132"/>
      <c r="G10" s="132"/>
      <c r="H10" s="132"/>
    </row>
    <row r="11" spans="1:8">
      <c r="A11" s="132"/>
      <c r="B11" s="132"/>
      <c r="C11" s="132"/>
      <c r="D11" s="132"/>
      <c r="E11" s="132"/>
      <c r="F11" s="132"/>
      <c r="G11" s="132"/>
      <c r="H11" s="132"/>
    </row>
    <row r="12" spans="1:8">
      <c r="A12" s="132"/>
      <c r="B12" s="132"/>
      <c r="C12" s="132"/>
      <c r="D12" s="132"/>
      <c r="E12" s="132"/>
      <c r="F12" s="132"/>
      <c r="G12" s="132"/>
      <c r="H12" s="132"/>
    </row>
    <row r="13" spans="1:8">
      <c r="A13" s="132"/>
      <c r="B13" s="132"/>
      <c r="C13" s="132"/>
      <c r="D13" s="132"/>
      <c r="E13" s="132"/>
      <c r="F13" s="132"/>
      <c r="G13" s="132"/>
      <c r="H13" s="132"/>
    </row>
    <row r="14" spans="1:8">
      <c r="A14" s="132"/>
      <c r="B14" s="132"/>
      <c r="C14" s="132"/>
      <c r="D14" s="132"/>
      <c r="E14" s="132"/>
      <c r="F14" s="132"/>
      <c r="G14" s="132"/>
      <c r="H14" s="132"/>
    </row>
    <row r="15" spans="1:8">
      <c r="A15" s="132"/>
      <c r="B15" s="132"/>
      <c r="C15" s="132"/>
      <c r="D15" s="132"/>
      <c r="E15" s="132"/>
      <c r="F15" s="132"/>
      <c r="G15" s="132"/>
      <c r="H15" s="132"/>
    </row>
    <row r="16" spans="1:8">
      <c r="A16" s="132"/>
      <c r="B16" s="132"/>
      <c r="C16" s="132"/>
      <c r="D16" s="132"/>
      <c r="E16" s="132"/>
      <c r="F16" s="132"/>
      <c r="G16" s="132"/>
      <c r="H16" s="132"/>
    </row>
    <row r="17" spans="1:8">
      <c r="A17" s="132"/>
      <c r="B17" s="132"/>
      <c r="C17" s="132"/>
      <c r="D17" s="132"/>
      <c r="E17" s="132"/>
      <c r="F17" s="132"/>
      <c r="G17" s="132"/>
      <c r="H17" s="132"/>
    </row>
    <row r="18" spans="1:8">
      <c r="A18" s="132"/>
      <c r="B18" s="132"/>
      <c r="C18" s="132"/>
      <c r="D18" s="132"/>
      <c r="E18" s="132"/>
      <c r="F18" s="132"/>
      <c r="G18" s="132"/>
      <c r="H18" s="132"/>
    </row>
    <row r="19" spans="1:8">
      <c r="A19" s="132"/>
      <c r="B19" s="132"/>
      <c r="C19" s="132"/>
      <c r="D19" s="132"/>
      <c r="E19" s="132"/>
      <c r="F19" s="132"/>
      <c r="G19" s="132"/>
      <c r="H19" s="132"/>
    </row>
    <row r="20" spans="1:8">
      <c r="A20" s="132"/>
      <c r="B20" s="132"/>
      <c r="C20" s="132"/>
      <c r="D20" s="132"/>
      <c r="E20" s="132"/>
      <c r="F20" s="132"/>
      <c r="G20" s="132"/>
      <c r="H20" s="132"/>
    </row>
    <row r="21" spans="1:8">
      <c r="A21" s="132"/>
      <c r="B21" s="132"/>
      <c r="C21" s="132"/>
      <c r="D21" s="132"/>
      <c r="E21" s="132"/>
      <c r="F21" s="132"/>
      <c r="G21" s="132"/>
      <c r="H21" s="132"/>
    </row>
    <row r="22" spans="1:8">
      <c r="A22" s="132"/>
      <c r="B22" s="132"/>
      <c r="C22" s="132"/>
      <c r="D22" s="132"/>
      <c r="E22" s="132"/>
      <c r="F22" s="132"/>
      <c r="G22" s="132"/>
      <c r="H22" s="132"/>
    </row>
    <row r="23" spans="1:8">
      <c r="A23" s="132"/>
      <c r="B23" s="132"/>
      <c r="C23" s="132"/>
      <c r="D23" s="132"/>
      <c r="E23" s="132"/>
      <c r="F23" s="132"/>
      <c r="G23" s="132"/>
      <c r="H23" s="132"/>
    </row>
    <row r="24" spans="1:8">
      <c r="A24" s="132"/>
      <c r="B24" s="132"/>
      <c r="C24" s="132"/>
      <c r="D24" s="132"/>
      <c r="E24" s="132"/>
      <c r="F24" s="132"/>
      <c r="G24" s="132"/>
      <c r="H24" s="132"/>
    </row>
    <row r="25" spans="1:8">
      <c r="A25" s="132"/>
      <c r="B25" s="132"/>
      <c r="C25" s="132"/>
      <c r="D25" s="132"/>
      <c r="E25" s="132"/>
      <c r="F25" s="132"/>
      <c r="G25" s="132"/>
      <c r="H25" s="132"/>
    </row>
    <row r="26" spans="1:8">
      <c r="A26" s="132"/>
      <c r="B26" s="132"/>
      <c r="C26" s="132"/>
      <c r="D26" s="132"/>
      <c r="E26" s="132"/>
      <c r="F26" s="132"/>
      <c r="G26" s="132"/>
      <c r="H26" s="132"/>
    </row>
    <row r="27" spans="1:8">
      <c r="A27" s="132"/>
      <c r="B27" s="132"/>
      <c r="C27" s="132"/>
      <c r="D27" s="132"/>
      <c r="E27" s="132"/>
      <c r="F27" s="132"/>
      <c r="G27" s="132"/>
      <c r="H27" s="132"/>
    </row>
    <row r="28" spans="1:8">
      <c r="A28" s="132"/>
      <c r="B28" s="132"/>
      <c r="C28" s="132"/>
      <c r="D28" s="132"/>
      <c r="E28" s="132"/>
      <c r="F28" s="132"/>
      <c r="G28" s="132"/>
      <c r="H28" s="132"/>
    </row>
    <row r="29" spans="1:8">
      <c r="A29" s="132"/>
      <c r="B29" s="132"/>
      <c r="C29" s="132"/>
      <c r="D29" s="132"/>
      <c r="E29" s="132"/>
      <c r="F29" s="132"/>
      <c r="G29" s="132"/>
      <c r="H29" s="132"/>
    </row>
    <row r="30" spans="1:8">
      <c r="A30" s="132"/>
      <c r="B30" s="132"/>
      <c r="C30" s="132"/>
      <c r="D30" s="132"/>
      <c r="E30" s="132"/>
      <c r="F30" s="132"/>
      <c r="G30" s="132"/>
      <c r="H30" s="132"/>
    </row>
    <row r="31" spans="1:8">
      <c r="A31" s="132"/>
      <c r="B31" s="132"/>
      <c r="C31" s="132"/>
      <c r="D31" s="132"/>
      <c r="E31" s="132"/>
      <c r="F31" s="132"/>
      <c r="G31" s="132"/>
      <c r="H31" s="132"/>
    </row>
    <row r="32" spans="1:8">
      <c r="A32" s="132"/>
      <c r="B32" s="132"/>
      <c r="C32" s="132"/>
      <c r="D32" s="132"/>
      <c r="E32" s="132"/>
      <c r="F32" s="132"/>
      <c r="G32" s="132"/>
      <c r="H32" s="132"/>
    </row>
    <row r="33" spans="1:8">
      <c r="A33" s="132"/>
      <c r="B33" s="132"/>
      <c r="C33" s="132"/>
      <c r="D33" s="132"/>
      <c r="E33" s="132"/>
      <c r="F33" s="132"/>
      <c r="G33" s="132"/>
      <c r="H33" s="132"/>
    </row>
    <row r="34" spans="1:8">
      <c r="A34" s="132"/>
      <c r="B34" s="132"/>
      <c r="C34" s="132"/>
      <c r="D34" s="132"/>
      <c r="E34" s="132"/>
      <c r="F34" s="132"/>
      <c r="G34" s="132"/>
      <c r="H34" s="132"/>
    </row>
    <row r="35" spans="1:8">
      <c r="A35" s="132"/>
      <c r="B35" s="132"/>
      <c r="C35" s="132"/>
      <c r="D35" s="132"/>
      <c r="E35" s="132"/>
      <c r="F35" s="132"/>
      <c r="G35" s="132"/>
      <c r="H35" s="132"/>
    </row>
    <row r="36" spans="1:8">
      <c r="A36" s="132"/>
      <c r="B36" s="132"/>
      <c r="C36" s="132"/>
      <c r="D36" s="132"/>
      <c r="E36" s="132"/>
      <c r="F36" s="132"/>
      <c r="G36" s="132"/>
      <c r="H36" s="132"/>
    </row>
    <row r="37" spans="1:8" ht="12.6">
      <c r="A37" s="221" t="s">
        <v>490</v>
      </c>
      <c r="B37" s="132"/>
      <c r="C37" s="132"/>
      <c r="D37" s="132"/>
      <c r="E37" s="132"/>
      <c r="F37" s="132"/>
      <c r="G37" s="132"/>
      <c r="H37" s="132"/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8">
    <pageSetUpPr fitToPage="1"/>
  </sheetPr>
  <dimension ref="A1:G35"/>
  <sheetViews>
    <sheetView workbookViewId="0">
      <selection activeCell="G19" sqref="G19"/>
    </sheetView>
  </sheetViews>
  <sheetFormatPr defaultRowHeight="12.3"/>
  <cols>
    <col min="1" max="1" width="17.1640625" customWidth="1"/>
    <col min="2" max="2" width="20" customWidth="1"/>
    <col min="3" max="3" width="12.27734375" customWidth="1"/>
    <col min="4" max="4" width="14.44140625" customWidth="1"/>
    <col min="5" max="5" width="5.44140625" customWidth="1"/>
    <col min="7" max="7" width="7.71875" customWidth="1"/>
  </cols>
  <sheetData>
    <row r="1" spans="1:7" ht="15">
      <c r="A1" s="216"/>
      <c r="B1" s="216"/>
      <c r="C1" s="216"/>
      <c r="D1" s="216"/>
      <c r="E1" s="216"/>
      <c r="F1" s="216"/>
      <c r="G1" s="22" t="s">
        <v>646</v>
      </c>
    </row>
    <row r="2" spans="1:7" ht="15">
      <c r="A2" s="216"/>
      <c r="B2" s="216"/>
      <c r="C2" s="216"/>
      <c r="D2" s="216"/>
      <c r="E2" s="216"/>
      <c r="F2" s="216"/>
      <c r="G2" s="1" t="s">
        <v>769</v>
      </c>
    </row>
    <row r="3" spans="1:7" ht="15">
      <c r="A3" s="216"/>
      <c r="B3" s="216"/>
      <c r="C3" s="216"/>
      <c r="D3" s="216"/>
      <c r="E3" s="216"/>
      <c r="F3" s="216"/>
      <c r="G3" s="108" t="s">
        <v>455</v>
      </c>
    </row>
    <row r="4" spans="1:7" ht="15">
      <c r="A4" s="216"/>
      <c r="B4" s="216"/>
      <c r="C4" s="216"/>
      <c r="D4" s="216"/>
      <c r="E4" s="216"/>
      <c r="F4" s="216"/>
      <c r="G4" s="112" t="s">
        <v>207</v>
      </c>
    </row>
    <row r="5" spans="1:7" ht="15">
      <c r="A5" s="216"/>
      <c r="B5" s="224"/>
      <c r="C5" s="224"/>
      <c r="D5" s="224"/>
      <c r="E5" s="216"/>
      <c r="F5" s="216"/>
      <c r="G5" s="112"/>
    </row>
    <row r="6" spans="1:7" ht="15">
      <c r="A6" s="216"/>
      <c r="B6" s="230"/>
      <c r="C6" s="230"/>
      <c r="D6" s="230"/>
      <c r="E6" s="216"/>
      <c r="F6" s="216"/>
      <c r="G6" s="112"/>
    </row>
    <row r="7" spans="1:7" ht="15">
      <c r="A7" s="225"/>
      <c r="B7" s="224" t="s">
        <v>165</v>
      </c>
      <c r="C7" s="224"/>
      <c r="D7" s="224"/>
      <c r="E7" s="225"/>
      <c r="F7" s="216"/>
      <c r="G7" s="112"/>
    </row>
    <row r="8" spans="1:7" ht="15.3" thickBot="1">
      <c r="A8" s="225"/>
      <c r="B8" s="231" t="s">
        <v>456</v>
      </c>
      <c r="C8" s="226"/>
      <c r="D8" s="226"/>
      <c r="E8" s="232"/>
      <c r="F8" s="216"/>
      <c r="G8" s="112"/>
    </row>
    <row r="9" spans="1:7" ht="15">
      <c r="A9" s="225"/>
      <c r="B9" s="233" t="s">
        <v>457</v>
      </c>
      <c r="C9" s="234"/>
      <c r="D9" s="241">
        <f>'JRW-12.1'!C72</f>
        <v>3.3729874606793331E-2</v>
      </c>
      <c r="E9" s="225"/>
      <c r="F9" s="216"/>
      <c r="G9" s="112"/>
    </row>
    <row r="10" spans="1:7" ht="15">
      <c r="A10" s="225"/>
      <c r="B10" s="250" t="s">
        <v>458</v>
      </c>
      <c r="C10" s="251"/>
      <c r="D10" s="252">
        <f>'JRW-12.1'!C73</f>
        <v>4.165812611672437E-2</v>
      </c>
      <c r="E10" s="225"/>
      <c r="F10" s="216"/>
      <c r="G10" s="112"/>
    </row>
    <row r="11" spans="1:7" ht="15">
      <c r="A11" s="225"/>
      <c r="B11" s="250" t="s">
        <v>459</v>
      </c>
      <c r="C11" s="251"/>
      <c r="D11" s="252">
        <f>'JRW-12.1'!C74</f>
        <v>4.6544530455329358E-2</v>
      </c>
      <c r="E11" s="225"/>
      <c r="F11" s="216"/>
      <c r="G11" s="112"/>
    </row>
    <row r="12" spans="1:7" ht="15">
      <c r="A12" s="225"/>
      <c r="B12" s="250" t="s">
        <v>460</v>
      </c>
      <c r="C12" s="251"/>
      <c r="D12" s="252">
        <f>'JRW-12.1'!C75</f>
        <v>5.5626056801304724E-2</v>
      </c>
      <c r="E12" s="225"/>
      <c r="F12" s="216"/>
      <c r="G12" s="112"/>
    </row>
    <row r="13" spans="1:7" ht="15.3" thickBot="1">
      <c r="A13" s="225"/>
      <c r="B13" s="253" t="s">
        <v>461</v>
      </c>
      <c r="C13" s="254"/>
      <c r="D13" s="255">
        <f>'JRW-12.1'!C76</f>
        <v>6.3571708211010991E-2</v>
      </c>
      <c r="E13" s="225"/>
      <c r="F13" s="216"/>
      <c r="G13" s="112"/>
    </row>
    <row r="14" spans="1:7" ht="15">
      <c r="A14" s="225"/>
      <c r="B14" s="221" t="s">
        <v>770</v>
      </c>
      <c r="C14" s="225"/>
      <c r="D14" s="225"/>
      <c r="E14" s="225"/>
      <c r="F14" s="216"/>
      <c r="G14" s="112"/>
    </row>
    <row r="15" spans="1:7" ht="15">
      <c r="A15" s="225"/>
      <c r="B15" s="228"/>
      <c r="C15" s="225"/>
      <c r="D15" s="225"/>
      <c r="E15" s="225"/>
      <c r="F15" s="216"/>
      <c r="G15" s="112"/>
    </row>
    <row r="16" spans="1:7" ht="15">
      <c r="A16" s="225"/>
      <c r="B16" s="224" t="s">
        <v>166</v>
      </c>
      <c r="C16" s="224"/>
      <c r="D16" s="224"/>
      <c r="E16" s="225"/>
      <c r="F16" s="216"/>
      <c r="G16" s="112"/>
    </row>
    <row r="17" spans="1:7" ht="15">
      <c r="A17" s="225"/>
      <c r="B17" s="231" t="s">
        <v>462</v>
      </c>
      <c r="C17" s="226"/>
      <c r="D17" s="226"/>
      <c r="E17" s="225"/>
      <c r="F17" s="216"/>
      <c r="G17" s="112"/>
    </row>
    <row r="18" spans="1:7" ht="15">
      <c r="A18" s="225"/>
      <c r="B18" s="225"/>
      <c r="C18" s="225"/>
      <c r="D18" s="225"/>
      <c r="E18" s="225"/>
      <c r="F18" s="216"/>
      <c r="G18" s="112"/>
    </row>
    <row r="19" spans="1:7" ht="15">
      <c r="A19" s="225"/>
      <c r="B19" s="225"/>
      <c r="C19" s="225"/>
      <c r="D19" s="235" t="s">
        <v>463</v>
      </c>
      <c r="E19" s="225"/>
      <c r="F19" s="225"/>
      <c r="G19" s="225"/>
    </row>
    <row r="20" spans="1:7" ht="15">
      <c r="A20" s="225"/>
      <c r="B20" s="225"/>
      <c r="C20" s="225"/>
      <c r="D20" s="235" t="s">
        <v>464</v>
      </c>
      <c r="E20" s="225"/>
      <c r="F20" s="225"/>
      <c r="G20" s="225"/>
    </row>
    <row r="21" spans="1:7" ht="15.3" thickBot="1">
      <c r="A21" s="225"/>
      <c r="B21" s="225"/>
      <c r="C21" s="225" t="s">
        <v>465</v>
      </c>
      <c r="D21" s="225" t="s">
        <v>466</v>
      </c>
      <c r="E21" s="225"/>
      <c r="F21" s="225"/>
      <c r="G21" s="225"/>
    </row>
    <row r="22" spans="1:7" ht="15">
      <c r="A22" s="236" t="s">
        <v>467</v>
      </c>
      <c r="B22" s="237"/>
      <c r="C22" s="237" t="s">
        <v>757</v>
      </c>
      <c r="D22" s="918">
        <v>4.3999999999999997E-2</v>
      </c>
      <c r="E22" s="225"/>
      <c r="F22" s="225"/>
      <c r="G22" s="225"/>
    </row>
    <row r="23" spans="1:7" ht="15">
      <c r="A23" s="238" t="s">
        <v>468</v>
      </c>
      <c r="B23" s="225"/>
      <c r="C23" s="225" t="s">
        <v>469</v>
      </c>
      <c r="D23" s="919">
        <f>0.022+0.0205</f>
        <v>4.2499999999999996E-2</v>
      </c>
      <c r="E23" s="225"/>
      <c r="F23" s="225"/>
      <c r="G23" s="225"/>
    </row>
    <row r="24" spans="1:7" ht="15">
      <c r="A24" s="238" t="s">
        <v>470</v>
      </c>
      <c r="B24" s="225"/>
      <c r="C24" s="225" t="s">
        <v>500</v>
      </c>
      <c r="D24" s="919">
        <v>4.3499999999999997E-2</v>
      </c>
      <c r="E24" s="221"/>
      <c r="F24" s="225"/>
      <c r="G24" s="225"/>
    </row>
    <row r="25" spans="1:7" ht="15.3" thickBot="1">
      <c r="A25" s="239" t="s">
        <v>471</v>
      </c>
      <c r="B25" s="240"/>
      <c r="C25" s="240" t="s">
        <v>758</v>
      </c>
      <c r="D25" s="920">
        <f>0.019+0.023</f>
        <v>4.1999999999999996E-2</v>
      </c>
      <c r="E25" s="221"/>
      <c r="F25" s="225"/>
      <c r="G25" s="225"/>
    </row>
    <row r="26" spans="1:7" ht="15">
      <c r="A26" s="228" t="s">
        <v>472</v>
      </c>
      <c r="B26" s="225"/>
      <c r="C26" s="225"/>
      <c r="D26" s="225"/>
      <c r="E26" s="221"/>
      <c r="F26" s="221"/>
      <c r="G26" s="216"/>
    </row>
    <row r="27" spans="1:7" ht="12.6">
      <c r="A27" s="277" t="s">
        <v>759</v>
      </c>
      <c r="B27" s="221"/>
      <c r="C27" s="221"/>
      <c r="D27" s="221"/>
      <c r="E27" s="221"/>
      <c r="F27" s="221"/>
      <c r="G27" s="216"/>
    </row>
    <row r="28" spans="1:7" ht="12.6">
      <c r="A28" s="921" t="s">
        <v>760</v>
      </c>
      <c r="B28" s="221"/>
      <c r="C28" s="221"/>
      <c r="D28" s="221"/>
      <c r="E28" s="216"/>
      <c r="F28" s="221"/>
      <c r="G28" s="216"/>
    </row>
    <row r="29" spans="1:7" ht="12.6">
      <c r="A29" s="4" t="s">
        <v>761</v>
      </c>
      <c r="B29" s="221"/>
      <c r="C29" s="221"/>
      <c r="D29" s="221"/>
    </row>
    <row r="30" spans="1:7" ht="12.6">
      <c r="A30" s="291" t="s">
        <v>762</v>
      </c>
      <c r="B30" s="221"/>
      <c r="C30" s="221"/>
      <c r="D30" s="221"/>
    </row>
    <row r="31" spans="1:7" ht="12.6">
      <c r="A31" s="922" t="s">
        <v>763</v>
      </c>
      <c r="B31" s="221"/>
      <c r="C31" s="221"/>
      <c r="D31" s="221"/>
    </row>
    <row r="32" spans="1:7" ht="12.6">
      <c r="A32" s="922" t="s">
        <v>764</v>
      </c>
      <c r="B32" s="221"/>
      <c r="C32" s="221"/>
      <c r="D32" s="221"/>
    </row>
    <row r="33" spans="1:4" ht="12.6">
      <c r="A33" s="32" t="s">
        <v>765</v>
      </c>
      <c r="B33" s="221"/>
      <c r="C33" s="221"/>
      <c r="D33" s="221"/>
    </row>
    <row r="34" spans="1:4" ht="12.6">
      <c r="A34" s="922" t="s">
        <v>766</v>
      </c>
    </row>
    <row r="35" spans="1:4" ht="12.6">
      <c r="A35" s="921" t="s">
        <v>767</v>
      </c>
    </row>
  </sheetData>
  <hyperlinks>
    <hyperlink ref="A31" r:id="rId1" display="https://www.ssa.gov/oact/TR/2017/tr2017.pdf" xr:uid="{F87DCCB9-D896-40AE-A616-BF33039578EA}"/>
    <hyperlink ref="A32" r:id="rId2" display="https://www.ssa.gov/oact/TR/2017/tr2017.pdf" xr:uid="{4BFF405F-7E0F-4387-952A-6847C8827531}"/>
    <hyperlink ref="A34" r:id="rId3" display="https://www.ssa.gov/oact/TR/2017/tr2017.pdf" xr:uid="{66E7D881-DD68-4B8F-8F93-C82D5FC85B48}"/>
    <hyperlink ref="A33" r:id="rId4" location="200732" xr:uid="{E82A4C61-208D-4363-9AC4-4697DFA69129}"/>
    <hyperlink ref="A30" r:id="rId5" xr:uid="{5B180032-596C-4A9E-AA5D-22FD2BEFACFD}"/>
    <hyperlink ref="A35" r:id="rId6" xr:uid="{F1D9EB7C-8FB1-4279-8ADB-3CB8356F24E7}"/>
    <hyperlink ref="A28" r:id="rId7" xr:uid="{F6325633-6C63-47C5-A824-046AEDCD16F2}"/>
  </hyperlinks>
  <pageMargins left="1.45" right="0.7" top="0.75" bottom="0.75" header="0.3" footer="0.3"/>
  <pageSetup scale="95" orientation="portrait" r:id="rId8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9">
    <pageSetUpPr fitToPage="1"/>
  </sheetPr>
  <dimension ref="A1:I35"/>
  <sheetViews>
    <sheetView workbookViewId="0">
      <selection activeCell="H17" sqref="H17"/>
    </sheetView>
  </sheetViews>
  <sheetFormatPr defaultRowHeight="12.3"/>
  <cols>
    <col min="1" max="6" width="16.71875" customWidth="1"/>
    <col min="7" max="7" width="9.27734375" customWidth="1"/>
    <col min="8" max="8" width="7.5546875" customWidth="1"/>
  </cols>
  <sheetData>
    <row r="1" spans="1:9" ht="15">
      <c r="A1" s="216"/>
      <c r="B1" s="216"/>
      <c r="C1" s="216"/>
      <c r="D1" s="216"/>
      <c r="E1" s="216"/>
      <c r="F1" s="216"/>
      <c r="G1" s="216"/>
      <c r="H1" s="22" t="s">
        <v>646</v>
      </c>
      <c r="I1" s="216"/>
    </row>
    <row r="2" spans="1:9" ht="15">
      <c r="A2" s="216"/>
      <c r="B2" s="216"/>
      <c r="C2" s="216"/>
      <c r="D2" s="216"/>
      <c r="E2" s="216"/>
      <c r="F2" s="216"/>
      <c r="G2" s="216"/>
      <c r="H2" s="1" t="s">
        <v>769</v>
      </c>
      <c r="I2" s="216"/>
    </row>
    <row r="3" spans="1:9" ht="15">
      <c r="A3" s="216"/>
      <c r="B3" s="216"/>
      <c r="C3" s="216"/>
      <c r="D3" s="216"/>
      <c r="E3" s="216"/>
      <c r="F3" s="216"/>
      <c r="G3" s="216"/>
      <c r="H3" s="108" t="s">
        <v>448</v>
      </c>
      <c r="I3" s="216"/>
    </row>
    <row r="4" spans="1:9" ht="15">
      <c r="A4" s="216"/>
      <c r="B4" s="216"/>
      <c r="C4" s="216"/>
      <c r="D4" s="216"/>
      <c r="E4" s="216"/>
      <c r="F4" s="216"/>
      <c r="G4" s="216"/>
      <c r="H4" s="112" t="s">
        <v>206</v>
      </c>
      <c r="I4" s="216"/>
    </row>
    <row r="5" spans="1:9" ht="15">
      <c r="A5" s="216"/>
      <c r="B5" s="216"/>
      <c r="C5" s="216"/>
      <c r="D5" s="216"/>
      <c r="E5" s="216"/>
      <c r="F5" s="216"/>
      <c r="G5" s="216"/>
      <c r="H5" s="112"/>
      <c r="I5" s="216"/>
    </row>
    <row r="6" spans="1:9" ht="15">
      <c r="A6" s="224" t="s">
        <v>473</v>
      </c>
      <c r="B6" s="224"/>
      <c r="C6" s="224"/>
      <c r="D6" s="224"/>
      <c r="E6" s="224"/>
      <c r="F6" s="224"/>
      <c r="G6" s="224"/>
      <c r="H6" s="115"/>
      <c r="I6" s="225"/>
    </row>
    <row r="7" spans="1:9" ht="15">
      <c r="A7" s="225"/>
      <c r="B7" s="217"/>
      <c r="C7" s="226"/>
      <c r="D7" s="226"/>
      <c r="E7" s="232"/>
      <c r="F7" s="232"/>
      <c r="G7" s="232"/>
      <c r="H7" s="225"/>
      <c r="I7" s="225"/>
    </row>
    <row r="8" spans="1:9" ht="15">
      <c r="A8" s="225"/>
      <c r="B8" s="225"/>
      <c r="C8" s="225"/>
      <c r="D8" s="227"/>
      <c r="E8" s="225"/>
      <c r="F8" s="225"/>
      <c r="G8" s="225"/>
      <c r="H8" s="225"/>
      <c r="I8" s="225"/>
    </row>
    <row r="9" spans="1:9" ht="15">
      <c r="A9" s="225"/>
      <c r="B9" s="225"/>
      <c r="C9" s="225"/>
      <c r="D9" s="227"/>
      <c r="E9" s="225"/>
      <c r="F9" s="225"/>
      <c r="G9" s="225"/>
      <c r="H9" s="225"/>
      <c r="I9" s="225"/>
    </row>
    <row r="10" spans="1:9" ht="15">
      <c r="A10" s="225"/>
      <c r="B10" s="225"/>
      <c r="C10" s="225"/>
      <c r="D10" s="227"/>
      <c r="E10" s="225"/>
      <c r="F10" s="225"/>
      <c r="G10" s="225"/>
      <c r="H10" s="225"/>
      <c r="I10" s="225"/>
    </row>
    <row r="11" spans="1:9" ht="15">
      <c r="A11" s="225"/>
      <c r="B11" s="225"/>
      <c r="C11" s="225"/>
      <c r="D11" s="227"/>
      <c r="E11" s="225"/>
      <c r="F11" s="225"/>
      <c r="G11" s="225"/>
      <c r="H11" s="225"/>
      <c r="I11" s="225"/>
    </row>
    <row r="12" spans="1:9" ht="15">
      <c r="A12" s="225"/>
      <c r="B12" s="225"/>
      <c r="C12" s="225"/>
      <c r="D12" s="227"/>
      <c r="E12" s="225"/>
      <c r="F12" s="225"/>
      <c r="G12" s="225"/>
      <c r="H12" s="225"/>
      <c r="I12" s="225"/>
    </row>
    <row r="13" spans="1:9" ht="15">
      <c r="A13" s="225"/>
      <c r="B13" s="225"/>
      <c r="C13" s="225"/>
      <c r="D13" s="227"/>
      <c r="E13" s="225"/>
      <c r="F13" s="225"/>
      <c r="G13" s="225"/>
      <c r="H13" s="225"/>
      <c r="I13" s="225"/>
    </row>
    <row r="14" spans="1:9" ht="15">
      <c r="A14" s="225"/>
      <c r="B14" s="225"/>
      <c r="C14" s="225"/>
      <c r="D14" s="227"/>
      <c r="E14" s="225"/>
      <c r="F14" s="225"/>
      <c r="G14" s="225"/>
      <c r="H14" s="225"/>
      <c r="I14" s="225"/>
    </row>
    <row r="15" spans="1:9" ht="15">
      <c r="A15" s="225"/>
      <c r="B15" s="228"/>
      <c r="C15" s="225"/>
      <c r="D15" s="225"/>
      <c r="E15" s="225"/>
      <c r="F15" s="225"/>
      <c r="G15" s="225"/>
      <c r="H15" s="225"/>
      <c r="I15" s="225"/>
    </row>
    <row r="16" spans="1:9" ht="15">
      <c r="A16" s="225"/>
      <c r="B16" s="224"/>
      <c r="C16" s="224"/>
      <c r="D16" s="224"/>
      <c r="E16" s="225"/>
      <c r="F16" s="225"/>
      <c r="G16" s="225"/>
      <c r="H16" s="225"/>
      <c r="I16" s="225"/>
    </row>
    <row r="17" spans="1:9" ht="15">
      <c r="A17" s="225"/>
      <c r="B17" s="217"/>
      <c r="C17" s="226"/>
      <c r="D17" s="226"/>
      <c r="E17" s="225"/>
      <c r="F17" s="225"/>
      <c r="G17" s="225"/>
      <c r="H17" s="225"/>
      <c r="I17" s="225"/>
    </row>
    <row r="18" spans="1:9" ht="15">
      <c r="A18" s="225"/>
      <c r="B18" s="225"/>
      <c r="C18" s="225"/>
      <c r="D18" s="225"/>
      <c r="E18" s="225"/>
      <c r="F18" s="225"/>
      <c r="G18" s="225"/>
      <c r="H18" s="225"/>
      <c r="I18" s="225"/>
    </row>
    <row r="19" spans="1:9" ht="15">
      <c r="A19" s="225"/>
      <c r="B19" s="225"/>
      <c r="C19" s="225"/>
      <c r="D19" s="225"/>
      <c r="E19" s="225"/>
      <c r="F19" s="225"/>
      <c r="G19" s="225"/>
      <c r="H19" s="225"/>
      <c r="I19" s="225"/>
    </row>
    <row r="20" spans="1:9" ht="15">
      <c r="A20" s="225"/>
      <c r="B20" s="225"/>
      <c r="C20" s="225"/>
      <c r="D20" s="225"/>
      <c r="E20" s="225"/>
      <c r="F20" s="225"/>
      <c r="G20" s="225"/>
      <c r="H20" s="225"/>
      <c r="I20" s="225"/>
    </row>
    <row r="21" spans="1:9" ht="15">
      <c r="A21" s="225"/>
      <c r="B21" s="225"/>
      <c r="C21" s="225"/>
      <c r="D21" s="225"/>
      <c r="E21" s="225"/>
      <c r="F21" s="225"/>
      <c r="G21" s="225"/>
      <c r="H21" s="225"/>
      <c r="I21" s="225"/>
    </row>
    <row r="22" spans="1:9" ht="15">
      <c r="A22" s="225"/>
      <c r="B22" s="225"/>
      <c r="C22" s="225"/>
      <c r="D22" s="229"/>
      <c r="E22" s="225"/>
      <c r="F22" s="225"/>
      <c r="G22" s="225"/>
      <c r="H22" s="225"/>
      <c r="I22" s="225"/>
    </row>
    <row r="23" spans="1:9" ht="15">
      <c r="A23" s="225"/>
      <c r="B23" s="225"/>
      <c r="C23" s="225"/>
      <c r="D23" s="229"/>
      <c r="E23" s="225"/>
      <c r="F23" s="225"/>
      <c r="G23" s="225"/>
      <c r="H23" s="225"/>
      <c r="I23" s="225"/>
    </row>
    <row r="24" spans="1:9" ht="15">
      <c r="A24" s="225"/>
      <c r="B24" s="225"/>
      <c r="C24" s="225"/>
      <c r="D24" s="229"/>
      <c r="E24" s="225"/>
      <c r="F24" s="225"/>
      <c r="G24" s="225"/>
      <c r="H24" s="225"/>
      <c r="I24" s="225"/>
    </row>
    <row r="25" spans="1:9" ht="15">
      <c r="A25" s="228"/>
      <c r="B25" s="225"/>
      <c r="C25" s="225"/>
      <c r="D25" s="225"/>
      <c r="E25" s="225"/>
      <c r="F25" s="225"/>
      <c r="G25" s="225"/>
      <c r="H25" s="225"/>
      <c r="I25" s="225"/>
    </row>
    <row r="26" spans="1:9">
      <c r="A26" s="32"/>
      <c r="B26" s="216"/>
      <c r="C26" s="216"/>
      <c r="D26" s="216"/>
      <c r="E26" s="216"/>
      <c r="F26" s="216"/>
      <c r="G26" s="216"/>
      <c r="H26" s="216"/>
      <c r="I26" s="216"/>
    </row>
    <row r="27" spans="1:9" ht="15.6" thickBot="1">
      <c r="A27" s="129"/>
      <c r="B27" s="216"/>
      <c r="C27" s="216"/>
      <c r="D27" s="216"/>
      <c r="E27" s="216"/>
      <c r="F27" s="216"/>
      <c r="G27" s="216"/>
      <c r="H27" s="216"/>
      <c r="I27" s="216"/>
    </row>
    <row r="28" spans="1:9" ht="15">
      <c r="A28" s="216"/>
      <c r="B28" s="233"/>
      <c r="C28" s="242" t="s">
        <v>451</v>
      </c>
      <c r="D28" s="242" t="s">
        <v>452</v>
      </c>
      <c r="E28" s="242" t="s">
        <v>474</v>
      </c>
      <c r="F28" s="243" t="s">
        <v>475</v>
      </c>
      <c r="G28" s="216"/>
      <c r="H28" s="216"/>
      <c r="I28" s="216"/>
    </row>
    <row r="29" spans="1:9" ht="15.3" thickBot="1">
      <c r="A29" s="216"/>
      <c r="B29" s="253" t="s">
        <v>449</v>
      </c>
      <c r="C29" s="249">
        <v>6.4722070148369504</v>
      </c>
      <c r="D29" s="249">
        <v>6.948022209244642</v>
      </c>
      <c r="E29" s="249">
        <v>6.6980063511698607</v>
      </c>
      <c r="F29" s="249">
        <v>5.816798467157569</v>
      </c>
      <c r="G29" s="216"/>
      <c r="H29" s="216"/>
      <c r="I29" s="216"/>
    </row>
    <row r="30" spans="1:9">
      <c r="A30" s="216"/>
      <c r="B30" s="216"/>
      <c r="C30" s="216"/>
      <c r="D30" s="216"/>
      <c r="E30" s="216"/>
      <c r="F30" s="216"/>
      <c r="G30" s="216"/>
      <c r="H30" s="216"/>
      <c r="I30" s="216"/>
    </row>
    <row r="31" spans="1:9">
      <c r="A31" s="216"/>
      <c r="B31" s="216"/>
      <c r="C31" s="216"/>
      <c r="D31" s="216"/>
      <c r="E31" s="216"/>
      <c r="F31" s="216"/>
      <c r="G31" s="216"/>
      <c r="H31" s="216"/>
      <c r="I31" s="216"/>
    </row>
    <row r="32" spans="1:9">
      <c r="A32" s="216"/>
      <c r="B32" s="216"/>
      <c r="C32" s="216"/>
      <c r="D32" s="216"/>
      <c r="E32" s="216"/>
      <c r="F32" s="216"/>
      <c r="G32" s="216"/>
      <c r="H32" s="216"/>
      <c r="I32" s="216"/>
    </row>
    <row r="33" spans="1:9">
      <c r="A33" s="216"/>
      <c r="B33" s="216"/>
      <c r="C33" s="216"/>
      <c r="D33" s="216"/>
      <c r="E33" s="216"/>
      <c r="F33" s="216"/>
      <c r="G33" s="216"/>
      <c r="H33" s="216"/>
      <c r="I33" s="216"/>
    </row>
    <row r="34" spans="1:9">
      <c r="A34" s="216"/>
      <c r="B34" s="216"/>
      <c r="C34" s="216"/>
      <c r="D34" s="216"/>
      <c r="E34" s="216"/>
      <c r="F34" s="216"/>
      <c r="G34" s="216"/>
      <c r="H34" s="216"/>
      <c r="I34" s="216"/>
    </row>
    <row r="35" spans="1:9">
      <c r="A35" s="216"/>
      <c r="B35" s="216"/>
      <c r="C35" s="216"/>
      <c r="D35" s="216"/>
      <c r="E35" s="216"/>
      <c r="F35" s="216"/>
      <c r="G35" s="216"/>
      <c r="H35" s="216"/>
      <c r="I35" s="216"/>
    </row>
  </sheetData>
  <pageMargins left="0.7" right="0.7" top="0.75" bottom="0.75" header="0.3" footer="0.3"/>
  <pageSetup scale="7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/>
  <dimension ref="A1:A23"/>
  <sheetViews>
    <sheetView workbookViewId="0">
      <selection activeCell="A27" sqref="A27"/>
    </sheetView>
  </sheetViews>
  <sheetFormatPr defaultRowHeight="12.3"/>
  <cols>
    <col min="1" max="1" width="82.27734375" customWidth="1"/>
  </cols>
  <sheetData>
    <row r="1" spans="1:1" ht="15">
      <c r="A1" s="126" t="s">
        <v>646</v>
      </c>
    </row>
    <row r="2" spans="1:1" ht="15">
      <c r="A2" s="1" t="s">
        <v>491</v>
      </c>
    </row>
    <row r="3" spans="1:1" ht="15">
      <c r="A3" s="179" t="s">
        <v>428</v>
      </c>
    </row>
    <row r="4" spans="1:1" ht="15">
      <c r="A4" s="1" t="s">
        <v>23</v>
      </c>
    </row>
    <row r="5" spans="1:1" ht="15">
      <c r="A5" s="1"/>
    </row>
    <row r="6" spans="1:1" ht="15">
      <c r="A6" s="199" t="s">
        <v>429</v>
      </c>
    </row>
    <row r="8" spans="1:1" ht="15.3" thickBot="1">
      <c r="A8" s="7" t="s">
        <v>14</v>
      </c>
    </row>
    <row r="9" spans="1:1" ht="122.7" thickBot="1">
      <c r="A9" s="213" t="s">
        <v>567</v>
      </c>
    </row>
    <row r="10" spans="1:1" ht="15">
      <c r="A10" s="214"/>
    </row>
    <row r="11" spans="1:1" ht="15.3" thickBot="1">
      <c r="A11" s="7" t="s">
        <v>430</v>
      </c>
    </row>
    <row r="12" spans="1:1" ht="30.9" thickBot="1">
      <c r="A12" s="213" t="s">
        <v>568</v>
      </c>
    </row>
    <row r="13" spans="1:1" ht="15">
      <c r="A13" s="214"/>
    </row>
    <row r="14" spans="1:1" ht="15.3" thickBot="1">
      <c r="A14" s="7" t="s">
        <v>446</v>
      </c>
    </row>
    <row r="15" spans="1:1" ht="76.8" thickBot="1">
      <c r="A15" s="213" t="s">
        <v>569</v>
      </c>
    </row>
    <row r="16" spans="1:1" ht="15">
      <c r="A16" s="214"/>
    </row>
    <row r="17" spans="1:1" ht="15.3" thickBot="1">
      <c r="A17" s="7" t="s">
        <v>432</v>
      </c>
    </row>
    <row r="18" spans="1:1" ht="92.1" thickBot="1">
      <c r="A18" s="215" t="s">
        <v>570</v>
      </c>
    </row>
    <row r="19" spans="1:1" ht="15">
      <c r="A19" s="214"/>
    </row>
    <row r="20" spans="1:1" ht="15.3" thickBot="1">
      <c r="A20" s="7" t="s">
        <v>433</v>
      </c>
    </row>
    <row r="21" spans="1:1" ht="46.2" thickBot="1">
      <c r="A21" s="213" t="s">
        <v>571</v>
      </c>
    </row>
    <row r="22" spans="1:1" ht="15">
      <c r="A22" s="214"/>
    </row>
    <row r="23" spans="1:1" ht="12.6">
      <c r="A23" s="4" t="s">
        <v>447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569F-562E-4EC9-9B37-D7AF7282F604}">
  <sheetPr>
    <pageSetUpPr fitToPage="1"/>
  </sheetPr>
  <dimension ref="A1:K29"/>
  <sheetViews>
    <sheetView topLeftCell="A16" workbookViewId="0">
      <selection activeCell="B24" sqref="B24:C26"/>
    </sheetView>
  </sheetViews>
  <sheetFormatPr defaultRowHeight="12.3"/>
  <cols>
    <col min="1" max="1" width="19.83203125" customWidth="1"/>
    <col min="2" max="2" width="20.44140625" customWidth="1"/>
    <col min="3" max="3" width="18" customWidth="1"/>
    <col min="4" max="4" width="12.5546875" customWidth="1"/>
    <col min="5" max="5" width="6.5546875" customWidth="1"/>
    <col min="6" max="6" width="11.71875" customWidth="1"/>
  </cols>
  <sheetData>
    <row r="1" spans="1:11" ht="15">
      <c r="A1" s="438"/>
      <c r="B1" s="438"/>
      <c r="C1" s="439"/>
      <c r="D1" s="374"/>
      <c r="E1" s="126" t="s">
        <v>646</v>
      </c>
      <c r="G1" s="62"/>
      <c r="H1" s="62"/>
      <c r="I1" s="62"/>
      <c r="J1" s="62"/>
      <c r="K1" s="62"/>
    </row>
    <row r="2" spans="1:11" ht="15">
      <c r="A2" s="438"/>
      <c r="B2" s="438"/>
      <c r="C2" s="439"/>
      <c r="D2" s="374"/>
      <c r="E2" s="441" t="s">
        <v>492</v>
      </c>
      <c r="G2" s="62"/>
      <c r="H2" s="62"/>
      <c r="I2" s="62"/>
      <c r="J2" s="62"/>
      <c r="K2" s="62"/>
    </row>
    <row r="3" spans="1:11" ht="15">
      <c r="A3" s="438"/>
      <c r="B3" s="438"/>
      <c r="C3" s="439"/>
      <c r="D3" s="374"/>
      <c r="E3" s="440" t="s">
        <v>558</v>
      </c>
      <c r="G3" s="62"/>
      <c r="H3" s="62"/>
      <c r="I3" s="62"/>
      <c r="J3" s="62"/>
      <c r="K3" s="62"/>
    </row>
    <row r="4" spans="1:11" ht="15">
      <c r="A4" s="89"/>
      <c r="B4" s="89"/>
      <c r="C4" s="278"/>
      <c r="D4" s="374"/>
      <c r="E4" s="1" t="s">
        <v>24</v>
      </c>
      <c r="G4" s="62"/>
      <c r="H4" s="62"/>
      <c r="I4" s="62"/>
      <c r="J4" s="62"/>
      <c r="K4" s="62"/>
    </row>
    <row r="5" spans="1:11" ht="15">
      <c r="A5" s="89"/>
      <c r="B5" s="89"/>
      <c r="C5" s="425"/>
      <c r="D5" s="89"/>
      <c r="E5" s="374"/>
      <c r="F5" s="62"/>
      <c r="G5" s="62"/>
      <c r="H5" s="62"/>
      <c r="I5" s="62"/>
      <c r="J5" s="62"/>
      <c r="K5" s="62"/>
    </row>
    <row r="6" spans="1:11" ht="15">
      <c r="A6" s="426" t="s">
        <v>492</v>
      </c>
      <c r="B6" s="67"/>
      <c r="C6" s="67"/>
      <c r="D6" s="67"/>
      <c r="E6" s="793"/>
      <c r="F6" s="442"/>
      <c r="G6" s="442"/>
      <c r="H6" s="442"/>
      <c r="I6" s="442"/>
      <c r="J6" s="442"/>
      <c r="K6" s="62"/>
    </row>
    <row r="7" spans="1:11" ht="15">
      <c r="A7" s="426"/>
      <c r="B7" s="67"/>
      <c r="C7" s="67"/>
      <c r="D7" s="67"/>
      <c r="E7" s="793"/>
      <c r="F7" s="442"/>
      <c r="G7" s="442"/>
      <c r="H7" s="442"/>
      <c r="I7" s="442"/>
      <c r="J7" s="442"/>
      <c r="K7" s="62"/>
    </row>
    <row r="8" spans="1:11" ht="15">
      <c r="A8" s="5" t="s">
        <v>647</v>
      </c>
      <c r="B8" s="67"/>
      <c r="C8" s="67"/>
      <c r="D8" s="67"/>
      <c r="E8" s="793"/>
      <c r="F8" s="442"/>
      <c r="G8" s="443"/>
      <c r="H8" s="442"/>
      <c r="I8" s="442"/>
      <c r="J8" s="442"/>
      <c r="K8" s="62"/>
    </row>
    <row r="9" spans="1:11" ht="15">
      <c r="A9" s="444" t="s">
        <v>558</v>
      </c>
      <c r="B9" s="67"/>
      <c r="C9" s="67"/>
      <c r="D9" s="67"/>
      <c r="E9" s="793"/>
      <c r="F9" s="442"/>
      <c r="G9" s="443"/>
      <c r="H9" s="442" t="s">
        <v>572</v>
      </c>
      <c r="I9" s="442"/>
      <c r="J9" s="442"/>
      <c r="K9" s="62"/>
    </row>
    <row r="10" spans="1:11" ht="15">
      <c r="A10" s="67"/>
      <c r="B10" s="89"/>
      <c r="C10" s="425"/>
      <c r="D10" s="89"/>
      <c r="E10" s="374"/>
      <c r="F10" s="62"/>
      <c r="G10" s="443"/>
      <c r="H10" s="445"/>
      <c r="I10" s="445"/>
      <c r="J10" s="445"/>
      <c r="K10" s="62"/>
    </row>
    <row r="11" spans="1:11" ht="15.3" thickBot="1">
      <c r="A11" s="446" t="s">
        <v>648</v>
      </c>
      <c r="B11" s="89"/>
      <c r="C11" s="425"/>
      <c r="D11" s="89"/>
      <c r="E11" s="62"/>
      <c r="F11" s="62"/>
      <c r="G11" s="447"/>
      <c r="H11" s="448"/>
      <c r="I11" s="448"/>
      <c r="J11" s="448"/>
      <c r="K11" s="62"/>
    </row>
    <row r="12" spans="1:11" ht="15">
      <c r="A12" s="294"/>
      <c r="B12" s="428" t="s">
        <v>551</v>
      </c>
      <c r="C12" s="429" t="s">
        <v>552</v>
      </c>
      <c r="D12" s="430" t="s">
        <v>553</v>
      </c>
      <c r="E12" s="62"/>
      <c r="F12" s="62"/>
      <c r="G12" s="447"/>
      <c r="H12" s="448"/>
      <c r="I12" s="448"/>
      <c r="J12" s="448"/>
      <c r="K12" s="62"/>
    </row>
    <row r="13" spans="1:11" ht="15.3" thickBot="1">
      <c r="A13" s="867" t="s">
        <v>554</v>
      </c>
      <c r="B13" s="868" t="s">
        <v>587</v>
      </c>
      <c r="C13" s="869" t="s">
        <v>11</v>
      </c>
      <c r="D13" s="870" t="s">
        <v>750</v>
      </c>
      <c r="E13" s="62"/>
      <c r="F13" s="62"/>
      <c r="G13" s="447"/>
      <c r="H13" s="448"/>
      <c r="I13" s="448"/>
      <c r="J13" s="448"/>
      <c r="K13" s="62"/>
    </row>
    <row r="14" spans="1:11" ht="15">
      <c r="A14" s="187" t="s">
        <v>667</v>
      </c>
      <c r="B14" s="792">
        <v>2.3E-2</v>
      </c>
      <c r="C14" s="792">
        <v>4.1799999999999997E-2</v>
      </c>
      <c r="D14" s="857">
        <f>(B14*C14)+0.0003</f>
        <v>1.2614E-3</v>
      </c>
      <c r="E14" s="62"/>
      <c r="F14" s="62"/>
      <c r="G14" s="447"/>
      <c r="H14" s="448"/>
      <c r="I14" s="448"/>
      <c r="J14" s="448"/>
      <c r="K14" s="62"/>
    </row>
    <row r="15" spans="1:11" ht="15">
      <c r="A15" s="640" t="s">
        <v>555</v>
      </c>
      <c r="B15" s="861">
        <v>0.49199999999999999</v>
      </c>
      <c r="C15" s="862">
        <v>5.5100000000000003E-2</v>
      </c>
      <c r="D15" s="858">
        <f>(B15*C15)+0.0003</f>
        <v>2.7409200000000002E-2</v>
      </c>
      <c r="E15" s="62"/>
      <c r="F15" s="62"/>
      <c r="G15" s="62"/>
      <c r="H15" s="62"/>
      <c r="I15" s="62"/>
      <c r="J15" s="62"/>
      <c r="K15" s="62"/>
    </row>
    <row r="16" spans="1:11" ht="15.3" thickBot="1">
      <c r="A16" s="640" t="s">
        <v>556</v>
      </c>
      <c r="B16" s="863">
        <v>0.48499999999999999</v>
      </c>
      <c r="C16" s="864"/>
      <c r="D16" s="859"/>
      <c r="E16" s="62"/>
      <c r="F16" s="62"/>
      <c r="G16" s="62"/>
      <c r="H16" s="62"/>
      <c r="I16" s="62"/>
      <c r="J16" s="62"/>
      <c r="K16" s="62"/>
    </row>
    <row r="17" spans="1:11" ht="15.3" thickBot="1">
      <c r="A17" s="690" t="s">
        <v>559</v>
      </c>
      <c r="B17" s="865">
        <f>SUM(B14:B16)</f>
        <v>1</v>
      </c>
      <c r="C17" s="866"/>
      <c r="D17" s="434"/>
      <c r="E17" s="62"/>
      <c r="F17" s="62"/>
      <c r="G17" s="62"/>
      <c r="H17" s="62"/>
      <c r="I17" s="62"/>
      <c r="J17" s="62"/>
      <c r="K17" s="62"/>
    </row>
    <row r="18" spans="1:11" ht="12.6">
      <c r="A18" s="860" t="s">
        <v>751</v>
      </c>
      <c r="E18" s="62"/>
      <c r="F18" s="62"/>
      <c r="G18" s="62"/>
      <c r="H18" s="62"/>
      <c r="I18" s="62"/>
      <c r="J18" s="62"/>
      <c r="K18" s="62"/>
    </row>
    <row r="19" spans="1:11" ht="12.6">
      <c r="A19" s="860" t="s">
        <v>752</v>
      </c>
      <c r="E19" s="62"/>
      <c r="F19" s="62"/>
      <c r="G19" s="62"/>
      <c r="H19" s="62"/>
      <c r="I19" s="62"/>
      <c r="J19" s="62"/>
      <c r="K19" s="62"/>
    </row>
    <row r="20" spans="1:11" ht="15">
      <c r="A20" s="449"/>
      <c r="B20" s="449"/>
      <c r="C20" s="450"/>
      <c r="D20" s="449"/>
      <c r="E20" s="62"/>
      <c r="F20" s="62"/>
      <c r="G20" s="62"/>
      <c r="H20" s="62"/>
      <c r="I20" s="62"/>
      <c r="J20" s="62"/>
      <c r="K20" s="62"/>
    </row>
    <row r="21" spans="1:11" ht="15.3" thickBot="1">
      <c r="A21" s="446" t="s">
        <v>651</v>
      </c>
      <c r="B21" s="89"/>
      <c r="C21" s="425"/>
      <c r="D21" s="89"/>
      <c r="E21" s="62"/>
      <c r="F21" s="62"/>
      <c r="G21" s="62"/>
      <c r="H21" s="62"/>
      <c r="I21" s="62"/>
      <c r="J21" s="62"/>
      <c r="K21" s="62"/>
    </row>
    <row r="22" spans="1:11" ht="15">
      <c r="A22" s="294"/>
      <c r="B22" s="428" t="s">
        <v>551</v>
      </c>
      <c r="C22" s="429" t="s">
        <v>552</v>
      </c>
      <c r="D22" s="430" t="s">
        <v>553</v>
      </c>
    </row>
    <row r="23" spans="1:11" ht="15.3" thickBot="1">
      <c r="A23" s="867" t="s">
        <v>554</v>
      </c>
      <c r="B23" s="868" t="s">
        <v>587</v>
      </c>
      <c r="C23" s="869" t="s">
        <v>11</v>
      </c>
      <c r="D23" s="870" t="s">
        <v>750</v>
      </c>
    </row>
    <row r="24" spans="1:11" ht="15">
      <c r="A24" s="187" t="s">
        <v>667</v>
      </c>
      <c r="B24" s="792">
        <v>2.3E-2</v>
      </c>
      <c r="C24" s="792">
        <v>2.3800000000000002E-2</v>
      </c>
      <c r="D24" s="857">
        <f>(B24*C24)+0.0003</f>
        <v>8.4740000000000011E-4</v>
      </c>
    </row>
    <row r="25" spans="1:11" ht="15">
      <c r="A25" s="640" t="s">
        <v>555</v>
      </c>
      <c r="B25" s="861">
        <v>0.49199999999999999</v>
      </c>
      <c r="C25" s="862">
        <v>5.5100000000000003E-2</v>
      </c>
      <c r="D25" s="858">
        <f>(B25*C25)+0.0003</f>
        <v>2.7409200000000002E-2</v>
      </c>
    </row>
    <row r="26" spans="1:11" ht="15.3" thickBot="1">
      <c r="A26" s="640" t="s">
        <v>556</v>
      </c>
      <c r="B26" s="863">
        <v>0.48499999999999999</v>
      </c>
      <c r="C26" s="864"/>
      <c r="D26" s="859"/>
    </row>
    <row r="27" spans="1:11" ht="15.3" thickBot="1">
      <c r="A27" s="690" t="s">
        <v>559</v>
      </c>
      <c r="B27" s="865">
        <f>SUM(B24:B26)</f>
        <v>1</v>
      </c>
      <c r="C27" s="866"/>
      <c r="D27" s="434"/>
    </row>
    <row r="28" spans="1:11" ht="12.6">
      <c r="A28" s="860" t="s">
        <v>751</v>
      </c>
    </row>
    <row r="29" spans="1:11" ht="12.6">
      <c r="A29" s="860" t="s">
        <v>752</v>
      </c>
    </row>
  </sheetData>
  <pageMargins left="1.45" right="0.7" top="0.75" bottom="0.75" header="0.3" footer="0.3"/>
  <pageSetup orientation="portrait" r:id="rId1"/>
  <ignoredErrors>
    <ignoredError sqref="B27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C187C-BE08-426B-8349-3C17D743629D}">
  <sheetPr>
    <pageSetUpPr fitToPage="1"/>
  </sheetPr>
  <dimension ref="A1:R66"/>
  <sheetViews>
    <sheetView topLeftCell="A2" workbookViewId="0">
      <selection activeCell="B26" sqref="B26"/>
    </sheetView>
  </sheetViews>
  <sheetFormatPr defaultRowHeight="12.6"/>
  <cols>
    <col min="1" max="1" width="4.71875" style="4" customWidth="1"/>
    <col min="2" max="2" width="23.71875" style="4" customWidth="1"/>
    <col min="3" max="3" width="9.71875" style="4" bestFit="1" customWidth="1"/>
    <col min="4" max="15" width="9" style="4" bestFit="1" customWidth="1"/>
    <col min="16" max="16" width="13.1640625" style="4" bestFit="1" customWidth="1"/>
    <col min="17" max="18" width="8.83203125" style="4"/>
  </cols>
  <sheetData>
    <row r="1" spans="1:16" ht="15">
      <c r="P1" s="126" t="s">
        <v>646</v>
      </c>
    </row>
    <row r="2" spans="1:16" ht="15">
      <c r="P2" s="441" t="s">
        <v>492</v>
      </c>
    </row>
    <row r="3" spans="1:16" ht="15">
      <c r="P3" s="440" t="s">
        <v>558</v>
      </c>
    </row>
    <row r="4" spans="1:16" ht="15">
      <c r="P4" s="1" t="s">
        <v>195</v>
      </c>
    </row>
    <row r="5" spans="1:16" ht="15">
      <c r="A5" s="5" t="s">
        <v>647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ht="15">
      <c r="A6" s="5" t="s">
        <v>699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15.3" thickBot="1">
      <c r="A7" s="5" t="s">
        <v>741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</row>
    <row r="8" spans="1:16">
      <c r="A8" s="826">
        <v>2</v>
      </c>
      <c r="B8" s="827"/>
      <c r="C8" s="909">
        <v>43921</v>
      </c>
      <c r="D8" s="909">
        <v>43951</v>
      </c>
      <c r="E8" s="909">
        <v>43982</v>
      </c>
      <c r="F8" s="909">
        <v>44012</v>
      </c>
      <c r="G8" s="909">
        <v>44043</v>
      </c>
      <c r="H8" s="909">
        <v>44074</v>
      </c>
      <c r="I8" s="909">
        <v>44104</v>
      </c>
      <c r="J8" s="909">
        <v>44135</v>
      </c>
      <c r="K8" s="909">
        <v>44165</v>
      </c>
      <c r="L8" s="909">
        <v>44196</v>
      </c>
      <c r="M8" s="909">
        <v>44227</v>
      </c>
      <c r="N8" s="909">
        <v>44255</v>
      </c>
      <c r="O8" s="909">
        <v>44286</v>
      </c>
      <c r="P8" s="828" t="s">
        <v>700</v>
      </c>
    </row>
    <row r="9" spans="1:16">
      <c r="A9" s="829">
        <v>3</v>
      </c>
      <c r="B9" s="830" t="s">
        <v>701</v>
      </c>
      <c r="C9" s="832">
        <v>185102.78975193168</v>
      </c>
      <c r="D9" s="832">
        <v>185102.78975193168</v>
      </c>
      <c r="E9" s="832">
        <v>185102.78975193168</v>
      </c>
      <c r="F9" s="832">
        <v>185102.78975193168</v>
      </c>
      <c r="G9" s="832">
        <v>185102.78975193168</v>
      </c>
      <c r="H9" s="832">
        <v>185102.78975193168</v>
      </c>
      <c r="I9" s="832">
        <v>185102.78975193168</v>
      </c>
      <c r="J9" s="832">
        <v>185102.78975193168</v>
      </c>
      <c r="K9" s="832">
        <v>185102.78975193168</v>
      </c>
      <c r="L9" s="832">
        <v>185102.78975193168</v>
      </c>
      <c r="M9" s="832">
        <v>185102.78975193168</v>
      </c>
      <c r="N9" s="832">
        <v>185102.78975193168</v>
      </c>
      <c r="O9" s="832">
        <v>185102.78975193168</v>
      </c>
      <c r="P9" s="833">
        <v>185102.79</v>
      </c>
    </row>
    <row r="10" spans="1:16">
      <c r="A10" s="829"/>
      <c r="B10" s="830"/>
      <c r="C10" s="832"/>
      <c r="D10" s="832"/>
      <c r="E10" s="832"/>
      <c r="F10" s="832"/>
      <c r="G10" s="832"/>
      <c r="H10" s="832"/>
      <c r="I10" s="832"/>
      <c r="J10" s="832"/>
      <c r="K10" s="832"/>
      <c r="L10" s="832"/>
      <c r="M10" s="832"/>
      <c r="N10" s="832"/>
      <c r="O10" s="832"/>
      <c r="P10" s="833"/>
    </row>
    <row r="11" spans="1:16">
      <c r="A11" s="829">
        <v>4</v>
      </c>
      <c r="B11" s="830" t="s">
        <v>702</v>
      </c>
      <c r="C11" s="834"/>
      <c r="D11" s="834"/>
      <c r="E11" s="834"/>
      <c r="F11" s="834"/>
      <c r="G11" s="834"/>
      <c r="H11" s="834"/>
      <c r="I11" s="834"/>
      <c r="J11" s="834"/>
      <c r="K11" s="834"/>
      <c r="L11" s="834"/>
      <c r="M11" s="834"/>
      <c r="N11" s="834"/>
      <c r="O11" s="834"/>
      <c r="P11" s="833"/>
    </row>
    <row r="12" spans="1:16">
      <c r="A12" s="829">
        <v>5</v>
      </c>
      <c r="B12" s="830" t="s">
        <v>703</v>
      </c>
      <c r="C12" s="832">
        <v>92551.394875965838</v>
      </c>
      <c r="D12" s="832">
        <v>92551.394875965838</v>
      </c>
      <c r="E12" s="832">
        <v>92551.394875965838</v>
      </c>
      <c r="F12" s="832">
        <v>92551.394875965838</v>
      </c>
      <c r="G12" s="832">
        <v>92551.394875965838</v>
      </c>
      <c r="H12" s="832">
        <v>92551.394875965838</v>
      </c>
      <c r="I12" s="832">
        <v>92551.394875965838</v>
      </c>
      <c r="J12" s="832">
        <v>92551.394875965838</v>
      </c>
      <c r="K12" s="832">
        <v>92551.394875965838</v>
      </c>
      <c r="L12" s="832">
        <v>92551.394875965838</v>
      </c>
      <c r="M12" s="832">
        <v>92551.394875965838</v>
      </c>
      <c r="N12" s="832">
        <v>92551.394875965838</v>
      </c>
      <c r="O12" s="832">
        <v>92551.394875965838</v>
      </c>
      <c r="P12" s="833">
        <v>92551.395000000004</v>
      </c>
    </row>
    <row r="13" spans="1:16">
      <c r="A13" s="829">
        <v>6</v>
      </c>
      <c r="B13" s="830" t="s">
        <v>704</v>
      </c>
      <c r="C13" s="830">
        <v>92551.394875965838</v>
      </c>
      <c r="D13" s="830">
        <v>92551.394875965838</v>
      </c>
      <c r="E13" s="830">
        <v>92551.394875965838</v>
      </c>
      <c r="F13" s="830">
        <v>92551.394875965838</v>
      </c>
      <c r="G13" s="830">
        <v>92551.394875965838</v>
      </c>
      <c r="H13" s="830">
        <v>92551.394875965838</v>
      </c>
      <c r="I13" s="830">
        <v>92551.394875965838</v>
      </c>
      <c r="J13" s="830">
        <v>92551.394875965838</v>
      </c>
      <c r="K13" s="830">
        <v>92551.394875965838</v>
      </c>
      <c r="L13" s="830">
        <v>92551.394875965838</v>
      </c>
      <c r="M13" s="830">
        <v>92551.394875965838</v>
      </c>
      <c r="N13" s="830">
        <v>92551.394875965838</v>
      </c>
      <c r="O13" s="830">
        <v>92551.394875965838</v>
      </c>
      <c r="P13" s="833">
        <v>92551.395000000004</v>
      </c>
    </row>
    <row r="14" spans="1:16">
      <c r="A14" s="829">
        <v>7</v>
      </c>
      <c r="B14" s="830" t="s">
        <v>705</v>
      </c>
      <c r="C14" s="832">
        <v>185102.78975193168</v>
      </c>
      <c r="D14" s="832">
        <v>185102.78975193168</v>
      </c>
      <c r="E14" s="832">
        <v>185102.78975193168</v>
      </c>
      <c r="F14" s="832">
        <v>185102.78975193168</v>
      </c>
      <c r="G14" s="832">
        <v>185102.78975193168</v>
      </c>
      <c r="H14" s="832">
        <v>185102.78975193168</v>
      </c>
      <c r="I14" s="832">
        <v>185102.78975193168</v>
      </c>
      <c r="J14" s="832">
        <v>185102.78975193168</v>
      </c>
      <c r="K14" s="832">
        <v>185102.78975193168</v>
      </c>
      <c r="L14" s="832">
        <v>185102.78975193168</v>
      </c>
      <c r="M14" s="832">
        <v>185102.78975193168</v>
      </c>
      <c r="N14" s="832">
        <v>185102.78975193168</v>
      </c>
      <c r="O14" s="832">
        <v>185102.78975193168</v>
      </c>
      <c r="P14" s="833">
        <v>185102.79</v>
      </c>
    </row>
    <row r="15" spans="1:16">
      <c r="A15" s="829"/>
      <c r="B15" s="830"/>
      <c r="C15" s="830"/>
      <c r="D15" s="830"/>
      <c r="E15" s="830"/>
      <c r="F15" s="830"/>
      <c r="G15" s="830"/>
      <c r="H15" s="830"/>
      <c r="I15" s="830"/>
      <c r="J15" s="830"/>
      <c r="K15" s="830"/>
      <c r="L15" s="830"/>
      <c r="M15" s="830"/>
      <c r="N15" s="830"/>
      <c r="O15" s="830"/>
      <c r="P15" s="831"/>
    </row>
    <row r="16" spans="1:16">
      <c r="A16" s="829">
        <v>8</v>
      </c>
      <c r="B16" s="830" t="s">
        <v>706</v>
      </c>
      <c r="C16" s="830"/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  <c r="O16" s="830"/>
      <c r="P16" s="835"/>
    </row>
    <row r="17" spans="1:16">
      <c r="A17" s="829">
        <v>9</v>
      </c>
      <c r="B17" s="830" t="s">
        <v>707</v>
      </c>
      <c r="C17" s="836">
        <v>1.6700799999999998E-2</v>
      </c>
      <c r="D17" s="836">
        <v>1.6433900000000001E-2</v>
      </c>
      <c r="E17" s="836">
        <v>1.5998200000000001E-2</v>
      </c>
      <c r="F17" s="836">
        <v>1.56489E-2</v>
      </c>
      <c r="G17" s="836">
        <v>1.54374E-2</v>
      </c>
      <c r="H17" s="836">
        <v>1.53583E-2</v>
      </c>
      <c r="I17" s="836">
        <v>1.53457E-2</v>
      </c>
      <c r="J17" s="836">
        <v>1.53145E-2</v>
      </c>
      <c r="K17" s="836">
        <v>1.52745E-2</v>
      </c>
      <c r="L17" s="836">
        <v>1.524E-2</v>
      </c>
      <c r="M17" s="836">
        <v>1.51661E-2</v>
      </c>
      <c r="N17" s="836">
        <v>1.51012E-2</v>
      </c>
      <c r="O17" s="836">
        <v>1.5046500000000001E-2</v>
      </c>
      <c r="P17" s="833"/>
    </row>
    <row r="18" spans="1:16">
      <c r="A18" s="829">
        <v>10</v>
      </c>
      <c r="B18" s="830" t="s">
        <v>708</v>
      </c>
      <c r="C18" s="836">
        <v>3.4999999999999996E-3</v>
      </c>
      <c r="D18" s="836">
        <v>3.4999999999999996E-3</v>
      </c>
      <c r="E18" s="836">
        <v>3.4999999999999996E-3</v>
      </c>
      <c r="F18" s="836">
        <v>3.4999999999999996E-3</v>
      </c>
      <c r="G18" s="836">
        <v>3.4999999999999996E-3</v>
      </c>
      <c r="H18" s="836">
        <v>3.4999999999999996E-3</v>
      </c>
      <c r="I18" s="836">
        <v>3.4999999999999996E-3</v>
      </c>
      <c r="J18" s="836">
        <v>3.4999999999999996E-3</v>
      </c>
      <c r="K18" s="836">
        <v>3.4999999999999996E-3</v>
      </c>
      <c r="L18" s="836">
        <v>3.4999999999999996E-3</v>
      </c>
      <c r="M18" s="836">
        <v>3.4999999999999996E-3</v>
      </c>
      <c r="N18" s="836">
        <v>3.4999999999999996E-3</v>
      </c>
      <c r="O18" s="836">
        <v>3.4999999999999996E-3</v>
      </c>
      <c r="P18" s="833"/>
    </row>
    <row r="19" spans="1:16">
      <c r="A19" s="829">
        <v>11</v>
      </c>
      <c r="B19" s="830" t="s">
        <v>709</v>
      </c>
      <c r="C19" s="836">
        <v>1.2500000000000001E-2</v>
      </c>
      <c r="D19" s="836">
        <v>1.2500000000000001E-2</v>
      </c>
      <c r="E19" s="836">
        <v>1.2500000000000001E-2</v>
      </c>
      <c r="F19" s="836">
        <v>1.2500000000000001E-2</v>
      </c>
      <c r="G19" s="836">
        <v>1.2500000000000001E-2</v>
      </c>
      <c r="H19" s="836">
        <v>1.2500000000000001E-2</v>
      </c>
      <c r="I19" s="836">
        <v>1.2500000000000001E-2</v>
      </c>
      <c r="J19" s="836">
        <v>1.2500000000000001E-2</v>
      </c>
      <c r="K19" s="836">
        <v>1.2500000000000001E-2</v>
      </c>
      <c r="L19" s="836">
        <v>1.2500000000000001E-2</v>
      </c>
      <c r="M19" s="836">
        <v>1.2500000000000001E-2</v>
      </c>
      <c r="N19" s="836">
        <v>1.2500000000000001E-2</v>
      </c>
      <c r="O19" s="836">
        <v>1.2500000000000001E-2</v>
      </c>
      <c r="P19" s="833"/>
    </row>
    <row r="20" spans="1:16">
      <c r="A20" s="829"/>
      <c r="B20" s="830"/>
      <c r="C20" s="837"/>
      <c r="D20" s="837"/>
      <c r="E20" s="837"/>
      <c r="F20" s="837"/>
      <c r="G20" s="837"/>
      <c r="H20" s="837"/>
      <c r="I20" s="837"/>
      <c r="J20" s="837"/>
      <c r="K20" s="837"/>
      <c r="L20" s="837"/>
      <c r="M20" s="837"/>
      <c r="N20" s="837"/>
      <c r="O20" s="837"/>
      <c r="P20" s="833"/>
    </row>
    <row r="21" spans="1:16">
      <c r="A21" s="829">
        <v>12</v>
      </c>
      <c r="B21" s="830" t="s">
        <v>710</v>
      </c>
      <c r="C21" s="837"/>
      <c r="D21" s="837"/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7"/>
      <c r="P21" s="833"/>
    </row>
    <row r="22" spans="1:16">
      <c r="A22" s="829">
        <v>13</v>
      </c>
      <c r="B22" s="830" t="s">
        <v>711</v>
      </c>
      <c r="C22" s="836">
        <v>2.0200799999999998E-2</v>
      </c>
      <c r="D22" s="836">
        <v>1.9933900000000001E-2</v>
      </c>
      <c r="E22" s="836">
        <v>1.94982E-2</v>
      </c>
      <c r="F22" s="836">
        <v>1.91489E-2</v>
      </c>
      <c r="G22" s="836">
        <v>1.89374E-2</v>
      </c>
      <c r="H22" s="836">
        <v>1.8858300000000001E-2</v>
      </c>
      <c r="I22" s="836">
        <v>1.88457E-2</v>
      </c>
      <c r="J22" s="836">
        <v>1.8814499999999998E-2</v>
      </c>
      <c r="K22" s="836">
        <v>1.87745E-2</v>
      </c>
      <c r="L22" s="836">
        <v>1.874E-2</v>
      </c>
      <c r="M22" s="836">
        <v>1.8666099999999998E-2</v>
      </c>
      <c r="N22" s="836">
        <v>1.8601199999999998E-2</v>
      </c>
      <c r="O22" s="836">
        <v>1.85465E-2</v>
      </c>
      <c r="P22" s="833"/>
    </row>
    <row r="23" spans="1:16">
      <c r="A23" s="829">
        <v>14</v>
      </c>
      <c r="B23" s="830" t="s">
        <v>704</v>
      </c>
      <c r="C23" s="836">
        <v>2.9200799999999999E-2</v>
      </c>
      <c r="D23" s="836">
        <v>2.8933900000000002E-2</v>
      </c>
      <c r="E23" s="836">
        <v>2.8498200000000001E-2</v>
      </c>
      <c r="F23" s="836">
        <v>2.8148900000000001E-2</v>
      </c>
      <c r="G23" s="836">
        <v>2.7937400000000001E-2</v>
      </c>
      <c r="H23" s="836">
        <v>2.7858300000000003E-2</v>
      </c>
      <c r="I23" s="836">
        <v>2.7845700000000001E-2</v>
      </c>
      <c r="J23" s="836">
        <v>2.7814499999999999E-2</v>
      </c>
      <c r="K23" s="836">
        <v>2.7774500000000001E-2</v>
      </c>
      <c r="L23" s="836">
        <v>2.7740000000000001E-2</v>
      </c>
      <c r="M23" s="836">
        <v>2.7666099999999999E-2</v>
      </c>
      <c r="N23" s="836">
        <v>2.7601199999999999E-2</v>
      </c>
      <c r="O23" s="836">
        <v>2.7546500000000002E-2</v>
      </c>
      <c r="P23" s="833"/>
    </row>
    <row r="24" spans="1:16">
      <c r="A24" s="829"/>
      <c r="B24" s="830"/>
      <c r="C24" s="832"/>
      <c r="D24" s="832"/>
      <c r="E24" s="832"/>
      <c r="F24" s="832"/>
      <c r="G24" s="832"/>
      <c r="H24" s="832"/>
      <c r="I24" s="832"/>
      <c r="J24" s="832"/>
      <c r="K24" s="832"/>
      <c r="L24" s="832"/>
      <c r="M24" s="832"/>
      <c r="N24" s="832"/>
      <c r="O24" s="832"/>
      <c r="P24" s="833"/>
    </row>
    <row r="25" spans="1:16">
      <c r="A25" s="829">
        <v>15</v>
      </c>
      <c r="B25" s="830" t="s">
        <v>712</v>
      </c>
      <c r="C25" s="830"/>
      <c r="D25" s="830">
        <v>30</v>
      </c>
      <c r="E25" s="830">
        <v>31</v>
      </c>
      <c r="F25" s="830">
        <v>30</v>
      </c>
      <c r="G25" s="830">
        <v>31</v>
      </c>
      <c r="H25" s="830">
        <v>31</v>
      </c>
      <c r="I25" s="830">
        <v>30</v>
      </c>
      <c r="J25" s="830">
        <v>31</v>
      </c>
      <c r="K25" s="830">
        <v>30</v>
      </c>
      <c r="L25" s="830">
        <v>31</v>
      </c>
      <c r="M25" s="830">
        <v>31</v>
      </c>
      <c r="N25" s="830">
        <v>28</v>
      </c>
      <c r="O25" s="830">
        <v>31</v>
      </c>
      <c r="P25" s="831"/>
    </row>
    <row r="26" spans="1:16">
      <c r="A26" s="829"/>
      <c r="B26" s="830"/>
      <c r="C26" s="830"/>
      <c r="D26" s="830"/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1"/>
    </row>
    <row r="27" spans="1:16">
      <c r="A27" s="829">
        <v>16</v>
      </c>
      <c r="B27" s="830" t="s">
        <v>713</v>
      </c>
      <c r="C27" s="830"/>
      <c r="D27" s="830"/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1" t="s">
        <v>714</v>
      </c>
    </row>
    <row r="28" spans="1:16">
      <c r="A28" s="829">
        <v>17</v>
      </c>
      <c r="B28" s="830" t="s">
        <v>715</v>
      </c>
      <c r="C28" s="830"/>
      <c r="D28" s="832">
        <v>153742.52085983462</v>
      </c>
      <c r="E28" s="832">
        <v>155394.87176302017</v>
      </c>
      <c r="F28" s="832">
        <v>147688.11711169849</v>
      </c>
      <c r="G28" s="832">
        <v>150925.46206957661</v>
      </c>
      <c r="H28" s="832">
        <v>150295.0585268673</v>
      </c>
      <c r="I28" s="832">
        <v>145349.65186783241</v>
      </c>
      <c r="J28" s="832">
        <v>149945.98551586008</v>
      </c>
      <c r="K28" s="832">
        <v>144800.51359156836</v>
      </c>
      <c r="L28" s="832">
        <v>149352.24260901002</v>
      </c>
      <c r="M28" s="832">
        <v>148763.28152422843</v>
      </c>
      <c r="N28" s="832">
        <v>133899.65605075232</v>
      </c>
      <c r="O28" s="832">
        <v>147810.10499188921</v>
      </c>
      <c r="P28" s="833">
        <v>1777967.4664821383</v>
      </c>
    </row>
    <row r="29" spans="1:16">
      <c r="A29" s="829">
        <v>18</v>
      </c>
      <c r="B29" s="830" t="s">
        <v>716</v>
      </c>
      <c r="C29" s="830"/>
      <c r="D29" s="832">
        <v>223156.06701680904</v>
      </c>
      <c r="E29" s="832">
        <v>227122.20279189374</v>
      </c>
      <c r="F29" s="832">
        <v>217101.66326867291</v>
      </c>
      <c r="G29" s="832">
        <v>222652.79309845014</v>
      </c>
      <c r="H29" s="832">
        <v>222022.38955574084</v>
      </c>
      <c r="I29" s="832">
        <v>214763.19802480686</v>
      </c>
      <c r="J29" s="832">
        <v>221673.31654473365</v>
      </c>
      <c r="K29" s="832">
        <v>214214.05974854282</v>
      </c>
      <c r="L29" s="832">
        <v>221079.5736378835</v>
      </c>
      <c r="M29" s="832">
        <v>220490.61255310199</v>
      </c>
      <c r="N29" s="832">
        <v>198685.63246392843</v>
      </c>
      <c r="O29" s="832">
        <v>219537.43602076272</v>
      </c>
      <c r="P29" s="833">
        <v>2622498.9447253263</v>
      </c>
    </row>
    <row r="30" spans="1:16">
      <c r="A30" s="829">
        <v>19</v>
      </c>
      <c r="B30" s="830" t="s">
        <v>717</v>
      </c>
      <c r="C30" s="830"/>
      <c r="D30" s="830">
        <v>376898.58787664364</v>
      </c>
      <c r="E30" s="830">
        <v>382517.07455491391</v>
      </c>
      <c r="F30" s="830">
        <v>364789.78038037138</v>
      </c>
      <c r="G30" s="830">
        <v>373578.25516802678</v>
      </c>
      <c r="H30" s="830">
        <v>372317.44808260817</v>
      </c>
      <c r="I30" s="830">
        <v>360112.84989263926</v>
      </c>
      <c r="J30" s="830">
        <v>371619.30206059373</v>
      </c>
      <c r="K30" s="830">
        <v>359014.57334011118</v>
      </c>
      <c r="L30" s="830">
        <v>370431.81624689349</v>
      </c>
      <c r="M30" s="830">
        <v>369253.89407733042</v>
      </c>
      <c r="N30" s="830">
        <v>332585.28851468075</v>
      </c>
      <c r="O30" s="830">
        <v>367347.54101265193</v>
      </c>
      <c r="P30" s="833">
        <v>4400466.4112074645</v>
      </c>
    </row>
    <row r="31" spans="1:16">
      <c r="A31" s="829"/>
      <c r="B31" s="830"/>
      <c r="C31" s="830"/>
      <c r="D31" s="830"/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1"/>
    </row>
    <row r="32" spans="1:16">
      <c r="A32" s="829">
        <v>20</v>
      </c>
      <c r="B32" s="830" t="s">
        <v>718</v>
      </c>
      <c r="C32" s="830"/>
      <c r="D32" s="836">
        <v>2.4433900000000005E-2</v>
      </c>
      <c r="E32" s="836">
        <v>2.3998200000000001E-2</v>
      </c>
      <c r="F32" s="836">
        <v>2.36489E-2</v>
      </c>
      <c r="G32" s="836">
        <v>2.3437400000000004E-2</v>
      </c>
      <c r="H32" s="836">
        <v>2.3358300000000005E-2</v>
      </c>
      <c r="I32" s="836">
        <v>2.3345699999999997E-2</v>
      </c>
      <c r="J32" s="836">
        <v>2.3314499999999998E-2</v>
      </c>
      <c r="K32" s="836">
        <v>2.32745E-2</v>
      </c>
      <c r="L32" s="836">
        <v>2.3240000000000004E-2</v>
      </c>
      <c r="M32" s="836">
        <v>2.3166099999999998E-2</v>
      </c>
      <c r="N32" s="836">
        <v>2.3101200000000002E-2</v>
      </c>
      <c r="O32" s="836">
        <v>2.3046499999999998E-2</v>
      </c>
      <c r="P32" s="838">
        <v>2.3800000000000002E-2</v>
      </c>
    </row>
    <row r="33" spans="1:16">
      <c r="A33" s="829"/>
      <c r="B33" s="830"/>
      <c r="C33" s="830"/>
      <c r="D33" s="830"/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1"/>
    </row>
    <row r="34" spans="1:16">
      <c r="A34" s="829">
        <v>21</v>
      </c>
      <c r="B34" s="830" t="s">
        <v>719</v>
      </c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1"/>
    </row>
    <row r="35" spans="1:16">
      <c r="A35" s="829">
        <v>22</v>
      </c>
      <c r="B35" s="830" t="s">
        <v>720</v>
      </c>
      <c r="C35" s="832">
        <v>800000</v>
      </c>
      <c r="D35" s="832">
        <v>800000</v>
      </c>
      <c r="E35" s="832">
        <v>800000</v>
      </c>
      <c r="F35" s="832">
        <v>800000</v>
      </c>
      <c r="G35" s="832">
        <v>800000</v>
      </c>
      <c r="H35" s="832">
        <v>800000</v>
      </c>
      <c r="I35" s="832">
        <v>800000</v>
      </c>
      <c r="J35" s="832">
        <v>800000</v>
      </c>
      <c r="K35" s="832">
        <v>800000</v>
      </c>
      <c r="L35" s="832">
        <v>800000</v>
      </c>
      <c r="M35" s="832">
        <v>800000</v>
      </c>
      <c r="N35" s="832">
        <v>800000</v>
      </c>
      <c r="O35" s="832">
        <v>800000</v>
      </c>
      <c r="P35" s="831"/>
    </row>
    <row r="36" spans="1:16">
      <c r="A36" s="829">
        <v>23</v>
      </c>
      <c r="B36" s="830" t="s">
        <v>721</v>
      </c>
      <c r="C36" s="839">
        <v>92551.394875965838</v>
      </c>
      <c r="D36" s="832">
        <v>92551.394875965838</v>
      </c>
      <c r="E36" s="832">
        <v>92551.394875965838</v>
      </c>
      <c r="F36" s="832">
        <v>92551.394875965838</v>
      </c>
      <c r="G36" s="832">
        <v>92551.394875965838</v>
      </c>
      <c r="H36" s="832">
        <v>92551.394875965838</v>
      </c>
      <c r="I36" s="832">
        <v>92551.394875965838</v>
      </c>
      <c r="J36" s="832">
        <v>92551.394875965838</v>
      </c>
      <c r="K36" s="832">
        <v>92551.394875965838</v>
      </c>
      <c r="L36" s="832">
        <v>92551.394875965838</v>
      </c>
      <c r="M36" s="832">
        <v>92551.394875965838</v>
      </c>
      <c r="N36" s="832">
        <v>92551.394875965838</v>
      </c>
      <c r="O36" s="832">
        <v>92551.394875965838</v>
      </c>
      <c r="P36" s="831"/>
    </row>
    <row r="37" spans="1:16">
      <c r="A37" s="829">
        <v>24</v>
      </c>
      <c r="B37" s="830" t="s">
        <v>722</v>
      </c>
      <c r="C37" s="832">
        <v>707448.60512403422</v>
      </c>
      <c r="D37" s="832">
        <v>707448.60512403422</v>
      </c>
      <c r="E37" s="832">
        <v>707448.60512403422</v>
      </c>
      <c r="F37" s="832">
        <v>707448.60512403422</v>
      </c>
      <c r="G37" s="832">
        <v>707448.60512403422</v>
      </c>
      <c r="H37" s="832">
        <v>707448.60512403422</v>
      </c>
      <c r="I37" s="832">
        <v>707448.60512403422</v>
      </c>
      <c r="J37" s="832">
        <v>707448.60512403422</v>
      </c>
      <c r="K37" s="832">
        <v>707448.60512403422</v>
      </c>
      <c r="L37" s="832">
        <v>707448.60512403422</v>
      </c>
      <c r="M37" s="832">
        <v>707448.60512403422</v>
      </c>
      <c r="N37" s="832">
        <v>707448.60512403422</v>
      </c>
      <c r="O37" s="832">
        <v>707448.60512403422</v>
      </c>
      <c r="P37" s="831"/>
    </row>
    <row r="38" spans="1:16">
      <c r="A38" s="829"/>
      <c r="B38" s="830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  <c r="O38" s="832"/>
      <c r="P38" s="831"/>
    </row>
    <row r="39" spans="1:16">
      <c r="A39" s="829">
        <v>25</v>
      </c>
      <c r="B39" s="830" t="s">
        <v>723</v>
      </c>
      <c r="C39" s="830" t="s">
        <v>11</v>
      </c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1"/>
    </row>
    <row r="40" spans="1:16">
      <c r="A40" s="829">
        <v>26</v>
      </c>
      <c r="B40" s="830" t="s">
        <v>724</v>
      </c>
      <c r="C40" s="837">
        <v>1.75E-3</v>
      </c>
      <c r="D40" s="832">
        <v>103169.58824725499</v>
      </c>
      <c r="E40" s="832">
        <v>106608.5745221635</v>
      </c>
      <c r="F40" s="832">
        <v>103169.58824725499</v>
      </c>
      <c r="G40" s="832">
        <v>106608.5745221635</v>
      </c>
      <c r="H40" s="832">
        <v>106608.5745221635</v>
      </c>
      <c r="I40" s="832">
        <v>103169.58824725499</v>
      </c>
      <c r="J40" s="832">
        <v>106608.5745221635</v>
      </c>
      <c r="K40" s="832">
        <v>103169.58824725499</v>
      </c>
      <c r="L40" s="832">
        <v>106608.5745221635</v>
      </c>
      <c r="M40" s="832">
        <v>106608.5745221635</v>
      </c>
      <c r="N40" s="832">
        <v>96291.615697437999</v>
      </c>
      <c r="O40" s="832">
        <v>106608.5745221635</v>
      </c>
      <c r="P40" s="833">
        <v>1255229.9903416024</v>
      </c>
    </row>
    <row r="41" spans="1:16">
      <c r="A41" s="829">
        <v>27</v>
      </c>
      <c r="B41" s="830" t="s">
        <v>725</v>
      </c>
      <c r="C41" s="837"/>
      <c r="D41" s="832">
        <v>103169.58824725499</v>
      </c>
      <c r="E41" s="832">
        <v>106608.5745221635</v>
      </c>
      <c r="F41" s="832">
        <v>103169.58824725499</v>
      </c>
      <c r="G41" s="832">
        <v>106608.5745221635</v>
      </c>
      <c r="H41" s="832">
        <v>106608.5745221635</v>
      </c>
      <c r="I41" s="832">
        <v>103169.58824725499</v>
      </c>
      <c r="J41" s="832">
        <v>106608.5745221635</v>
      </c>
      <c r="K41" s="832">
        <v>103169.58824725499</v>
      </c>
      <c r="L41" s="832">
        <v>106608.5745221635</v>
      </c>
      <c r="M41" s="832">
        <v>106608.5745221635</v>
      </c>
      <c r="N41" s="832">
        <v>96291.615697437999</v>
      </c>
      <c r="O41" s="832">
        <v>106608.5745221635</v>
      </c>
      <c r="P41" s="833">
        <v>1255229.9903416024</v>
      </c>
    </row>
    <row r="42" spans="1:16">
      <c r="A42" s="829"/>
      <c r="B42" s="840"/>
      <c r="C42" s="836"/>
      <c r="D42" s="836"/>
      <c r="E42" s="836"/>
      <c r="F42" s="836"/>
      <c r="G42" s="836"/>
      <c r="H42" s="830"/>
      <c r="I42" s="830"/>
      <c r="J42" s="830"/>
      <c r="K42" s="830"/>
      <c r="L42" s="830"/>
      <c r="M42" s="830"/>
      <c r="N42" s="830"/>
      <c r="O42" s="830"/>
      <c r="P42" s="831"/>
    </row>
    <row r="43" spans="1:16">
      <c r="A43" s="829">
        <v>28</v>
      </c>
      <c r="B43" s="830" t="s">
        <v>726</v>
      </c>
      <c r="C43" s="837">
        <v>0.01</v>
      </c>
      <c r="D43" s="836"/>
      <c r="E43" s="836"/>
      <c r="F43" s="836"/>
      <c r="G43" s="836"/>
      <c r="H43" s="830"/>
      <c r="I43" s="830"/>
      <c r="J43" s="830"/>
      <c r="K43" s="830"/>
      <c r="L43" s="830"/>
      <c r="M43" s="830"/>
      <c r="N43" s="830"/>
      <c r="O43" s="830"/>
      <c r="P43" s="831"/>
    </row>
    <row r="44" spans="1:16">
      <c r="A44" s="829">
        <v>29</v>
      </c>
      <c r="B44" s="830" t="s">
        <v>727</v>
      </c>
      <c r="C44" s="832"/>
      <c r="D44" s="832">
        <v>0</v>
      </c>
      <c r="E44" s="832">
        <v>0</v>
      </c>
      <c r="F44" s="832">
        <v>0</v>
      </c>
      <c r="G44" s="832">
        <v>0</v>
      </c>
      <c r="H44" s="832">
        <v>0</v>
      </c>
      <c r="I44" s="832">
        <v>0</v>
      </c>
      <c r="J44" s="832">
        <v>0</v>
      </c>
      <c r="K44" s="832">
        <v>0</v>
      </c>
      <c r="L44" s="832">
        <v>0</v>
      </c>
      <c r="M44" s="832">
        <v>0</v>
      </c>
      <c r="N44" s="832">
        <v>0</v>
      </c>
      <c r="O44" s="832">
        <v>0</v>
      </c>
      <c r="P44" s="833"/>
    </row>
    <row r="45" spans="1:16">
      <c r="A45" s="829">
        <v>30</v>
      </c>
      <c r="B45" s="830" t="s">
        <v>728</v>
      </c>
      <c r="C45" s="832"/>
      <c r="D45" s="832">
        <v>2814.0129999999999</v>
      </c>
      <c r="E45" s="832">
        <v>2814.0129999999999</v>
      </c>
      <c r="F45" s="832">
        <v>2814.0129999999999</v>
      </c>
      <c r="G45" s="832">
        <v>2654.75</v>
      </c>
      <c r="H45" s="832">
        <v>2654.75</v>
      </c>
      <c r="I45" s="832">
        <v>2654.75</v>
      </c>
      <c r="J45" s="832">
        <v>2654.75</v>
      </c>
      <c r="K45" s="832">
        <v>2654.75</v>
      </c>
      <c r="L45" s="832">
        <v>2654.75</v>
      </c>
      <c r="M45" s="832">
        <v>2654.75</v>
      </c>
      <c r="N45" s="832">
        <v>2654.75</v>
      </c>
      <c r="O45" s="832">
        <v>2654.75</v>
      </c>
      <c r="P45" s="833"/>
    </row>
    <row r="46" spans="1:16">
      <c r="A46" s="829">
        <v>31</v>
      </c>
      <c r="B46" s="830" t="s">
        <v>742</v>
      </c>
      <c r="C46" s="837">
        <v>0.01</v>
      </c>
      <c r="D46" s="832">
        <v>2345.0108333333333</v>
      </c>
      <c r="E46" s="832">
        <v>2423.1778611111113</v>
      </c>
      <c r="F46" s="832">
        <v>2345.0108333333333</v>
      </c>
      <c r="G46" s="832">
        <v>2286.0347222222222</v>
      </c>
      <c r="H46" s="832">
        <v>2286.0347222222222</v>
      </c>
      <c r="I46" s="832">
        <v>2212.2916666666665</v>
      </c>
      <c r="J46" s="832">
        <v>2286.0347222222222</v>
      </c>
      <c r="K46" s="832">
        <v>2212.2916666666665</v>
      </c>
      <c r="L46" s="832">
        <v>2286.0347222222222</v>
      </c>
      <c r="M46" s="832">
        <v>2286.0347222222222</v>
      </c>
      <c r="N46" s="832">
        <v>2064.8055555555557</v>
      </c>
      <c r="O46" s="832">
        <v>2286.0347222222222</v>
      </c>
      <c r="P46" s="833">
        <v>27318.796750000001</v>
      </c>
    </row>
    <row r="47" spans="1:16">
      <c r="A47" s="829"/>
      <c r="B47" s="830"/>
      <c r="C47" s="836"/>
      <c r="D47" s="832"/>
      <c r="E47" s="832"/>
      <c r="F47" s="841"/>
      <c r="G47" s="832"/>
      <c r="H47" s="832"/>
      <c r="I47" s="832"/>
      <c r="J47" s="832"/>
      <c r="K47" s="832"/>
      <c r="L47" s="832"/>
      <c r="M47" s="832"/>
      <c r="N47" s="832"/>
      <c r="O47" s="830" t="s">
        <v>729</v>
      </c>
      <c r="P47" s="833">
        <v>1282548.7870916023</v>
      </c>
    </row>
    <row r="48" spans="1:16">
      <c r="A48" s="829"/>
      <c r="B48" s="830"/>
      <c r="C48" s="836"/>
      <c r="D48" s="832"/>
      <c r="E48" s="832"/>
      <c r="F48" s="832"/>
      <c r="G48" s="832"/>
      <c r="H48" s="832"/>
      <c r="I48" s="832"/>
      <c r="J48" s="832"/>
      <c r="K48" s="832"/>
      <c r="L48" s="832"/>
      <c r="M48" s="832"/>
      <c r="N48" s="832"/>
      <c r="O48" s="830" t="s">
        <v>730</v>
      </c>
      <c r="P48" s="833">
        <v>7978568523.7901583</v>
      </c>
    </row>
    <row r="49" spans="1:16">
      <c r="A49" s="829"/>
      <c r="B49" s="830"/>
      <c r="C49" s="836"/>
      <c r="D49" s="832"/>
      <c r="E49" s="832"/>
      <c r="F49" s="832"/>
      <c r="G49" s="832"/>
      <c r="H49" s="832"/>
      <c r="I49" s="832"/>
      <c r="J49" s="832"/>
      <c r="K49" s="832"/>
      <c r="L49" s="832"/>
      <c r="M49" s="832"/>
      <c r="N49" s="832"/>
      <c r="O49" s="830" t="s">
        <v>731</v>
      </c>
      <c r="P49" s="838">
        <v>2.0000000000000001E-4</v>
      </c>
    </row>
    <row r="50" spans="1:16">
      <c r="A50" s="829"/>
      <c r="B50" s="830"/>
      <c r="C50" s="836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  <c r="O50" s="832"/>
      <c r="P50" s="838"/>
    </row>
    <row r="51" spans="1:16">
      <c r="A51" s="829"/>
      <c r="B51" s="840"/>
      <c r="C51" s="836"/>
      <c r="D51" s="836"/>
      <c r="E51" s="836"/>
      <c r="F51" s="836"/>
      <c r="G51" s="836"/>
      <c r="H51" s="830"/>
      <c r="I51" s="830"/>
      <c r="J51" s="830"/>
      <c r="K51" s="830"/>
      <c r="L51" s="830"/>
      <c r="M51" s="830"/>
      <c r="N51" s="830"/>
      <c r="O51" s="830"/>
      <c r="P51" s="831"/>
    </row>
    <row r="52" spans="1:16">
      <c r="A52" s="829">
        <v>32</v>
      </c>
      <c r="B52" s="830" t="s">
        <v>732</v>
      </c>
      <c r="C52" s="836"/>
      <c r="D52" s="836"/>
      <c r="E52" s="836"/>
      <c r="F52" s="836"/>
      <c r="G52" s="836"/>
      <c r="H52" s="830"/>
      <c r="I52" s="830"/>
      <c r="J52" s="830"/>
      <c r="K52" s="830"/>
      <c r="L52" s="830"/>
      <c r="M52" s="830"/>
      <c r="N52" s="830"/>
      <c r="O52" s="830"/>
      <c r="P52" s="831"/>
    </row>
    <row r="53" spans="1:16">
      <c r="A53" s="829">
        <v>33</v>
      </c>
      <c r="B53" s="830" t="s">
        <v>733</v>
      </c>
      <c r="C53" s="836"/>
      <c r="D53" s="832">
        <v>0</v>
      </c>
      <c r="E53" s="832">
        <v>0</v>
      </c>
      <c r="F53" s="832">
        <v>0</v>
      </c>
      <c r="G53" s="832">
        <v>0</v>
      </c>
      <c r="H53" s="832">
        <v>0</v>
      </c>
      <c r="I53" s="832">
        <v>0</v>
      </c>
      <c r="J53" s="832">
        <v>0</v>
      </c>
      <c r="K53" s="832">
        <v>0</v>
      </c>
      <c r="L53" s="832">
        <v>0</v>
      </c>
      <c r="M53" s="832">
        <v>0</v>
      </c>
      <c r="N53" s="832">
        <v>0</v>
      </c>
      <c r="O53" s="832">
        <v>0</v>
      </c>
      <c r="P53" s="833">
        <v>0</v>
      </c>
    </row>
    <row r="54" spans="1:16">
      <c r="A54" s="829">
        <v>34</v>
      </c>
      <c r="B54" s="830" t="s">
        <v>734</v>
      </c>
      <c r="C54" s="836"/>
      <c r="D54" s="832">
        <v>0</v>
      </c>
      <c r="E54" s="832">
        <v>0</v>
      </c>
      <c r="F54" s="832">
        <v>0</v>
      </c>
      <c r="G54" s="832">
        <v>0</v>
      </c>
      <c r="H54" s="832">
        <v>0</v>
      </c>
      <c r="I54" s="832">
        <v>0</v>
      </c>
      <c r="J54" s="832">
        <v>0</v>
      </c>
      <c r="K54" s="832">
        <v>0</v>
      </c>
      <c r="L54" s="832">
        <v>0</v>
      </c>
      <c r="M54" s="832">
        <v>0</v>
      </c>
      <c r="N54" s="832">
        <v>0</v>
      </c>
      <c r="O54" s="832">
        <v>0</v>
      </c>
      <c r="P54" s="833">
        <v>0</v>
      </c>
    </row>
    <row r="55" spans="1:16">
      <c r="A55" s="829">
        <v>35</v>
      </c>
      <c r="B55" s="830" t="s">
        <v>735</v>
      </c>
      <c r="C55" s="836"/>
      <c r="D55" s="832">
        <v>10211.44</v>
      </c>
      <c r="E55" s="832">
        <v>10211.44</v>
      </c>
      <c r="F55" s="832">
        <v>10211.44</v>
      </c>
      <c r="G55" s="832">
        <v>10211.44</v>
      </c>
      <c r="H55" s="832">
        <v>10211.44</v>
      </c>
      <c r="I55" s="832">
        <v>10211.44</v>
      </c>
      <c r="J55" s="832">
        <v>10211.44</v>
      </c>
      <c r="K55" s="832">
        <v>10211.44</v>
      </c>
      <c r="L55" s="832">
        <v>10211.44</v>
      </c>
      <c r="M55" s="832">
        <v>10211.44</v>
      </c>
      <c r="N55" s="832">
        <v>10211.44</v>
      </c>
      <c r="O55" s="832">
        <v>10211.44</v>
      </c>
      <c r="P55" s="833">
        <v>122537.28000000001</v>
      </c>
    </row>
    <row r="56" spans="1:16">
      <c r="A56" s="829">
        <v>36</v>
      </c>
      <c r="B56" s="830" t="s">
        <v>736</v>
      </c>
      <c r="C56" s="836"/>
      <c r="D56" s="832">
        <v>2285.1</v>
      </c>
      <c r="E56" s="832">
        <v>2285.1</v>
      </c>
      <c r="F56" s="832">
        <v>2285.1</v>
      </c>
      <c r="G56" s="832">
        <v>2285.1</v>
      </c>
      <c r="H56" s="832">
        <v>2285.1</v>
      </c>
      <c r="I56" s="832">
        <v>2285.1</v>
      </c>
      <c r="J56" s="832">
        <v>2285.1</v>
      </c>
      <c r="K56" s="832">
        <v>2285.1</v>
      </c>
      <c r="L56" s="832">
        <v>2285.1</v>
      </c>
      <c r="M56" s="832">
        <v>2285.1</v>
      </c>
      <c r="N56" s="832">
        <v>2285.1</v>
      </c>
      <c r="O56" s="832">
        <v>2285.1</v>
      </c>
      <c r="P56" s="833">
        <v>27421.199999999993</v>
      </c>
    </row>
    <row r="57" spans="1:16">
      <c r="A57" s="829">
        <v>37</v>
      </c>
      <c r="B57" s="830" t="s">
        <v>737</v>
      </c>
      <c r="C57" s="836"/>
      <c r="D57" s="832">
        <v>46204.63</v>
      </c>
      <c r="E57" s="832">
        <v>46204.63</v>
      </c>
      <c r="F57" s="832">
        <v>46204.63</v>
      </c>
      <c r="G57" s="832">
        <v>46204.63</v>
      </c>
      <c r="H57" s="832">
        <v>46204.63</v>
      </c>
      <c r="I57" s="832">
        <v>46204.63</v>
      </c>
      <c r="J57" s="832">
        <v>46204.63</v>
      </c>
      <c r="K57" s="832">
        <v>46204.63</v>
      </c>
      <c r="L57" s="832">
        <v>46204.63</v>
      </c>
      <c r="M57" s="832">
        <v>46204.63</v>
      </c>
      <c r="N57" s="832">
        <v>46204.63</v>
      </c>
      <c r="O57" s="832">
        <v>46204.63</v>
      </c>
      <c r="P57" s="833">
        <v>554455.55999999994</v>
      </c>
    </row>
    <row r="58" spans="1:16">
      <c r="A58" s="829">
        <v>38</v>
      </c>
      <c r="B58" s="830" t="s">
        <v>738</v>
      </c>
      <c r="C58" s="836"/>
      <c r="D58" s="832">
        <v>1580.06</v>
      </c>
      <c r="E58" s="832">
        <v>1580.06</v>
      </c>
      <c r="F58" s="832">
        <v>1580.06</v>
      </c>
      <c r="G58" s="832">
        <v>1580.06</v>
      </c>
      <c r="H58" s="832">
        <v>1580.06</v>
      </c>
      <c r="I58" s="832">
        <v>1580.06</v>
      </c>
      <c r="J58" s="832">
        <v>1580.06</v>
      </c>
      <c r="K58" s="832">
        <v>1580.06</v>
      </c>
      <c r="L58" s="832">
        <v>1580.06</v>
      </c>
      <c r="M58" s="832">
        <v>1580.06</v>
      </c>
      <c r="N58" s="832">
        <v>1580.06</v>
      </c>
      <c r="O58" s="832">
        <v>1580.06</v>
      </c>
      <c r="P58" s="833">
        <v>18960.719999999998</v>
      </c>
    </row>
    <row r="59" spans="1:16">
      <c r="A59" s="829">
        <v>39</v>
      </c>
      <c r="B59" s="830" t="s">
        <v>739</v>
      </c>
      <c r="C59" s="836"/>
      <c r="D59" s="832">
        <v>60281.229999999996</v>
      </c>
      <c r="E59" s="832">
        <v>60281.229999999996</v>
      </c>
      <c r="F59" s="832">
        <v>60281.229999999996</v>
      </c>
      <c r="G59" s="832">
        <v>60281.229999999996</v>
      </c>
      <c r="H59" s="832">
        <v>60281.229999999996</v>
      </c>
      <c r="I59" s="832">
        <v>60281.229999999996</v>
      </c>
      <c r="J59" s="832">
        <v>60281.229999999996</v>
      </c>
      <c r="K59" s="832">
        <v>60281.229999999996</v>
      </c>
      <c r="L59" s="832">
        <v>60281.229999999996</v>
      </c>
      <c r="M59" s="832">
        <v>60281.229999999996</v>
      </c>
      <c r="N59" s="832">
        <v>60281.229999999996</v>
      </c>
      <c r="O59" s="832">
        <v>60281.229999999996</v>
      </c>
      <c r="P59" s="833">
        <v>723374.75999999989</v>
      </c>
    </row>
    <row r="60" spans="1:16">
      <c r="A60" s="829"/>
      <c r="B60" s="830"/>
      <c r="C60" s="836"/>
      <c r="D60" s="832"/>
      <c r="E60" s="832"/>
      <c r="F60" s="832"/>
      <c r="G60" s="832"/>
      <c r="H60" s="832"/>
      <c r="I60" s="832"/>
      <c r="J60" s="832"/>
      <c r="K60" s="832"/>
      <c r="L60" s="832"/>
      <c r="M60" s="832"/>
      <c r="N60" s="832"/>
      <c r="O60" s="830" t="s">
        <v>730</v>
      </c>
      <c r="P60" s="833">
        <v>7978568523.7901583</v>
      </c>
    </row>
    <row r="61" spans="1:16" ht="12.9" thickBot="1">
      <c r="A61" s="842"/>
      <c r="B61" s="843"/>
      <c r="C61" s="844"/>
      <c r="D61" s="845"/>
      <c r="E61" s="845"/>
      <c r="F61" s="845"/>
      <c r="G61" s="845"/>
      <c r="H61" s="845"/>
      <c r="I61" s="845"/>
      <c r="J61" s="845"/>
      <c r="K61" s="845"/>
      <c r="L61" s="845"/>
      <c r="M61" s="845"/>
      <c r="N61" s="845"/>
      <c r="O61" s="843" t="s">
        <v>740</v>
      </c>
      <c r="P61" s="846">
        <v>1E-4</v>
      </c>
    </row>
    <row r="62" spans="1:16">
      <c r="A62" s="824"/>
      <c r="B62" s="824" t="s">
        <v>748</v>
      </c>
      <c r="C62" s="824"/>
      <c r="D62" s="824"/>
      <c r="E62" s="824"/>
      <c r="F62" s="824"/>
      <c r="G62" s="824"/>
      <c r="H62" s="824"/>
      <c r="I62" s="824"/>
      <c r="J62" s="824"/>
      <c r="K62" s="824"/>
      <c r="L62" s="824"/>
      <c r="M62" s="824"/>
      <c r="N62" s="824"/>
      <c r="O62" s="824"/>
      <c r="P62" s="825"/>
    </row>
    <row r="63" spans="1:16">
      <c r="A63" s="824"/>
      <c r="B63" s="824"/>
      <c r="C63" s="824"/>
      <c r="D63" s="824"/>
      <c r="E63" s="824"/>
      <c r="F63" s="824"/>
      <c r="G63" s="824"/>
      <c r="H63" s="824"/>
      <c r="I63" s="824"/>
      <c r="J63" s="824"/>
      <c r="K63" s="824"/>
      <c r="L63" s="824"/>
      <c r="M63" s="824"/>
      <c r="N63" s="824"/>
      <c r="O63" s="824"/>
      <c r="P63" s="824"/>
    </row>
    <row r="64" spans="1:16">
      <c r="A64" s="824"/>
      <c r="B64" s="824"/>
      <c r="C64" s="850"/>
      <c r="D64" s="850"/>
      <c r="E64" s="850"/>
      <c r="F64" s="850"/>
      <c r="G64" s="850"/>
      <c r="H64" s="850"/>
      <c r="I64" s="850"/>
      <c r="J64" s="850"/>
      <c r="K64" s="850"/>
      <c r="L64" s="850"/>
      <c r="M64" s="850"/>
      <c r="N64" s="850"/>
      <c r="O64" s="850"/>
      <c r="P64" s="824"/>
    </row>
    <row r="65" spans="1:16">
      <c r="A65" s="824"/>
      <c r="B65" s="824"/>
      <c r="C65" s="824"/>
      <c r="D65" s="824"/>
      <c r="E65" s="824"/>
      <c r="F65" s="824"/>
      <c r="G65" s="824"/>
      <c r="H65" s="824"/>
      <c r="I65" s="824"/>
      <c r="J65" s="824"/>
      <c r="K65" s="824"/>
      <c r="L65" s="824"/>
      <c r="M65" s="824"/>
      <c r="N65" s="824"/>
      <c r="O65" s="824"/>
      <c r="P65" s="824"/>
    </row>
    <row r="66" spans="1:16">
      <c r="A66" s="824"/>
      <c r="B66" s="824"/>
      <c r="C66" s="824"/>
      <c r="D66" s="824"/>
      <c r="E66" s="824"/>
      <c r="F66" s="824"/>
      <c r="G66" s="824"/>
      <c r="H66" s="824"/>
      <c r="I66" s="824"/>
      <c r="J66" s="824"/>
      <c r="K66" s="824"/>
      <c r="L66" s="824"/>
      <c r="M66" s="824"/>
      <c r="N66" s="824"/>
      <c r="O66" s="824"/>
      <c r="P66" s="824"/>
    </row>
  </sheetData>
  <pageMargins left="0.7" right="0.7" top="0.5" bottom="0.25" header="0.3" footer="0.3"/>
  <pageSetup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83C33-63B8-443D-A04F-924AA92568DD}">
  <sheetPr>
    <pageSetUpPr fitToPage="1"/>
  </sheetPr>
  <dimension ref="A1:M66"/>
  <sheetViews>
    <sheetView workbookViewId="0">
      <selection activeCell="F10" sqref="F9:F10"/>
    </sheetView>
  </sheetViews>
  <sheetFormatPr defaultRowHeight="12.3"/>
  <cols>
    <col min="2" max="2" width="12.1640625" customWidth="1"/>
    <col min="3" max="3" width="31.27734375" customWidth="1"/>
  </cols>
  <sheetData>
    <row r="1" spans="1:13" ht="15">
      <c r="L1" s="126" t="s">
        <v>646</v>
      </c>
    </row>
    <row r="2" spans="1:13" ht="15">
      <c r="L2" s="441" t="s">
        <v>492</v>
      </c>
    </row>
    <row r="3" spans="1:13" ht="15">
      <c r="L3" s="440" t="s">
        <v>558</v>
      </c>
    </row>
    <row r="4" spans="1:13" ht="15">
      <c r="L4" s="1" t="s">
        <v>23</v>
      </c>
    </row>
    <row r="6" spans="1:13">
      <c r="A6" s="476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</row>
    <row r="7" spans="1:13">
      <c r="A7" s="476"/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</row>
    <row r="8" spans="1:13">
      <c r="A8" s="476"/>
      <c r="B8" s="476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</row>
    <row r="9" spans="1:13" ht="20.399999999999999">
      <c r="A9" s="847" t="s">
        <v>743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</row>
    <row r="10" spans="1:13" ht="14.4">
      <c r="A10" s="848" t="s">
        <v>744</v>
      </c>
      <c r="B10" s="476"/>
      <c r="C10" s="476"/>
      <c r="D10" s="476"/>
      <c r="E10" s="476"/>
      <c r="F10" s="476"/>
      <c r="G10" s="476"/>
      <c r="H10" s="476"/>
      <c r="I10" s="476"/>
      <c r="J10" s="476"/>
      <c r="K10" s="476"/>
      <c r="L10" s="476"/>
      <c r="M10" s="476"/>
    </row>
    <row r="11" spans="1:13">
      <c r="A11" s="476"/>
      <c r="B11" s="476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</row>
    <row r="12" spans="1:13" ht="14.4">
      <c r="A12" s="849" t="s">
        <v>745</v>
      </c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</row>
    <row r="13" spans="1:13" ht="14.4">
      <c r="A13" s="849" t="s">
        <v>746</v>
      </c>
      <c r="B13" s="476"/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</row>
    <row r="14" spans="1:13">
      <c r="A14" s="476"/>
      <c r="B14" s="476"/>
      <c r="C14" s="476"/>
      <c r="D14" s="476"/>
      <c r="E14" s="476"/>
      <c r="F14" s="476"/>
      <c r="G14" s="476"/>
      <c r="H14" s="476"/>
      <c r="I14" s="476"/>
      <c r="J14" s="476"/>
      <c r="K14" s="476"/>
      <c r="L14" s="476"/>
      <c r="M14" s="476"/>
    </row>
    <row r="15" spans="1:13">
      <c r="A15" s="476"/>
      <c r="B15" s="476"/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</row>
    <row r="16" spans="1:13">
      <c r="A16" s="476"/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</row>
    <row r="17" spans="1:13">
      <c r="A17" s="476"/>
      <c r="B17" s="476"/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</row>
    <row r="18" spans="1:13">
      <c r="A18" s="476"/>
      <c r="B18" s="476"/>
      <c r="C18" s="476"/>
      <c r="D18" s="476"/>
      <c r="E18" s="476"/>
      <c r="F18" s="476"/>
      <c r="G18" s="476"/>
      <c r="H18" s="476"/>
      <c r="I18" s="476"/>
      <c r="J18" s="476"/>
      <c r="K18" s="476"/>
      <c r="L18" s="476"/>
      <c r="M18" s="476"/>
    </row>
    <row r="19" spans="1:13">
      <c r="A19" s="476"/>
      <c r="B19" s="476"/>
      <c r="C19" s="476"/>
      <c r="D19" s="476"/>
      <c r="E19" s="476"/>
      <c r="F19" s="476"/>
      <c r="G19" s="476"/>
      <c r="H19" s="476"/>
      <c r="I19" s="476"/>
      <c r="J19" s="476"/>
      <c r="K19" s="476"/>
      <c r="L19" s="476"/>
      <c r="M19" s="476"/>
    </row>
    <row r="20" spans="1:13">
      <c r="A20" s="476"/>
      <c r="B20" s="476"/>
      <c r="C20" s="476"/>
      <c r="D20" s="476"/>
      <c r="E20" s="476"/>
      <c r="F20" s="476"/>
      <c r="G20" s="476"/>
      <c r="H20" s="476"/>
      <c r="I20" s="476"/>
      <c r="J20" s="476"/>
      <c r="K20" s="476"/>
      <c r="L20" s="476"/>
      <c r="M20" s="476"/>
    </row>
    <row r="21" spans="1:13">
      <c r="A21" s="476"/>
      <c r="B21" s="476"/>
      <c r="C21" s="476"/>
      <c r="D21" s="476"/>
      <c r="E21" s="476"/>
      <c r="F21" s="476"/>
      <c r="G21" s="476"/>
      <c r="H21" s="476"/>
      <c r="I21" s="476"/>
      <c r="J21" s="476"/>
      <c r="K21" s="476"/>
      <c r="L21" s="476"/>
      <c r="M21" s="476"/>
    </row>
    <row r="22" spans="1:13">
      <c r="A22" s="476"/>
      <c r="B22" s="476"/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</row>
    <row r="23" spans="1:13">
      <c r="A23" s="476"/>
      <c r="B23" s="476"/>
      <c r="C23" s="476"/>
      <c r="D23" s="476"/>
      <c r="E23" s="476"/>
      <c r="F23" s="476"/>
      <c r="G23" s="476"/>
      <c r="H23" s="476"/>
      <c r="I23" s="476"/>
      <c r="J23" s="476"/>
      <c r="K23" s="476"/>
      <c r="L23" s="476"/>
      <c r="M23" s="476"/>
    </row>
    <row r="24" spans="1:13">
      <c r="A24" s="476"/>
      <c r="B24" s="476"/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</row>
    <row r="25" spans="1:13">
      <c r="A25" s="476"/>
      <c r="B25" s="476"/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</row>
    <row r="26" spans="1:13">
      <c r="A26" s="476"/>
      <c r="B26" s="476"/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</row>
    <row r="27" spans="1:13">
      <c r="A27" s="476"/>
      <c r="B27" s="476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</row>
    <row r="28" spans="1:13">
      <c r="A28" s="476"/>
      <c r="B28" s="476"/>
      <c r="C28" s="476"/>
      <c r="D28" s="476"/>
      <c r="E28" s="476"/>
      <c r="F28" s="476"/>
      <c r="G28" s="476"/>
      <c r="H28" s="476"/>
      <c r="I28" s="476"/>
      <c r="J28" s="476"/>
      <c r="K28" s="476"/>
      <c r="L28" s="476"/>
      <c r="M28" s="476"/>
    </row>
    <row r="29" spans="1:13">
      <c r="A29" s="476"/>
      <c r="B29" s="476"/>
      <c r="C29" s="476"/>
      <c r="D29" s="476"/>
      <c r="E29" s="476"/>
      <c r="F29" s="476"/>
      <c r="G29" s="476"/>
      <c r="H29" s="476"/>
      <c r="I29" s="476"/>
      <c r="J29" s="476"/>
      <c r="K29" s="476"/>
      <c r="L29" s="476"/>
      <c r="M29" s="476"/>
    </row>
    <row r="30" spans="1:13">
      <c r="A30" s="476"/>
      <c r="B30" s="476"/>
      <c r="C30" s="476"/>
      <c r="D30" s="476"/>
      <c r="E30" s="476"/>
      <c r="F30" s="476"/>
      <c r="G30" s="476"/>
      <c r="H30" s="476"/>
      <c r="I30" s="476"/>
      <c r="J30" s="476"/>
      <c r="K30" s="476"/>
      <c r="L30" s="476"/>
      <c r="M30" s="476"/>
    </row>
    <row r="31" spans="1:13">
      <c r="A31" s="476"/>
      <c r="B31" s="476"/>
      <c r="C31" s="476"/>
      <c r="D31" s="476"/>
      <c r="E31" s="476"/>
      <c r="F31" s="476"/>
      <c r="G31" s="476"/>
      <c r="H31" s="476"/>
      <c r="I31" s="476"/>
      <c r="J31" s="476"/>
      <c r="K31" s="476"/>
      <c r="L31" s="476"/>
      <c r="M31" s="476"/>
    </row>
    <row r="32" spans="1:13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476"/>
      <c r="L32" s="476"/>
      <c r="M32" s="476"/>
    </row>
    <row r="33" spans="1:13">
      <c r="A33" s="476"/>
      <c r="B33" s="476"/>
      <c r="C33" s="476"/>
      <c r="D33" s="476"/>
      <c r="E33" s="476"/>
      <c r="F33" s="476"/>
      <c r="G33" s="476"/>
      <c r="H33" s="476"/>
      <c r="I33" s="476"/>
      <c r="J33" s="476"/>
      <c r="K33" s="476"/>
      <c r="L33" s="476"/>
      <c r="M33" s="476"/>
    </row>
    <row r="34" spans="1:13">
      <c r="A34" s="476"/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</row>
    <row r="35" spans="1:13">
      <c r="A35" s="476"/>
      <c r="B35" s="476"/>
      <c r="C35" s="476"/>
      <c r="D35" s="476"/>
      <c r="E35" s="476"/>
      <c r="F35" s="476"/>
      <c r="G35" s="476"/>
      <c r="H35" s="476"/>
      <c r="I35" s="476"/>
      <c r="J35" s="476"/>
      <c r="K35" s="476"/>
      <c r="L35" s="476"/>
      <c r="M35" s="476"/>
    </row>
    <row r="36" spans="1:13">
      <c r="A36" s="476"/>
      <c r="B36" s="476"/>
      <c r="C36" s="476"/>
      <c r="D36" s="476"/>
      <c r="E36" s="476"/>
      <c r="F36" s="476"/>
      <c r="G36" s="476"/>
      <c r="H36" s="476"/>
      <c r="I36" s="476"/>
      <c r="J36" s="476"/>
      <c r="K36" s="476"/>
      <c r="L36" s="476"/>
      <c r="M36" s="476"/>
    </row>
    <row r="37" spans="1:13">
      <c r="A37" s="476"/>
      <c r="B37" s="476"/>
      <c r="C37" s="476"/>
      <c r="D37" s="476"/>
      <c r="E37" s="476"/>
      <c r="F37" s="476"/>
      <c r="G37" s="476"/>
      <c r="H37" s="476"/>
      <c r="I37" s="476"/>
      <c r="J37" s="476"/>
      <c r="K37" s="476"/>
      <c r="L37" s="476"/>
      <c r="M37" s="476"/>
    </row>
    <row r="38" spans="1:13" ht="14.4">
      <c r="A38" s="849" t="s">
        <v>749</v>
      </c>
      <c r="B38" s="476"/>
      <c r="C38" s="476"/>
      <c r="D38" s="476"/>
      <c r="E38" s="32" t="s">
        <v>747</v>
      </c>
      <c r="F38" s="476"/>
      <c r="G38" s="476"/>
      <c r="H38" s="476"/>
      <c r="I38" s="476"/>
      <c r="J38" s="476"/>
      <c r="K38" s="476"/>
      <c r="L38" s="476"/>
      <c r="M38" s="476"/>
    </row>
    <row r="39" spans="1:13" ht="12.6" thickBot="1"/>
    <row r="40" spans="1:13" ht="14.4">
      <c r="B40" s="851" t="s">
        <v>104</v>
      </c>
      <c r="C40" s="852" t="s">
        <v>743</v>
      </c>
    </row>
    <row r="41" spans="1:13" ht="14.4">
      <c r="B41" s="853">
        <v>43783</v>
      </c>
      <c r="C41" s="854">
        <v>1.75622E-2</v>
      </c>
    </row>
    <row r="42" spans="1:13" ht="14.4">
      <c r="B42" s="853">
        <v>43815</v>
      </c>
      <c r="C42" s="854">
        <v>1.7141099999999999E-2</v>
      </c>
    </row>
    <row r="43" spans="1:13" ht="14.4">
      <c r="B43" s="853">
        <v>43844</v>
      </c>
      <c r="C43" s="854">
        <v>1.6915099999999999E-2</v>
      </c>
    </row>
    <row r="44" spans="1:13" ht="14.4">
      <c r="B44" s="853">
        <v>43875</v>
      </c>
      <c r="C44" s="854">
        <v>1.68436E-2</v>
      </c>
    </row>
    <row r="45" spans="1:13" ht="14.4">
      <c r="B45" s="853">
        <v>43906</v>
      </c>
      <c r="C45" s="854">
        <v>1.6700799999999998E-2</v>
      </c>
    </row>
    <row r="46" spans="1:13" ht="14.4">
      <c r="B46" s="853">
        <v>43935</v>
      </c>
      <c r="C46" s="854">
        <v>1.6433900000000001E-2</v>
      </c>
    </row>
    <row r="47" spans="1:13" ht="14.4">
      <c r="B47" s="853">
        <v>43965</v>
      </c>
      <c r="C47" s="854">
        <v>1.5998200000000001E-2</v>
      </c>
    </row>
    <row r="48" spans="1:13" ht="14.4">
      <c r="B48" s="853">
        <v>43997</v>
      </c>
      <c r="C48" s="854">
        <v>1.56489E-2</v>
      </c>
    </row>
    <row r="49" spans="2:3" ht="14.4">
      <c r="B49" s="853">
        <v>44026</v>
      </c>
      <c r="C49" s="854">
        <v>1.54374E-2</v>
      </c>
    </row>
    <row r="50" spans="2:3" ht="14.4">
      <c r="B50" s="853">
        <v>44057</v>
      </c>
      <c r="C50" s="854">
        <v>1.53583E-2</v>
      </c>
    </row>
    <row r="51" spans="2:3" ht="14.4">
      <c r="B51" s="853">
        <v>44088</v>
      </c>
      <c r="C51" s="854">
        <v>1.53457E-2</v>
      </c>
    </row>
    <row r="52" spans="2:3" ht="14.4">
      <c r="B52" s="853">
        <v>44118</v>
      </c>
      <c r="C52" s="854">
        <v>1.53145E-2</v>
      </c>
    </row>
    <row r="53" spans="2:3" ht="14.4">
      <c r="B53" s="853">
        <v>44151</v>
      </c>
      <c r="C53" s="854">
        <v>1.52745E-2</v>
      </c>
    </row>
    <row r="54" spans="2:3" ht="14.4">
      <c r="B54" s="853">
        <v>44179</v>
      </c>
      <c r="C54" s="854">
        <v>1.524E-2</v>
      </c>
    </row>
    <row r="55" spans="2:3" ht="14.4">
      <c r="B55" s="853">
        <v>44210</v>
      </c>
      <c r="C55" s="854">
        <v>1.51661E-2</v>
      </c>
    </row>
    <row r="56" spans="2:3" ht="14.4">
      <c r="B56" s="853">
        <v>44242</v>
      </c>
      <c r="C56" s="854">
        <v>1.51012E-2</v>
      </c>
    </row>
    <row r="57" spans="2:3" ht="14.4">
      <c r="B57" s="853">
        <v>44270</v>
      </c>
      <c r="C57" s="854">
        <v>1.5046500000000001E-2</v>
      </c>
    </row>
    <row r="58" spans="2:3" ht="14.4">
      <c r="B58" s="853">
        <v>44300</v>
      </c>
      <c r="C58" s="854">
        <v>1.49788E-2</v>
      </c>
    </row>
    <row r="59" spans="2:3" ht="14.4">
      <c r="B59" s="853">
        <v>44330</v>
      </c>
      <c r="C59" s="854">
        <v>1.49307E-2</v>
      </c>
    </row>
    <row r="60" spans="2:3" ht="14.4">
      <c r="B60" s="853">
        <v>44361</v>
      </c>
      <c r="C60" s="854">
        <v>1.4909499999999999E-2</v>
      </c>
    </row>
    <row r="61" spans="2:3" ht="14.4">
      <c r="B61" s="853">
        <v>44391</v>
      </c>
      <c r="C61" s="854">
        <v>1.48892E-2</v>
      </c>
    </row>
    <row r="62" spans="2:3" ht="14.4">
      <c r="B62" s="853">
        <v>44424</v>
      </c>
      <c r="C62" s="854">
        <v>1.49064E-2</v>
      </c>
    </row>
    <row r="63" spans="2:3" ht="14.4">
      <c r="B63" s="853">
        <v>44453</v>
      </c>
      <c r="C63" s="854">
        <v>1.4948899999999999E-2</v>
      </c>
    </row>
    <row r="64" spans="2:3" ht="14.4">
      <c r="B64" s="853">
        <v>44483</v>
      </c>
      <c r="C64" s="854">
        <v>1.5003300000000001E-2</v>
      </c>
    </row>
    <row r="65" spans="2:3" ht="14.4">
      <c r="B65" s="853">
        <v>44515</v>
      </c>
      <c r="C65" s="854">
        <v>1.5085899999999999E-2</v>
      </c>
    </row>
    <row r="66" spans="2:3" ht="14.7" thickBot="1">
      <c r="B66" s="855">
        <v>44544</v>
      </c>
      <c r="C66" s="856">
        <v>1.5177E-2</v>
      </c>
    </row>
  </sheetData>
  <hyperlinks>
    <hyperlink ref="E38:J38" r:id="rId1" tooltip="Click to visit Chatham Rates" display="https://rates.chathamfinancial.com/us-market/forward-curve" xr:uid="{5B64EC02-D1E9-4406-9CE1-8AD7990532B7}"/>
    <hyperlink ref="E38" r:id="rId2" xr:uid="{71309E52-9B22-47AA-8CA4-0ED2D97F2798}"/>
  </hyperlinks>
  <pageMargins left="0.7" right="0.7" top="0.75" bottom="0.75" header="0.3" footer="0.3"/>
  <pageSetup scale="6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F56"/>
  <sheetViews>
    <sheetView workbookViewId="0">
      <selection activeCell="H31" sqref="H31"/>
    </sheetView>
  </sheetViews>
  <sheetFormatPr defaultColWidth="9.1640625" defaultRowHeight="12.3"/>
  <cols>
    <col min="1" max="1" width="19.44140625" style="62" customWidth="1"/>
    <col min="2" max="2" width="16.44140625" style="62" customWidth="1"/>
    <col min="3" max="3" width="10" style="62" customWidth="1"/>
    <col min="4" max="4" width="8.71875" style="62" customWidth="1"/>
    <col min="5" max="5" width="9.44140625" style="62" customWidth="1"/>
    <col min="6" max="6" width="10.27734375" style="62" customWidth="1"/>
    <col min="7" max="9" width="9.1640625" style="62"/>
    <col min="10" max="10" width="18.44140625" style="62" customWidth="1"/>
    <col min="11" max="11" width="12.71875" style="62" customWidth="1"/>
    <col min="12" max="12" width="13.27734375" style="62" customWidth="1"/>
    <col min="13" max="16384" width="9.1640625" style="62"/>
  </cols>
  <sheetData>
    <row r="1" spans="1:6" ht="15">
      <c r="E1" s="108"/>
      <c r="F1" s="22" t="s">
        <v>646</v>
      </c>
    </row>
    <row r="2" spans="1:6" ht="15">
      <c r="E2" s="1"/>
      <c r="F2" s="1" t="s">
        <v>493</v>
      </c>
    </row>
    <row r="3" spans="1:6" ht="15">
      <c r="F3" s="107" t="s">
        <v>276</v>
      </c>
    </row>
    <row r="4" spans="1:6" ht="15">
      <c r="F4" s="1" t="s">
        <v>46</v>
      </c>
    </row>
    <row r="6" spans="1:6" ht="15">
      <c r="A6" s="105" t="s">
        <v>493</v>
      </c>
      <c r="B6" s="68"/>
      <c r="C6" s="68"/>
      <c r="D6" s="68"/>
      <c r="E6" s="68"/>
      <c r="F6" s="68"/>
    </row>
    <row r="7" spans="1:6" ht="15">
      <c r="A7" s="105" t="s">
        <v>564</v>
      </c>
      <c r="B7" s="68"/>
      <c r="C7" s="68"/>
      <c r="D7" s="68"/>
      <c r="E7" s="68"/>
      <c r="F7" s="68"/>
    </row>
    <row r="8" spans="1:6" ht="15">
      <c r="A8" s="67"/>
      <c r="B8" s="68"/>
      <c r="C8" s="68"/>
      <c r="D8" s="68"/>
      <c r="E8" s="68"/>
      <c r="F8" s="68"/>
    </row>
    <row r="9" spans="1:6" ht="15">
      <c r="A9" s="452" t="s">
        <v>438</v>
      </c>
      <c r="B9" s="68"/>
      <c r="C9" s="68"/>
      <c r="D9" s="68"/>
      <c r="E9" s="68"/>
      <c r="F9" s="68"/>
    </row>
    <row r="10" spans="1:6" ht="15.3">
      <c r="A10" s="67"/>
      <c r="B10" s="109"/>
      <c r="C10" s="109"/>
      <c r="D10" s="68"/>
      <c r="E10" s="68"/>
      <c r="F10" s="68"/>
    </row>
    <row r="11" spans="1:6" ht="15">
      <c r="A11" s="68"/>
      <c r="B11" s="68"/>
      <c r="C11" s="68"/>
      <c r="D11" s="85"/>
      <c r="E11" s="85"/>
      <c r="F11" s="85"/>
    </row>
    <row r="29" spans="1:6" ht="15">
      <c r="A29" s="67" t="s">
        <v>439</v>
      </c>
      <c r="B29" s="69"/>
      <c r="C29" s="69"/>
      <c r="D29" s="69"/>
      <c r="E29" s="69"/>
      <c r="F29" s="69"/>
    </row>
    <row r="30" spans="1:6" ht="15">
      <c r="A30" s="67" t="s">
        <v>565</v>
      </c>
      <c r="B30" s="69"/>
      <c r="C30" s="69"/>
      <c r="D30" s="69"/>
      <c r="E30" s="69"/>
      <c r="F30" s="69"/>
    </row>
    <row r="31" spans="1:6" ht="12.6">
      <c r="A31" s="451" t="s">
        <v>566</v>
      </c>
    </row>
    <row r="33" spans="1:6" ht="15">
      <c r="A33" s="67"/>
      <c r="B33" s="69"/>
      <c r="C33" s="69"/>
      <c r="D33" s="69"/>
      <c r="E33" s="69"/>
      <c r="F33" s="69"/>
    </row>
    <row r="34" spans="1:6" ht="15">
      <c r="A34" s="206"/>
      <c r="B34" s="69"/>
      <c r="C34" s="69"/>
      <c r="D34" s="69"/>
      <c r="E34" s="69"/>
      <c r="F34" s="69"/>
    </row>
    <row r="35" spans="1:6" ht="15">
      <c r="A35" s="67"/>
      <c r="B35" s="69"/>
      <c r="C35" s="69"/>
      <c r="D35" s="69"/>
      <c r="E35" s="69"/>
      <c r="F35" s="69"/>
    </row>
    <row r="37" spans="1:6" ht="15">
      <c r="A37" s="67"/>
      <c r="B37" s="69"/>
      <c r="C37" s="69"/>
      <c r="D37" s="69"/>
      <c r="E37" s="69"/>
      <c r="F37" s="69"/>
    </row>
    <row r="38" spans="1:6" ht="15">
      <c r="A38" s="67"/>
      <c r="B38" s="69"/>
      <c r="C38" s="69"/>
      <c r="D38" s="69"/>
      <c r="E38" s="69"/>
      <c r="F38" s="69"/>
    </row>
    <row r="54" spans="1:6" ht="15">
      <c r="A54" s="67"/>
      <c r="B54" s="69"/>
      <c r="C54" s="69"/>
      <c r="D54" s="69"/>
      <c r="E54" s="69"/>
      <c r="F54" s="69"/>
    </row>
    <row r="55" spans="1:6" ht="15">
      <c r="A55" s="67"/>
      <c r="B55" s="69"/>
      <c r="C55" s="69"/>
      <c r="D55" s="69"/>
      <c r="E55" s="69"/>
      <c r="F55" s="69"/>
    </row>
    <row r="56" spans="1:6" ht="12.6">
      <c r="A56" s="4"/>
      <c r="B56" s="69"/>
      <c r="C56" s="69"/>
      <c r="D56" s="69"/>
      <c r="E56" s="69"/>
      <c r="F56" s="69"/>
    </row>
  </sheetData>
  <pageMargins left="1.37" right="0.75" top="0.54" bottom="0.57999999999999996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J46"/>
  <sheetViews>
    <sheetView workbookViewId="0">
      <selection activeCell="K22" sqref="K22"/>
    </sheetView>
  </sheetViews>
  <sheetFormatPr defaultColWidth="9.1640625" defaultRowHeight="12.3"/>
  <cols>
    <col min="1" max="1" width="19.44140625" style="62" customWidth="1"/>
    <col min="2" max="2" width="16.44140625" style="62" customWidth="1"/>
    <col min="3" max="3" width="10" style="62" customWidth="1"/>
    <col min="4" max="4" width="8.71875" style="62" customWidth="1"/>
    <col min="5" max="5" width="9.44140625" style="62" customWidth="1"/>
    <col min="6" max="6" width="10.27734375" style="62" customWidth="1"/>
    <col min="7" max="9" width="9.1640625" style="62"/>
    <col min="10" max="10" width="7.71875" style="62" customWidth="1"/>
    <col min="11" max="11" width="12.71875" style="62" customWidth="1"/>
    <col min="12" max="12" width="13.27734375" style="62" customWidth="1"/>
    <col min="13" max="16384" width="9.1640625" style="62"/>
  </cols>
  <sheetData>
    <row r="1" spans="1:10" ht="15">
      <c r="E1" s="108"/>
      <c r="J1" s="22" t="s">
        <v>646</v>
      </c>
    </row>
    <row r="2" spans="1:10" ht="15">
      <c r="E2" s="1"/>
      <c r="J2" s="1" t="s">
        <v>494</v>
      </c>
    </row>
    <row r="3" spans="1:10" ht="15">
      <c r="J3" s="22" t="s">
        <v>486</v>
      </c>
    </row>
    <row r="4" spans="1:10" ht="15">
      <c r="J4" s="112" t="s">
        <v>560</v>
      </c>
    </row>
    <row r="6" spans="1:10" ht="15">
      <c r="A6" s="105" t="s">
        <v>494</v>
      </c>
      <c r="B6" s="68"/>
      <c r="C6" s="68"/>
      <c r="D6" s="68"/>
      <c r="E6" s="68"/>
      <c r="F6" s="68"/>
      <c r="G6" s="69"/>
      <c r="H6" s="69"/>
      <c r="I6" s="69"/>
      <c r="J6" s="69"/>
    </row>
    <row r="7" spans="1:10" ht="15">
      <c r="A7" s="67" t="s">
        <v>25</v>
      </c>
      <c r="B7" s="68"/>
      <c r="C7" s="68"/>
      <c r="D7" s="68"/>
      <c r="E7" s="68"/>
      <c r="F7" s="68"/>
      <c r="G7" s="69"/>
      <c r="H7" s="69"/>
      <c r="I7" s="69"/>
      <c r="J7" s="69"/>
    </row>
    <row r="8" spans="1:10" ht="15">
      <c r="A8" s="68"/>
      <c r="B8" s="68"/>
      <c r="C8" s="68"/>
      <c r="D8" s="85"/>
      <c r="E8" s="85"/>
      <c r="F8" s="85"/>
    </row>
    <row r="25" spans="1:6">
      <c r="B25" s="69"/>
      <c r="C25" s="69"/>
      <c r="D25" s="69"/>
      <c r="E25" s="69"/>
      <c r="F25" s="69"/>
    </row>
    <row r="27" spans="1:6" ht="15">
      <c r="A27" s="67"/>
      <c r="B27" s="69"/>
      <c r="C27" s="69"/>
      <c r="D27" s="69"/>
      <c r="E27" s="69"/>
      <c r="F27" s="69"/>
    </row>
    <row r="29" spans="1:6" ht="15">
      <c r="A29" s="67"/>
      <c r="B29" s="69"/>
      <c r="C29" s="69"/>
      <c r="D29" s="69"/>
      <c r="E29" s="69"/>
      <c r="F29" s="69"/>
    </row>
    <row r="30" spans="1:6" ht="15">
      <c r="A30" s="67"/>
      <c r="B30" s="69"/>
      <c r="C30" s="69"/>
      <c r="D30" s="69"/>
      <c r="E30" s="69"/>
      <c r="F30" s="69"/>
    </row>
    <row r="32" spans="1:6">
      <c r="A32" s="167" t="s">
        <v>509</v>
      </c>
    </row>
    <row r="46" spans="1:6" ht="15">
      <c r="A46" s="67"/>
      <c r="B46" s="69"/>
      <c r="C46" s="69"/>
      <c r="D46" s="69"/>
      <c r="E46" s="69"/>
      <c r="F46" s="69"/>
    </row>
  </sheetData>
  <phoneticPr fontId="82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2019-12-02T08:00:00+00:00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4C1550E-22F8-4393-A5B0-D2FF756D5A8E}"/>
</file>

<file path=customXml/itemProps2.xml><?xml version="1.0" encoding="utf-8"?>
<ds:datastoreItem xmlns:ds="http://schemas.openxmlformats.org/officeDocument/2006/customXml" ds:itemID="{43E6B6E2-B114-41A9-9F82-F7321A281E10}"/>
</file>

<file path=customXml/itemProps3.xml><?xml version="1.0" encoding="utf-8"?>
<ds:datastoreItem xmlns:ds="http://schemas.openxmlformats.org/officeDocument/2006/customXml" ds:itemID="{D00F4AD0-6B97-4F6B-90D8-91BBF57230E8}"/>
</file>

<file path=customXml/itemProps4.xml><?xml version="1.0" encoding="utf-8"?>
<ds:datastoreItem xmlns:ds="http://schemas.openxmlformats.org/officeDocument/2006/customXml" ds:itemID="{D2CF7D5E-7FD3-41CB-B93D-B02D3D2344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36</vt:i4>
      </vt:variant>
    </vt:vector>
  </HeadingPairs>
  <TitlesOfParts>
    <vt:vector size="72" baseType="lpstr">
      <vt:lpstr>jrw-3.1</vt:lpstr>
      <vt:lpstr>JRW-4.1</vt:lpstr>
      <vt:lpstr>JRW-4.2</vt:lpstr>
      <vt:lpstr>JRW-4.3</vt:lpstr>
      <vt:lpstr>JRW-5.1</vt:lpstr>
      <vt:lpstr>JRW-5.2</vt:lpstr>
      <vt:lpstr>JRW-5.3</vt:lpstr>
      <vt:lpstr>JRW-6.1</vt:lpstr>
      <vt:lpstr>JRW-7.1 </vt:lpstr>
      <vt:lpstr>JRW-7.2</vt:lpstr>
      <vt:lpstr>JRW-7.3</vt:lpstr>
      <vt:lpstr>JRW-7.4</vt:lpstr>
      <vt:lpstr>JRW-8.1 (2)</vt:lpstr>
      <vt:lpstr>JRW-9.1</vt:lpstr>
      <vt:lpstr>JRW-9.2</vt:lpstr>
      <vt:lpstr>JRW-9.3</vt:lpstr>
      <vt:lpstr>JRW-9.4</vt:lpstr>
      <vt:lpstr>JRW-9.5</vt:lpstr>
      <vt:lpstr>JRW-9.6</vt:lpstr>
      <vt:lpstr>JRW-10.1</vt:lpstr>
      <vt:lpstr>JRW-10.2</vt:lpstr>
      <vt:lpstr>JRW-10.3</vt:lpstr>
      <vt:lpstr>JRW-10.4</vt:lpstr>
      <vt:lpstr>JRW-10.5 </vt:lpstr>
      <vt:lpstr>JRW-10.6</vt:lpstr>
      <vt:lpstr>JRW-10.7</vt:lpstr>
      <vt:lpstr>JRW-10.8</vt:lpstr>
      <vt:lpstr>JRW-11.1</vt:lpstr>
      <vt:lpstr>JRW-11.2</vt:lpstr>
      <vt:lpstr>JRW-11.3</vt:lpstr>
      <vt:lpstr>JRW-12.1</vt:lpstr>
      <vt:lpstr>JRW-12.2 (2)</vt:lpstr>
      <vt:lpstr>JRW-12.3</vt:lpstr>
      <vt:lpstr>JRW-12.4</vt:lpstr>
      <vt:lpstr>JRW-12.5</vt:lpstr>
      <vt:lpstr>JRW-12.6</vt:lpstr>
      <vt:lpstr>'JRW-10.1'!Print_Area</vt:lpstr>
      <vt:lpstr>'JRW-10.2'!Print_Area</vt:lpstr>
      <vt:lpstr>'JRW-10.3'!Print_Area</vt:lpstr>
      <vt:lpstr>'JRW-10.4'!Print_Area</vt:lpstr>
      <vt:lpstr>'JRW-10.5 '!Print_Area</vt:lpstr>
      <vt:lpstr>'JRW-10.6'!Print_Area</vt:lpstr>
      <vt:lpstr>'JRW-10.7'!Print_Area</vt:lpstr>
      <vt:lpstr>'JRW-10.8'!Print_Area</vt:lpstr>
      <vt:lpstr>'JRW-11.1'!Print_Area</vt:lpstr>
      <vt:lpstr>'JRW-11.2'!Print_Area</vt:lpstr>
      <vt:lpstr>'JRW-11.3'!Print_Area</vt:lpstr>
      <vt:lpstr>'JRW-12.1'!Print_Area</vt:lpstr>
      <vt:lpstr>'JRW-12.2 (2)'!Print_Area</vt:lpstr>
      <vt:lpstr>'JRW-12.3'!Print_Area</vt:lpstr>
      <vt:lpstr>'JRW-12.4'!Print_Area</vt:lpstr>
      <vt:lpstr>'JRW-12.5'!Print_Area</vt:lpstr>
      <vt:lpstr>'JRW-12.6'!Print_Area</vt:lpstr>
      <vt:lpstr>'jrw-3.1'!Print_Area</vt:lpstr>
      <vt:lpstr>'JRW-4.1'!Print_Area</vt:lpstr>
      <vt:lpstr>'JRW-4.2'!Print_Area</vt:lpstr>
      <vt:lpstr>'JRW-5.1'!Print_Area</vt:lpstr>
      <vt:lpstr>'JRW-5.2'!Print_Area</vt:lpstr>
      <vt:lpstr>'JRW-5.3'!Print_Area</vt:lpstr>
      <vt:lpstr>'JRW-6.1'!Print_Area</vt:lpstr>
      <vt:lpstr>'JRW-7.1 '!Print_Area</vt:lpstr>
      <vt:lpstr>'JRW-7.2'!Print_Area</vt:lpstr>
      <vt:lpstr>'JRW-7.3'!Print_Area</vt:lpstr>
      <vt:lpstr>'JRW-7.4'!Print_Area</vt:lpstr>
      <vt:lpstr>'JRW-8.1 (2)'!Print_Area</vt:lpstr>
      <vt:lpstr>'JRW-9.1'!Print_Area</vt:lpstr>
      <vt:lpstr>'JRW-9.2'!Print_Area</vt:lpstr>
      <vt:lpstr>'JRW-9.3'!Print_Area</vt:lpstr>
      <vt:lpstr>'JRW-9.4'!Print_Area</vt:lpstr>
      <vt:lpstr>'JRW-9.5'!Print_Area</vt:lpstr>
      <vt:lpstr>'JRW-9.6'!Print_Area</vt:lpstr>
      <vt:lpstr>'jrw-3.1'!Print_Area_MI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J. Randall Woolridge</cp:lastModifiedBy>
  <cp:lastPrinted>2019-11-18T18:49:47Z</cp:lastPrinted>
  <dcterms:created xsi:type="dcterms:W3CDTF">2004-07-08T15:39:03Z</dcterms:created>
  <dcterms:modified xsi:type="dcterms:W3CDTF">2019-11-18T18:54:38Z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