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D189087-159B-4F90-BD7E-855AA71BD3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5.6_R" sheetId="4" r:id="rId1"/>
    <sheet name="15.6.1_R" sheetId="8" r:id="rId2"/>
    <sheet name="15.6.2_R - 15.6.3_R" sheetId="9" r:id="rId3"/>
  </sheets>
  <definedNames>
    <definedName name="_xlnm.Print_Area" localSheetId="1">'15.6.1_R'!$A$1:$J$21</definedName>
    <definedName name="_xlnm.Print_Area" localSheetId="2">'15.6.2_R - 15.6.3_R'!$A$1:$L$77</definedName>
    <definedName name="_xlnm.Print_Area" localSheetId="0">'15.6_R'!$A$1:$J$54</definedName>
    <definedName name="_xlnm.Print_Titles" localSheetId="2">'15.6.2_R - 15.6.3_R'!$1:$9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9" l="1"/>
  <c r="E10" i="9" s="1"/>
  <c r="E52" i="9" s="1"/>
  <c r="F52" i="9" s="1"/>
  <c r="G52" i="9" s="1"/>
  <c r="L52" i="9" s="1"/>
  <c r="D46" i="9"/>
  <c r="J46" i="9"/>
  <c r="D59" i="9"/>
  <c r="J59" i="9"/>
  <c r="D71" i="9"/>
  <c r="J71" i="9"/>
  <c r="D73" i="9" l="1"/>
  <c r="D9" i="8" s="1"/>
  <c r="E17" i="9"/>
  <c r="F17" i="9" s="1"/>
  <c r="G17" i="9" s="1"/>
  <c r="L17" i="9" s="1"/>
  <c r="E15" i="9"/>
  <c r="F15" i="9" s="1"/>
  <c r="G15" i="9" s="1"/>
  <c r="L15" i="9" s="1"/>
  <c r="E66" i="9"/>
  <c r="F66" i="9" s="1"/>
  <c r="G66" i="9" s="1"/>
  <c r="L66" i="9" s="1"/>
  <c r="E54" i="9"/>
  <c r="F54" i="9" s="1"/>
  <c r="G54" i="9" s="1"/>
  <c r="L54" i="9" s="1"/>
  <c r="E44" i="9"/>
  <c r="F44" i="9" s="1"/>
  <c r="G44" i="9" s="1"/>
  <c r="L44" i="9" s="1"/>
  <c r="E26" i="9"/>
  <c r="F26" i="9" s="1"/>
  <c r="G26" i="9" s="1"/>
  <c r="L26" i="9" s="1"/>
  <c r="E64" i="9"/>
  <c r="F64" i="9" s="1"/>
  <c r="G64" i="9" s="1"/>
  <c r="L64" i="9" s="1"/>
  <c r="E42" i="9"/>
  <c r="F42" i="9" s="1"/>
  <c r="G42" i="9" s="1"/>
  <c r="L42" i="9" s="1"/>
  <c r="E53" i="9"/>
  <c r="F53" i="9" s="1"/>
  <c r="G53" i="9" s="1"/>
  <c r="L53" i="9" s="1"/>
  <c r="E50" i="9"/>
  <c r="F50" i="9" s="1"/>
  <c r="G50" i="9" s="1"/>
  <c r="L50" i="9" s="1"/>
  <c r="E33" i="9"/>
  <c r="F33" i="9" s="1"/>
  <c r="G33" i="9" s="1"/>
  <c r="L33" i="9" s="1"/>
  <c r="E58" i="9"/>
  <c r="F58" i="9" s="1"/>
  <c r="G58" i="9" s="1"/>
  <c r="L58" i="9" s="1"/>
  <c r="E48" i="9"/>
  <c r="F48" i="9" s="1"/>
  <c r="G48" i="9" s="1"/>
  <c r="L48" i="9" s="1"/>
  <c r="E31" i="9"/>
  <c r="F31" i="9" s="1"/>
  <c r="G31" i="9" s="1"/>
  <c r="L31" i="9" s="1"/>
  <c r="E23" i="9"/>
  <c r="F23" i="9" s="1"/>
  <c r="G23" i="9" s="1"/>
  <c r="L23" i="9" s="1"/>
  <c r="E62" i="9"/>
  <c r="F62" i="9" s="1"/>
  <c r="G62" i="9" s="1"/>
  <c r="E39" i="9"/>
  <c r="F39" i="9" s="1"/>
  <c r="G39" i="9" s="1"/>
  <c r="L39" i="9" s="1"/>
  <c r="E18" i="9"/>
  <c r="F18" i="9" s="1"/>
  <c r="G18" i="9" s="1"/>
  <c r="L18" i="9" s="1"/>
  <c r="E34" i="9"/>
  <c r="F34" i="9" s="1"/>
  <c r="G34" i="9" s="1"/>
  <c r="L34" i="9" s="1"/>
  <c r="E70" i="9"/>
  <c r="F70" i="9" s="1"/>
  <c r="G70" i="9" s="1"/>
  <c r="L70" i="9" s="1"/>
  <c r="E57" i="9"/>
  <c r="F57" i="9" s="1"/>
  <c r="G57" i="9" s="1"/>
  <c r="L57" i="9" s="1"/>
  <c r="E12" i="9"/>
  <c r="F12" i="9" s="1"/>
  <c r="G12" i="9" s="1"/>
  <c r="L12" i="9" s="1"/>
  <c r="E68" i="9"/>
  <c r="F68" i="9" s="1"/>
  <c r="G68" i="9" s="1"/>
  <c r="L68" i="9" s="1"/>
  <c r="E56" i="9"/>
  <c r="F56" i="9" s="1"/>
  <c r="G56" i="9" s="1"/>
  <c r="L56" i="9" s="1"/>
  <c r="E28" i="9"/>
  <c r="F28" i="9" s="1"/>
  <c r="G28" i="9" s="1"/>
  <c r="L28" i="9" s="1"/>
  <c r="E13" i="9"/>
  <c r="F13" i="9" s="1"/>
  <c r="G13" i="9" s="1"/>
  <c r="L13" i="9" s="1"/>
  <c r="E49" i="9"/>
  <c r="F49" i="9" s="1"/>
  <c r="G49" i="9" s="1"/>
  <c r="E43" i="9"/>
  <c r="F43" i="9" s="1"/>
  <c r="G43" i="9" s="1"/>
  <c r="L43" i="9" s="1"/>
  <c r="E38" i="9"/>
  <c r="F38" i="9" s="1"/>
  <c r="G38" i="9" s="1"/>
  <c r="L38" i="9" s="1"/>
  <c r="E27" i="9"/>
  <c r="F27" i="9" s="1"/>
  <c r="G27" i="9" s="1"/>
  <c r="L27" i="9" s="1"/>
  <c r="E22" i="9"/>
  <c r="F22" i="9" s="1"/>
  <c r="G22" i="9" s="1"/>
  <c r="L22" i="9" s="1"/>
  <c r="E11" i="9"/>
  <c r="F11" i="9" s="1"/>
  <c r="G11" i="9" s="1"/>
  <c r="E69" i="9"/>
  <c r="F69" i="9" s="1"/>
  <c r="G69" i="9" s="1"/>
  <c r="L69" i="9" s="1"/>
  <c r="E65" i="9"/>
  <c r="F65" i="9" s="1"/>
  <c r="G65" i="9" s="1"/>
  <c r="L65" i="9" s="1"/>
  <c r="E61" i="9"/>
  <c r="F61" i="9" s="1"/>
  <c r="G61" i="9" s="1"/>
  <c r="L61" i="9" s="1"/>
  <c r="E55" i="9"/>
  <c r="F55" i="9" s="1"/>
  <c r="G55" i="9" s="1"/>
  <c r="L55" i="9" s="1"/>
  <c r="E37" i="9"/>
  <c r="F37" i="9" s="1"/>
  <c r="G37" i="9" s="1"/>
  <c r="L37" i="9" s="1"/>
  <c r="E32" i="9"/>
  <c r="F32" i="9" s="1"/>
  <c r="G32" i="9" s="1"/>
  <c r="L32" i="9" s="1"/>
  <c r="E21" i="9"/>
  <c r="F21" i="9" s="1"/>
  <c r="G21" i="9" s="1"/>
  <c r="L21" i="9" s="1"/>
  <c r="E16" i="9"/>
  <c r="F16" i="9" s="1"/>
  <c r="G16" i="9" s="1"/>
  <c r="L16" i="9" s="1"/>
  <c r="F10" i="9"/>
  <c r="G10" i="9" s="1"/>
  <c r="L10" i="9" s="1"/>
  <c r="J75" i="9"/>
  <c r="G18" i="8" s="1"/>
  <c r="E41" i="9"/>
  <c r="F41" i="9" s="1"/>
  <c r="G41" i="9" s="1"/>
  <c r="L41" i="9" s="1"/>
  <c r="E36" i="9"/>
  <c r="F36" i="9" s="1"/>
  <c r="G36" i="9" s="1"/>
  <c r="L36" i="9" s="1"/>
  <c r="E25" i="9"/>
  <c r="F25" i="9" s="1"/>
  <c r="G25" i="9" s="1"/>
  <c r="L25" i="9" s="1"/>
  <c r="E20" i="9"/>
  <c r="F20" i="9" s="1"/>
  <c r="G20" i="9" s="1"/>
  <c r="L20" i="9" s="1"/>
  <c r="E35" i="9"/>
  <c r="F35" i="9" s="1"/>
  <c r="G35" i="9" s="1"/>
  <c r="L35" i="9" s="1"/>
  <c r="E30" i="9"/>
  <c r="F30" i="9" s="1"/>
  <c r="G30" i="9" s="1"/>
  <c r="L30" i="9" s="1"/>
  <c r="E19" i="9"/>
  <c r="F19" i="9" s="1"/>
  <c r="G19" i="9" s="1"/>
  <c r="L19" i="9" s="1"/>
  <c r="E14" i="9"/>
  <c r="F14" i="9" s="1"/>
  <c r="G14" i="9" s="1"/>
  <c r="L14" i="9" s="1"/>
  <c r="E67" i="9"/>
  <c r="F67" i="9" s="1"/>
  <c r="G67" i="9" s="1"/>
  <c r="L67" i="9" s="1"/>
  <c r="E63" i="9"/>
  <c r="F63" i="9" s="1"/>
  <c r="G63" i="9" s="1"/>
  <c r="L63" i="9" s="1"/>
  <c r="E51" i="9"/>
  <c r="F51" i="9" s="1"/>
  <c r="G51" i="9" s="1"/>
  <c r="L51" i="9" s="1"/>
  <c r="E45" i="9"/>
  <c r="F45" i="9" s="1"/>
  <c r="G45" i="9" s="1"/>
  <c r="L45" i="9" s="1"/>
  <c r="E40" i="9"/>
  <c r="F40" i="9" s="1"/>
  <c r="G40" i="9" s="1"/>
  <c r="L40" i="9" s="1"/>
  <c r="E29" i="9"/>
  <c r="F29" i="9" s="1"/>
  <c r="G29" i="9" s="1"/>
  <c r="L29" i="9" s="1"/>
  <c r="E24" i="9"/>
  <c r="F24" i="9" s="1"/>
  <c r="G24" i="9" s="1"/>
  <c r="L24" i="9" s="1"/>
  <c r="F46" i="9" l="1"/>
  <c r="L11" i="9"/>
  <c r="L46" i="9" s="1"/>
  <c r="F14" i="4" s="1"/>
  <c r="G46" i="9"/>
  <c r="L49" i="9"/>
  <c r="L59" i="9" s="1"/>
  <c r="F16" i="4" s="1"/>
  <c r="G59" i="9"/>
  <c r="F59" i="9"/>
  <c r="F71" i="9"/>
  <c r="L62" i="9"/>
  <c r="L71" i="9" s="1"/>
  <c r="F18" i="4" s="1"/>
  <c r="G71" i="9"/>
  <c r="G75" i="9" l="1"/>
  <c r="D18" i="8" s="1"/>
  <c r="L75" i="9"/>
  <c r="A3" i="8" l="1"/>
  <c r="I18" i="4" l="1"/>
  <c r="I16" i="4"/>
  <c r="I14" i="4"/>
  <c r="I19" i="4" s="1"/>
  <c r="F19" i="4" l="1"/>
  <c r="J18" i="8"/>
  <c r="I8" i="8" l="1"/>
  <c r="J9" i="8" l="1"/>
  <c r="C14" i="8" l="1"/>
  <c r="D14" i="8" s="1"/>
  <c r="C16" i="8" l="1"/>
  <c r="C18" i="8" l="1"/>
  <c r="I16" i="8"/>
  <c r="I18" i="8" s="1"/>
  <c r="F11" i="4" s="1"/>
  <c r="I11" i="4" s="1"/>
</calcChain>
</file>

<file path=xl/sharedStrings.xml><?xml version="1.0" encoding="utf-8"?>
<sst xmlns="http://schemas.openxmlformats.org/spreadsheetml/2006/main" count="212" uniqueCount="123">
  <si>
    <t>PAGE</t>
  </si>
  <si>
    <t>ACCOUNT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</si>
  <si>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</si>
  <si>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</si>
  <si>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</si>
  <si>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</si>
  <si>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</si>
  <si>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</si>
  <si>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</si>
  <si>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</si>
  <si>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</si>
  <si>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Description</t>
  </si>
  <si>
    <t>PacifiCorp</t>
  </si>
  <si>
    <t>Tax Rates</t>
  </si>
  <si>
    <t>ADIT State Balance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</si>
  <si>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</si>
  <si>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</si>
  <si>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</si>
  <si>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</si>
  <si>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</si>
  <si>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 xml:space="preserve"> </t>
  </si>
  <si>
    <t>Total Deferred Income Tax Balance Allocated to Washington before removal of State Tax portion</t>
  </si>
  <si>
    <t>INCREMENTAL</t>
  </si>
  <si>
    <t>Washington 2023 General Rate Case</t>
  </si>
  <si>
    <t>WASHINGTON</t>
  </si>
  <si>
    <t>Remove Deferred State Tax Expense &amp; Balance - Year 2</t>
  </si>
  <si>
    <t>PRO</t>
  </si>
  <si>
    <t>COMPANY</t>
  </si>
  <si>
    <t>TOTAL</t>
  </si>
  <si>
    <t>Type</t>
  </si>
  <si>
    <t>Situs</t>
  </si>
  <si>
    <t>Total Deferred Income Tax Expense Allocated to Washington before removal of State Tax portion</t>
  </si>
  <si>
    <t>Total Account 283</t>
  </si>
  <si>
    <t>- - - - -</t>
  </si>
  <si>
    <t>Klamath Asset Transfer Reg Asset</t>
  </si>
  <si>
    <t>Prepaid Aircraft Maintenance Costs</t>
  </si>
  <si>
    <t>Property Taxes - Lien Date</t>
  </si>
  <si>
    <t>Post Merger Loss - Reacquired Debt</t>
  </si>
  <si>
    <t>Other Prepaid</t>
  </si>
  <si>
    <t>Hermiston Swap</t>
  </si>
  <si>
    <t>Prepaid - FSA O&amp;M - West</t>
  </si>
  <si>
    <t>Prepaid - FSA O&amp;M - East</t>
  </si>
  <si>
    <t>Reg Asset - WA - Major Mtc Expense - Colstrip #4</t>
  </si>
  <si>
    <t>Reg Asset - WA Equity Advisory Group (CETA)</t>
  </si>
  <si>
    <t>Total Account 282</t>
  </si>
  <si>
    <t>Amortization NOPAs 99-00 RAR</t>
  </si>
  <si>
    <t>Basis Intangible Difference</t>
  </si>
  <si>
    <t>PP&amp;E FIN 48 Balances</t>
  </si>
  <si>
    <t>Removal of Colstrip #3</t>
  </si>
  <si>
    <t>PP&amp;E Adjustment - SO</t>
  </si>
  <si>
    <t>PP&amp;E Adjustment - SG</t>
  </si>
  <si>
    <t>PP&amp;E Adjustment - CAGW</t>
  </si>
  <si>
    <t>PP&amp;E Adjustment - JBG</t>
  </si>
  <si>
    <t>Accumulated Deferred Income Taxes (WA)</t>
  </si>
  <si>
    <t>Total Account 190</t>
  </si>
  <si>
    <t>Incremental Decommissioning - WA</t>
  </si>
  <si>
    <t>Inventory Reserve - PMI</t>
  </si>
  <si>
    <t>Sick Leave Accrual - PMI</t>
  </si>
  <si>
    <t>Bridger Coal Company Underground Mine Cost Depletion</t>
  </si>
  <si>
    <t>Book Depreciation - PMI</t>
  </si>
  <si>
    <t>Sec. 263A Inventory Change - PMI</t>
  </si>
  <si>
    <t>Accrued Severance - PMI</t>
  </si>
  <si>
    <t>Vacation Accrual - PMI</t>
  </si>
  <si>
    <t>PMI Development Cost Amortization</t>
  </si>
  <si>
    <t>Coal Mine Development Expense - PMI</t>
  </si>
  <si>
    <t>Bridger Coal Company Extraction Taxes Payable - PMI</t>
  </si>
  <si>
    <t>PMI-Fuel Cost Adjustment</t>
  </si>
  <si>
    <t>Inventory Reserve</t>
  </si>
  <si>
    <t xml:space="preserve">Accrued Retention Bonus </t>
  </si>
  <si>
    <t>WA Flow-through - Non-Property - DTL</t>
  </si>
  <si>
    <t>Oregon BETC Carryforward - Self Generated</t>
  </si>
  <si>
    <t>Unearned Joint Use Pole Contact Revenue</t>
  </si>
  <si>
    <t>287341/287970</t>
  </si>
  <si>
    <t>Injuries and Damage reserve</t>
  </si>
  <si>
    <t>Bad Debt Allowances</t>
  </si>
  <si>
    <t>Transmission Service Deposits</t>
  </si>
  <si>
    <t>MCI FOG Wire Lease</t>
  </si>
  <si>
    <t>Accrued Vacation</t>
  </si>
  <si>
    <t>Pension/Retirement Accrual</t>
  </si>
  <si>
    <t>Accrued Severance</t>
  </si>
  <si>
    <t>Deferred Compensation Plan Benefits - PPL</t>
  </si>
  <si>
    <t>Accrued Bonus</t>
  </si>
  <si>
    <t>PMI EITF04-06 Pre-Stripping Cost</t>
  </si>
  <si>
    <t>Reg Liability - Property Insurance Reserve - WA</t>
  </si>
  <si>
    <t>Chehalis WA EFSEC C02 Mitigation Obligation</t>
  </si>
  <si>
    <t>Contra Receivable from Joint Owners</t>
  </si>
  <si>
    <t>Accrued Payroll Tax</t>
  </si>
  <si>
    <t>Reg Liability - Protected PP&amp;E EDIT - WA</t>
  </si>
  <si>
    <t>Accrued Payroll Taxes - PMI</t>
  </si>
  <si>
    <t>Reg Liability - Bridger Accelerated Depreciation - WA</t>
  </si>
  <si>
    <t>Reg Liability - WA Plant Closure Costs</t>
  </si>
  <si>
    <t>PMI CWIP Adjustment</t>
  </si>
  <si>
    <t>Adjustment</t>
  </si>
  <si>
    <t>Factors</t>
  </si>
  <si>
    <t>Rate</t>
  </si>
  <si>
    <t>State Portion</t>
  </si>
  <si>
    <t>ADIT Bal</t>
  </si>
  <si>
    <t>Account</t>
  </si>
  <si>
    <t>Def State</t>
  </si>
  <si>
    <t>Allocation</t>
  </si>
  <si>
    <t>Balance times</t>
  </si>
  <si>
    <t xml:space="preserve">Ratio of </t>
  </si>
  <si>
    <t>FERC</t>
  </si>
  <si>
    <t xml:space="preserve">SAP </t>
  </si>
  <si>
    <t>Total Deferred Rate</t>
  </si>
  <si>
    <t>Deferred - State Rate</t>
  </si>
  <si>
    <t>Washington Allocated</t>
  </si>
  <si>
    <t>Regulatory Adj: Effects of Ratemaking - Fixed Assets - PMI - Fed Only</t>
  </si>
  <si>
    <t xml:space="preserve">Washington 2023 General Rate Case </t>
  </si>
  <si>
    <t>Twelve Months Ended Balance - December 2025</t>
  </si>
  <si>
    <t>15.6_R</t>
  </si>
  <si>
    <t>15.6.1_R</t>
  </si>
  <si>
    <t>15.6.2_R</t>
  </si>
  <si>
    <t>15.6.3_R</t>
  </si>
  <si>
    <r>
      <t xml:space="preserve">This adjustment removes the deferred state income tax expense  and associated balances from results since state income tax expense is excluded under the WIJAM allocation methodology.
</t>
    </r>
    <r>
      <rPr>
        <i/>
        <sz val="10"/>
        <rFont val="Arial"/>
        <family val="2"/>
      </rPr>
      <t>This adjustment has been updated to reflect the new amounts with the Company's changes in Rebuttal.</t>
    </r>
  </si>
  <si>
    <t>Ref 7.6.1_R</t>
  </si>
  <si>
    <t>Exh. SLC-11</t>
  </si>
  <si>
    <t>Ref. 15.6_R</t>
  </si>
  <si>
    <t>Ref to 15.6.1_R</t>
  </si>
  <si>
    <t>Ref to 15.6_R</t>
  </si>
  <si>
    <t>Ref to 7.6.1_R</t>
  </si>
  <si>
    <t>PP&amp;E Adjustment - CN</t>
  </si>
  <si>
    <t>Ref 15.6.3_R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</si>
</sst>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3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0" xfId="0" applyFont="1" applyAlignment="1">
      <alignment horizontal="right"/>
    </xf>
    <xf numFmtId="41" fontId="4" fillId="0" borderId="19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41" fontId="1" fillId="0" borderId="0" xfId="10" applyFont="1" applyBorder="1"/>
    <xf numFmtId="0" fontId="6" fillId="0" borderId="10" xfId="0" applyFont="1" applyFill="1" applyBorder="1" applyAlignment="1">
      <alignment horizontal="center" wrapText="1"/>
    </xf>
    <xf numFmtId="41" fontId="6" fillId="0" borderId="10" xfId="1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4" xfId="0" applyFont="1" applyBorder="1"/>
    <xf numFmtId="0" fontId="1" fillId="0" borderId="12" xfId="0" applyFont="1" applyBorder="1"/>
    <xf numFmtId="17" fontId="1" fillId="0" borderId="16" xfId="0" applyNumberFormat="1" applyFont="1" applyBorder="1"/>
    <xf numFmtId="41" fontId="1" fillId="0" borderId="13" xfId="10" applyFont="1" applyBorder="1"/>
    <xf numFmtId="0" fontId="1" fillId="0" borderId="17" xfId="0" applyFont="1" applyBorder="1"/>
    <xf numFmtId="0" fontId="1" fillId="0" borderId="15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0" fontId="1" fillId="0" borderId="12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1" fontId="1" fillId="0" borderId="12" xfId="10" applyFont="1" applyBorder="1"/>
    <xf numFmtId="41" fontId="1" fillId="0" borderId="18" xfId="10" applyFont="1" applyBorder="1"/>
    <xf numFmtId="41" fontId="6" fillId="0" borderId="15" xfId="10" applyFont="1" applyFill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41" fontId="6" fillId="0" borderId="0" xfId="10" quotePrefix="1" applyFont="1" applyAlignment="1">
      <alignment horizontal="right"/>
    </xf>
    <xf numFmtId="41" fontId="6" fillId="0" borderId="0" xfId="10" applyFont="1" applyAlignment="1">
      <alignment horizontal="center"/>
    </xf>
    <xf numFmtId="17" fontId="1" fillId="0" borderId="0" xfId="0" applyNumberFormat="1" applyFont="1" applyBorder="1"/>
    <xf numFmtId="41" fontId="1" fillId="0" borderId="0" xfId="10" applyFont="1"/>
    <xf numFmtId="41" fontId="1" fillId="0" borderId="0" xfId="0" applyNumberFormat="1" applyFont="1"/>
    <xf numFmtId="166" fontId="1" fillId="0" borderId="15" xfId="2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41" fontId="1" fillId="0" borderId="13" xfId="1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left" vertical="center" readingOrder="1"/>
    </xf>
    <xf numFmtId="164" fontId="1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2" applyNumberFormat="1" applyFont="1"/>
    <xf numFmtId="164" fontId="1" fillId="0" borderId="21" xfId="1" applyNumberFormat="1" applyFont="1" applyBorder="1"/>
    <xf numFmtId="164" fontId="1" fillId="0" borderId="0" xfId="1" applyNumberFormat="1" applyFont="1" applyFill="1" applyBorder="1"/>
    <xf numFmtId="0" fontId="1" fillId="0" borderId="0" xfId="0" applyFont="1" applyAlignment="1">
      <alignment horizontal="center"/>
    </xf>
    <xf numFmtId="164" fontId="1" fillId="0" borderId="22" xfId="1" applyNumberFormat="1" applyFont="1" applyFill="1" applyBorder="1"/>
    <xf numFmtId="165" fontId="1" fillId="0" borderId="23" xfId="2" applyNumberFormat="1" applyFont="1" applyBorder="1"/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" fillId="0" borderId="0" xfId="1" applyNumberFormat="1" applyFont="1" applyFill="1"/>
    <xf numFmtId="0" fontId="1" fillId="0" borderId="0" xfId="0" applyFont="1" applyAlignment="1">
      <alignment horizontal="left"/>
    </xf>
    <xf numFmtId="164" fontId="1" fillId="0" borderId="20" xfId="0" applyNumberFormat="1" applyFont="1" applyBorder="1"/>
    <xf numFmtId="164" fontId="1" fillId="0" borderId="0" xfId="1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6" fillId="0" borderId="2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1" fillId="0" borderId="18" xfId="2" applyNumberFormat="1" applyFont="1" applyBorder="1"/>
    <xf numFmtId="0" fontId="1" fillId="0" borderId="20" xfId="0" applyFont="1" applyBorder="1" applyAlignment="1">
      <alignment horizontal="right"/>
    </xf>
    <xf numFmtId="166" fontId="1" fillId="0" borderId="24" xfId="2" applyNumberFormat="1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/>
    <xf numFmtId="0" fontId="1" fillId="0" borderId="0" xfId="0" applyFont="1" applyAlignment="1">
      <alignment horizontal="right"/>
    </xf>
    <xf numFmtId="164" fontId="6" fillId="0" borderId="0" xfId="0" applyNumberFormat="1" applyFont="1"/>
    <xf numFmtId="43" fontId="1" fillId="0" borderId="0" xfId="0" applyNumberFormat="1" applyFont="1"/>
    <xf numFmtId="164" fontId="1" fillId="0" borderId="0" xfId="1" applyNumberFormat="1" applyFont="1" applyBorder="1"/>
    <xf numFmtId="41" fontId="1" fillId="0" borderId="0" xfId="10" applyFont="1" applyAlignment="1">
      <alignment horizontal="right"/>
    </xf>
    <xf numFmtId="0" fontId="6" fillId="0" borderId="20" xfId="0" applyFont="1" applyBorder="1" applyAlignment="1">
      <alignment horizontal="center"/>
    </xf>
    <xf numFmtId="0" fontId="11" fillId="0" borderId="0" xfId="0" applyFont="1" applyBorder="1"/>
    <xf numFmtId="1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1" fontId="11" fillId="0" borderId="0" xfId="1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0" xfId="2" applyNumberFormat="1" applyFont="1" applyAlignment="1">
      <alignment horizontal="center"/>
    </xf>
    <xf numFmtId="41" fontId="11" fillId="0" borderId="0" xfId="1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41" fontId="12" fillId="0" borderId="0" xfId="1" applyNumberFormat="1" applyFont="1" applyFill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41" fontId="11" fillId="0" borderId="0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20" xfId="1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</cellXfs>
  <cellStyles count="11">
    <cellStyle name="Comma" xfId="1" builtinId="3"/>
    <cellStyle name="Comma [0]" xfId="10" builtinId="6"/>
    <cellStyle name="Normal" xfId="0" builtinId="0"/>
    <cellStyle name="Normal 16" xfId="8" xr:uid="{00000000-0005-0000-0000-000003000000}"/>
    <cellStyle name="Normal 18" xfId="5" xr:uid="{00000000-0005-0000-0000-000004000000}"/>
    <cellStyle name="Normal 19" xfId="6" xr:uid="{00000000-0005-0000-0000-000005000000}"/>
    <cellStyle name="Normal 22" xfId="7" xr:uid="{00000000-0005-0000-0000-000006000000}"/>
    <cellStyle name="Normal 6" xfId="9" xr:uid="{00000000-0005-0000-0000-000007000000}"/>
    <cellStyle name="Percent" xfId="2" builtinId="5"/>
    <cellStyle name="SAPBEXstdData" xfId="4" xr:uid="{00000000-0005-0000-0000-000009000000}"/>
    <cellStyle name="SAPBEXstdItem" xfId="3" xr:uid="{00000000-0005-0000-0000-00000A000000}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1"/>
  <sheetViews>
    <sheetView tabSelected="1"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4.140625" style="2" customWidth="1"/>
    <col min="3" max="3" width="17.5703125" style="2" customWidth="1"/>
    <col min="4" max="4" width="9.85546875" style="2" bestFit="1" customWidth="1"/>
    <col min="5" max="5" width="5.85546875" style="2" bestFit="1" customWidth="1"/>
    <col min="6" max="6" width="11.28515625" style="2" bestFit="1" customWidth="1"/>
    <col min="7" max="7" width="8.42578125" style="2" bestFit="1" customWidth="1"/>
    <col min="8" max="8" width="10.7109375" style="2" bestFit="1" customWidth="1"/>
    <col min="9" max="9" width="13.7109375" style="2" bestFit="1" customWidth="1"/>
    <col min="10" max="10" width="9.28515625" style="2" bestFit="1" customWidth="1"/>
    <col min="11" max="16384" width="9.140625" style="2"/>
  </cols>
  <sheetData>
    <row r="2" spans="1:10" x14ac:dyDescent="0.2">
      <c r="B2" s="4" t="s">
        <v>12</v>
      </c>
      <c r="D2" s="5"/>
      <c r="E2" s="5"/>
      <c r="F2" s="5"/>
      <c r="G2" s="5"/>
      <c r="H2" s="5"/>
      <c r="I2" s="29" t="s">
        <v>0</v>
      </c>
      <c r="J2" s="6" t="s">
        <v>110</v>
      </c>
    </row>
    <row r="3" spans="1:10" x14ac:dyDescent="0.2">
      <c r="B3" s="4" t="s">
        <v>23</v>
      </c>
      <c r="D3" s="5"/>
      <c r="E3" s="5"/>
      <c r="F3" s="5"/>
      <c r="G3" s="5"/>
      <c r="H3" s="5"/>
      <c r="I3" s="5"/>
      <c r="J3" s="6"/>
    </row>
    <row r="4" spans="1:10" x14ac:dyDescent="0.2">
      <c r="B4" s="4" t="s">
        <v>25</v>
      </c>
      <c r="D4" s="5"/>
      <c r="E4" s="5"/>
      <c r="F4" s="7"/>
      <c r="G4" s="5"/>
      <c r="H4" s="5"/>
      <c r="I4" s="5"/>
      <c r="J4" s="6"/>
    </row>
    <row r="5" spans="1:10" x14ac:dyDescent="0.2">
      <c r="B5" s="8"/>
      <c r="D5" s="5"/>
      <c r="E5" s="5"/>
      <c r="F5" s="9"/>
      <c r="G5" s="5"/>
      <c r="H5" s="5"/>
      <c r="I5" s="5"/>
      <c r="J5" s="6"/>
    </row>
    <row r="6" spans="1:10" x14ac:dyDescent="0.2">
      <c r="D6" s="5"/>
      <c r="E6" s="5"/>
      <c r="F6" s="9"/>
      <c r="G6" s="5"/>
      <c r="H6" s="5"/>
      <c r="I6" s="5"/>
      <c r="J6" s="6"/>
    </row>
    <row r="7" spans="1:10" x14ac:dyDescent="0.2">
      <c r="D7" s="5"/>
      <c r="E7" s="5"/>
      <c r="F7" s="5" t="s">
        <v>28</v>
      </c>
      <c r="G7" s="5"/>
      <c r="H7" s="5"/>
      <c r="I7" s="5" t="s">
        <v>24</v>
      </c>
      <c r="J7" s="6"/>
    </row>
    <row r="8" spans="1:10" x14ac:dyDescent="0.2">
      <c r="D8" s="10" t="s">
        <v>1</v>
      </c>
      <c r="E8" s="10" t="s">
        <v>29</v>
      </c>
      <c r="F8" s="10" t="s">
        <v>27</v>
      </c>
      <c r="G8" s="10" t="s">
        <v>2</v>
      </c>
      <c r="H8" s="10" t="s">
        <v>3</v>
      </c>
      <c r="I8" s="10" t="s">
        <v>4</v>
      </c>
      <c r="J8" s="11" t="s">
        <v>5</v>
      </c>
    </row>
    <row r="9" spans="1:10" x14ac:dyDescent="0.2">
      <c r="A9" s="12"/>
      <c r="B9" s="13" t="s">
        <v>9</v>
      </c>
      <c r="C9" s="12"/>
      <c r="D9" s="14"/>
      <c r="E9" s="14"/>
      <c r="F9" s="15"/>
      <c r="G9" s="14"/>
      <c r="H9" s="14"/>
      <c r="I9" s="16"/>
      <c r="J9" s="6"/>
    </row>
    <row r="10" spans="1:10" x14ac:dyDescent="0.2">
      <c r="A10" s="12"/>
      <c r="C10" s="12"/>
      <c r="D10" s="17"/>
      <c r="E10" s="14"/>
      <c r="F10" s="18"/>
      <c r="G10" s="14"/>
      <c r="H10" s="19"/>
      <c r="I10" s="20"/>
      <c r="J10" s="6"/>
    </row>
    <row r="11" spans="1:10" x14ac:dyDescent="0.2">
      <c r="A11" s="12"/>
      <c r="B11" s="104" t="s">
        <v>8</v>
      </c>
      <c r="C11" s="104"/>
      <c r="D11" s="105">
        <v>41110</v>
      </c>
      <c r="E11" s="106" t="s">
        <v>26</v>
      </c>
      <c r="F11" s="107">
        <f>'15.6.1_R'!I18</f>
        <v>-246948</v>
      </c>
      <c r="G11" s="108" t="s">
        <v>7</v>
      </c>
      <c r="H11" s="109" t="s">
        <v>30</v>
      </c>
      <c r="I11" s="110">
        <f>F11</f>
        <v>-246948</v>
      </c>
      <c r="J11" s="111" t="s">
        <v>111</v>
      </c>
    </row>
    <row r="12" spans="1:10" x14ac:dyDescent="0.2">
      <c r="A12" s="12"/>
      <c r="B12" s="104"/>
      <c r="C12" s="104"/>
      <c r="D12" s="105"/>
      <c r="E12" s="108"/>
      <c r="F12" s="107"/>
      <c r="G12" s="108"/>
      <c r="H12" s="109"/>
      <c r="I12" s="110"/>
      <c r="J12" s="111"/>
    </row>
    <row r="13" spans="1:10" x14ac:dyDescent="0.2">
      <c r="A13" s="12"/>
      <c r="B13" s="104"/>
      <c r="C13" s="104"/>
      <c r="D13" s="105"/>
      <c r="E13" s="108"/>
      <c r="F13" s="112"/>
      <c r="G13" s="108"/>
      <c r="H13" s="113"/>
      <c r="I13" s="114"/>
      <c r="J13" s="111"/>
    </row>
    <row r="14" spans="1:10" x14ac:dyDescent="0.2">
      <c r="A14" s="12"/>
      <c r="B14" s="104" t="s">
        <v>10</v>
      </c>
      <c r="C14" s="104"/>
      <c r="D14" s="105">
        <v>190</v>
      </c>
      <c r="E14" s="106" t="s">
        <v>26</v>
      </c>
      <c r="F14" s="107">
        <f>'15.6.2_R - 15.6.3_R'!L46</f>
        <v>-110760</v>
      </c>
      <c r="G14" s="108" t="s">
        <v>7</v>
      </c>
      <c r="H14" s="109" t="s">
        <v>30</v>
      </c>
      <c r="I14" s="110">
        <f>F14</f>
        <v>-110760</v>
      </c>
      <c r="J14" s="111" t="s">
        <v>112</v>
      </c>
    </row>
    <row r="15" spans="1:10" x14ac:dyDescent="0.2">
      <c r="A15" s="12"/>
      <c r="B15" s="104" t="s">
        <v>20</v>
      </c>
      <c r="C15" s="104"/>
      <c r="D15" s="105"/>
      <c r="E15" s="108"/>
      <c r="F15" s="107"/>
      <c r="G15" s="108"/>
      <c r="H15" s="113"/>
      <c r="I15" s="114"/>
      <c r="J15" s="111"/>
    </row>
    <row r="16" spans="1:10" x14ac:dyDescent="0.2">
      <c r="A16" s="12"/>
      <c r="B16" s="104" t="s">
        <v>10</v>
      </c>
      <c r="C16" s="104"/>
      <c r="D16" s="105">
        <v>282</v>
      </c>
      <c r="E16" s="106" t="s">
        <v>26</v>
      </c>
      <c r="F16" s="107">
        <f>'15.6.2_R - 15.6.3_R'!L59</f>
        <v>3290722</v>
      </c>
      <c r="G16" s="108" t="s">
        <v>7</v>
      </c>
      <c r="H16" s="109" t="s">
        <v>30</v>
      </c>
      <c r="I16" s="110">
        <f>F16</f>
        <v>3290722</v>
      </c>
      <c r="J16" s="111" t="s">
        <v>112</v>
      </c>
    </row>
    <row r="17" spans="1:10" x14ac:dyDescent="0.2">
      <c r="A17" s="12"/>
      <c r="B17" s="104"/>
      <c r="C17" s="104"/>
      <c r="D17" s="105"/>
      <c r="E17" s="108"/>
      <c r="F17" s="114"/>
      <c r="G17" s="108"/>
      <c r="H17" s="113"/>
      <c r="I17" s="114"/>
      <c r="J17" s="111"/>
    </row>
    <row r="18" spans="1:10" x14ac:dyDescent="0.2">
      <c r="A18" s="12"/>
      <c r="B18" s="104" t="s">
        <v>10</v>
      </c>
      <c r="C18" s="104"/>
      <c r="D18" s="105">
        <v>283</v>
      </c>
      <c r="E18" s="106" t="s">
        <v>26</v>
      </c>
      <c r="F18" s="107">
        <f>'15.6.2_R - 15.6.3_R'!L71</f>
        <v>-2733</v>
      </c>
      <c r="G18" s="108" t="s">
        <v>7</v>
      </c>
      <c r="H18" s="109" t="s">
        <v>30</v>
      </c>
      <c r="I18" s="110">
        <f>F18</f>
        <v>-2733</v>
      </c>
      <c r="J18" s="111" t="s">
        <v>113</v>
      </c>
    </row>
    <row r="19" spans="1:10" x14ac:dyDescent="0.2">
      <c r="A19" s="12"/>
      <c r="B19" s="12"/>
      <c r="C19" s="12"/>
      <c r="D19" s="17"/>
      <c r="E19" s="14"/>
      <c r="F19" s="30">
        <f>SUM(F14:F18)</f>
        <v>3177229</v>
      </c>
      <c r="G19" s="31"/>
      <c r="H19" s="32"/>
      <c r="I19" s="30">
        <f>SUM(I14:I18)</f>
        <v>3177229</v>
      </c>
      <c r="J19" s="6" t="s">
        <v>111</v>
      </c>
    </row>
    <row r="20" spans="1:10" x14ac:dyDescent="0.2">
      <c r="A20" s="12"/>
      <c r="B20" s="12"/>
      <c r="C20" s="12"/>
      <c r="D20" s="17"/>
      <c r="E20" s="14"/>
      <c r="F20" s="22"/>
      <c r="G20" s="14"/>
      <c r="H20" s="21"/>
      <c r="I20" s="22"/>
      <c r="J20" s="6"/>
    </row>
    <row r="21" spans="1:10" x14ac:dyDescent="0.2">
      <c r="A21" s="12"/>
      <c r="B21" s="23"/>
      <c r="C21" s="12"/>
      <c r="D21" s="14"/>
      <c r="E21" s="14"/>
      <c r="F21" s="22"/>
      <c r="G21" s="14"/>
      <c r="H21" s="21"/>
      <c r="I21" s="22"/>
      <c r="J21" s="6"/>
    </row>
    <row r="22" spans="1:10" x14ac:dyDescent="0.2">
      <c r="A22" s="12"/>
      <c r="B22" s="23"/>
      <c r="C22" s="12"/>
      <c r="D22" s="14"/>
      <c r="E22" s="14"/>
      <c r="F22" s="22"/>
      <c r="G22" s="14"/>
      <c r="H22" s="21"/>
      <c r="I22" s="22"/>
      <c r="J22" s="6"/>
    </row>
    <row r="23" spans="1:10" x14ac:dyDescent="0.2">
      <c r="A23" s="12"/>
      <c r="B23" s="12"/>
      <c r="C23" s="12"/>
      <c r="D23" s="14"/>
      <c r="E23" s="14"/>
      <c r="F23" s="22"/>
      <c r="G23" s="14"/>
      <c r="H23" s="19"/>
      <c r="I23" s="20"/>
      <c r="J23" s="6"/>
    </row>
    <row r="24" spans="1:10" x14ac:dyDescent="0.2">
      <c r="A24" s="12"/>
      <c r="B24" s="12"/>
      <c r="C24" s="12"/>
      <c r="D24" s="14"/>
      <c r="E24" s="14"/>
      <c r="F24" s="22"/>
      <c r="G24" s="14"/>
      <c r="H24" s="19"/>
      <c r="I24" s="20"/>
      <c r="J24" s="6"/>
    </row>
    <row r="25" spans="1:10" x14ac:dyDescent="0.2">
      <c r="A25" s="12"/>
      <c r="B25" s="12"/>
      <c r="C25" s="12"/>
      <c r="D25" s="14"/>
      <c r="E25" s="14"/>
      <c r="F25" s="22"/>
      <c r="G25" s="14"/>
      <c r="H25" s="19"/>
      <c r="I25" s="20"/>
      <c r="J25" s="6"/>
    </row>
    <row r="26" spans="1:10" x14ac:dyDescent="0.2">
      <c r="A26" s="12"/>
      <c r="B26" s="24"/>
      <c r="C26" s="12"/>
      <c r="D26" s="14"/>
      <c r="E26" s="14"/>
      <c r="F26" s="22"/>
      <c r="G26" s="14"/>
      <c r="H26" s="19"/>
      <c r="I26" s="20"/>
      <c r="J26" s="6"/>
    </row>
    <row r="27" spans="1:10" x14ac:dyDescent="0.2">
      <c r="A27" s="12"/>
      <c r="B27" s="23"/>
      <c r="C27" s="12"/>
      <c r="D27" s="14"/>
      <c r="E27" s="14"/>
      <c r="F27" s="22"/>
      <c r="G27" s="14"/>
      <c r="H27" s="19"/>
      <c r="I27" s="20"/>
      <c r="J27" s="6"/>
    </row>
    <row r="28" spans="1:10" x14ac:dyDescent="0.2">
      <c r="A28" s="12"/>
      <c r="B28" s="12"/>
      <c r="C28" s="12"/>
      <c r="D28" s="14"/>
      <c r="E28" s="14"/>
      <c r="F28" s="22"/>
      <c r="G28" s="14"/>
      <c r="H28" s="19"/>
      <c r="I28" s="20"/>
      <c r="J28" s="6"/>
    </row>
    <row r="29" spans="1:10" x14ac:dyDescent="0.2">
      <c r="A29" s="12"/>
      <c r="B29" s="25"/>
      <c r="C29" s="12"/>
      <c r="D29" s="14"/>
      <c r="E29" s="14"/>
      <c r="F29" s="22"/>
      <c r="G29" s="14"/>
      <c r="H29" s="19"/>
      <c r="I29" s="20"/>
      <c r="J29" s="6"/>
    </row>
    <row r="30" spans="1:10" x14ac:dyDescent="0.2">
      <c r="A30" s="12"/>
      <c r="B30" s="12"/>
      <c r="C30" s="12"/>
      <c r="D30" s="14"/>
      <c r="E30" s="14"/>
      <c r="F30" s="22"/>
      <c r="G30" s="14"/>
      <c r="H30" s="19"/>
      <c r="I30" s="20"/>
      <c r="J30" s="6"/>
    </row>
    <row r="31" spans="1:10" x14ac:dyDescent="0.2">
      <c r="A31" s="12"/>
      <c r="B31" s="23"/>
      <c r="C31" s="12"/>
      <c r="D31" s="14"/>
      <c r="E31" s="14"/>
      <c r="F31" s="22"/>
      <c r="G31" s="14"/>
      <c r="H31" s="19"/>
      <c r="I31" s="20"/>
      <c r="J31" s="6"/>
    </row>
    <row r="32" spans="1:10" x14ac:dyDescent="0.2">
      <c r="A32" s="12"/>
      <c r="B32" s="23"/>
      <c r="C32" s="12"/>
      <c r="D32" s="14"/>
      <c r="E32" s="14"/>
      <c r="F32" s="22"/>
      <c r="G32" s="14"/>
      <c r="H32" s="19"/>
      <c r="I32" s="20"/>
      <c r="J32" s="6"/>
    </row>
    <row r="33" spans="1:10" x14ac:dyDescent="0.2">
      <c r="A33" s="12"/>
      <c r="B33" s="12"/>
      <c r="C33" s="12"/>
      <c r="D33" s="14"/>
      <c r="E33" s="14"/>
      <c r="F33" s="22"/>
      <c r="G33" s="14"/>
      <c r="H33" s="19"/>
      <c r="I33" s="20"/>
      <c r="J33" s="6"/>
    </row>
    <row r="34" spans="1:10" x14ac:dyDescent="0.2">
      <c r="A34" s="12"/>
      <c r="B34" s="24"/>
      <c r="C34" s="12"/>
      <c r="D34" s="14"/>
      <c r="E34" s="14"/>
      <c r="F34" s="22"/>
      <c r="G34" s="14"/>
      <c r="H34" s="19"/>
      <c r="I34" s="20"/>
      <c r="J34" s="6"/>
    </row>
    <row r="35" spans="1:10" x14ac:dyDescent="0.2">
      <c r="A35" s="12"/>
      <c r="B35" s="13"/>
      <c r="C35" s="12"/>
      <c r="D35" s="14"/>
      <c r="E35" s="14"/>
      <c r="F35" s="22"/>
      <c r="G35" s="14"/>
      <c r="H35" s="19"/>
      <c r="I35" s="20"/>
      <c r="J35" s="6"/>
    </row>
    <row r="36" spans="1:10" x14ac:dyDescent="0.2">
      <c r="A36" s="12"/>
      <c r="B36" s="23"/>
      <c r="C36" s="12"/>
      <c r="D36" s="14"/>
      <c r="E36" s="14"/>
      <c r="F36" s="22"/>
      <c r="G36" s="14"/>
      <c r="H36" s="19"/>
      <c r="I36" s="20"/>
      <c r="J36" s="6"/>
    </row>
    <row r="37" spans="1:10" x14ac:dyDescent="0.2">
      <c r="A37" s="12"/>
      <c r="B37" s="23"/>
      <c r="C37" s="12"/>
      <c r="D37" s="14"/>
      <c r="E37" s="14"/>
      <c r="F37" s="22"/>
      <c r="G37" s="14"/>
      <c r="H37" s="19"/>
      <c r="I37" s="20"/>
      <c r="J37" s="6"/>
    </row>
    <row r="38" spans="1:10" x14ac:dyDescent="0.2">
      <c r="A38" s="12"/>
      <c r="B38" s="24"/>
      <c r="C38" s="12"/>
      <c r="D38" s="14"/>
      <c r="E38" s="14"/>
      <c r="F38" s="22"/>
      <c r="G38" s="14"/>
      <c r="H38" s="19"/>
      <c r="I38" s="20"/>
      <c r="J38" s="6"/>
    </row>
    <row r="39" spans="1:10" x14ac:dyDescent="0.2">
      <c r="A39" s="12"/>
      <c r="B39" s="24"/>
      <c r="C39" s="12"/>
      <c r="D39" s="14"/>
      <c r="E39" s="14"/>
      <c r="F39" s="22"/>
      <c r="G39" s="14"/>
      <c r="H39" s="19"/>
      <c r="I39" s="20"/>
      <c r="J39" s="6"/>
    </row>
    <row r="40" spans="1:10" x14ac:dyDescent="0.2">
      <c r="A40" s="12"/>
      <c r="B40" s="24"/>
      <c r="C40" s="12"/>
      <c r="D40" s="14"/>
      <c r="E40" s="14"/>
      <c r="F40" s="22"/>
      <c r="G40" s="14"/>
      <c r="H40" s="19"/>
      <c r="I40" s="20"/>
      <c r="J40" s="6"/>
    </row>
    <row r="41" spans="1:10" x14ac:dyDescent="0.2">
      <c r="A41" s="12"/>
      <c r="B41" s="12"/>
      <c r="C41" s="12"/>
      <c r="D41" s="14"/>
      <c r="E41" s="14"/>
      <c r="F41" s="22"/>
      <c r="G41" s="14"/>
      <c r="H41" s="19"/>
      <c r="I41" s="20"/>
      <c r="J41" s="6"/>
    </row>
    <row r="42" spans="1:10" x14ac:dyDescent="0.2">
      <c r="A42" s="12"/>
      <c r="B42" s="12"/>
      <c r="C42" s="12"/>
      <c r="D42" s="14"/>
      <c r="E42" s="14"/>
      <c r="F42" s="22"/>
      <c r="G42" s="14"/>
      <c r="H42" s="19"/>
      <c r="I42" s="20"/>
      <c r="J42" s="6"/>
    </row>
    <row r="43" spans="1:10" x14ac:dyDescent="0.2">
      <c r="A43" s="12"/>
      <c r="B43" s="12"/>
      <c r="C43" s="12"/>
      <c r="D43" s="14"/>
      <c r="E43" s="14"/>
      <c r="F43" s="22"/>
      <c r="G43" s="14"/>
      <c r="H43" s="19"/>
      <c r="I43" s="20"/>
      <c r="J43" s="6"/>
    </row>
    <row r="44" spans="1:10" ht="13.5" thickBot="1" x14ac:dyDescent="0.25">
      <c r="A44" s="12"/>
      <c r="B44" s="25" t="s">
        <v>6</v>
      </c>
      <c r="C44" s="12"/>
      <c r="D44" s="14"/>
      <c r="E44" s="14"/>
      <c r="F44" s="14"/>
      <c r="G44" s="14"/>
      <c r="H44" s="14"/>
      <c r="I44" s="14"/>
      <c r="J44" s="6"/>
    </row>
    <row r="45" spans="1:10" x14ac:dyDescent="0.2">
      <c r="A45" s="26"/>
      <c r="B45" s="115" t="s">
        <v>114</v>
      </c>
      <c r="C45" s="115"/>
      <c r="D45" s="115"/>
      <c r="E45" s="115"/>
      <c r="F45" s="115"/>
      <c r="G45" s="115"/>
      <c r="H45" s="115"/>
      <c r="I45" s="115"/>
      <c r="J45" s="116"/>
    </row>
    <row r="46" spans="1:10" x14ac:dyDescent="0.2">
      <c r="A46" s="27"/>
      <c r="B46" s="117"/>
      <c r="C46" s="117"/>
      <c r="D46" s="117"/>
      <c r="E46" s="117"/>
      <c r="F46" s="117"/>
      <c r="G46" s="117"/>
      <c r="H46" s="117"/>
      <c r="I46" s="117"/>
      <c r="J46" s="118"/>
    </row>
    <row r="47" spans="1:10" x14ac:dyDescent="0.2">
      <c r="A47" s="27"/>
      <c r="B47" s="117"/>
      <c r="C47" s="117"/>
      <c r="D47" s="117"/>
      <c r="E47" s="117"/>
      <c r="F47" s="117"/>
      <c r="G47" s="117"/>
      <c r="H47" s="117"/>
      <c r="I47" s="117"/>
      <c r="J47" s="118"/>
    </row>
    <row r="48" spans="1:10" x14ac:dyDescent="0.2">
      <c r="A48" s="27"/>
      <c r="B48" s="117"/>
      <c r="C48" s="117"/>
      <c r="D48" s="117"/>
      <c r="E48" s="117"/>
      <c r="F48" s="117"/>
      <c r="G48" s="117"/>
      <c r="H48" s="117"/>
      <c r="I48" s="117"/>
      <c r="J48" s="118"/>
    </row>
    <row r="49" spans="1:10" x14ac:dyDescent="0.2">
      <c r="A49" s="27"/>
      <c r="B49" s="117"/>
      <c r="C49" s="117"/>
      <c r="D49" s="117"/>
      <c r="E49" s="117"/>
      <c r="F49" s="117"/>
      <c r="G49" s="117"/>
      <c r="H49" s="117"/>
      <c r="I49" s="117"/>
      <c r="J49" s="118"/>
    </row>
    <row r="50" spans="1:10" x14ac:dyDescent="0.2">
      <c r="A50" s="27"/>
      <c r="B50" s="117"/>
      <c r="C50" s="117"/>
      <c r="D50" s="117"/>
      <c r="E50" s="117"/>
      <c r="F50" s="117"/>
      <c r="G50" s="117"/>
      <c r="H50" s="117"/>
      <c r="I50" s="117"/>
      <c r="J50" s="118"/>
    </row>
    <row r="51" spans="1:10" x14ac:dyDescent="0.2">
      <c r="A51" s="27"/>
      <c r="B51" s="117"/>
      <c r="C51" s="117"/>
      <c r="D51" s="117"/>
      <c r="E51" s="117"/>
      <c r="F51" s="117"/>
      <c r="G51" s="117"/>
      <c r="H51" s="117"/>
      <c r="I51" s="117"/>
      <c r="J51" s="118"/>
    </row>
    <row r="52" spans="1:10" x14ac:dyDescent="0.2">
      <c r="A52" s="27"/>
      <c r="B52" s="117"/>
      <c r="C52" s="117"/>
      <c r="D52" s="117"/>
      <c r="E52" s="117"/>
      <c r="F52" s="117"/>
      <c r="G52" s="117"/>
      <c r="H52" s="117"/>
      <c r="I52" s="117"/>
      <c r="J52" s="118"/>
    </row>
    <row r="53" spans="1:10" x14ac:dyDescent="0.2">
      <c r="A53" s="27"/>
      <c r="B53" s="117"/>
      <c r="C53" s="117"/>
      <c r="D53" s="117"/>
      <c r="E53" s="117"/>
      <c r="F53" s="117"/>
      <c r="G53" s="117"/>
      <c r="H53" s="117"/>
      <c r="I53" s="117"/>
      <c r="J53" s="118"/>
    </row>
    <row r="54" spans="1:10" ht="13.5" thickBot="1" x14ac:dyDescent="0.25">
      <c r="A54" s="28"/>
      <c r="B54" s="119"/>
      <c r="C54" s="119"/>
      <c r="D54" s="119"/>
      <c r="E54" s="119"/>
      <c r="F54" s="119"/>
      <c r="G54" s="119"/>
      <c r="H54" s="119"/>
      <c r="I54" s="119"/>
      <c r="J54" s="120"/>
    </row>
    <row r="61" spans="1:10" x14ac:dyDescent="0.2">
      <c r="B61" s="69"/>
    </row>
  </sheetData>
  <mergeCells count="1">
    <mergeCell ref="B45:J54"/>
  </mergeCells>
  <phoneticPr fontId="10" type="noConversion"/>
  <conditionalFormatting sqref="J2">
    <cfRule type="cellIs" dxfId="4" priority="5" stopIfTrue="1" operator="equal">
      <formula>"x.x"</formula>
    </cfRule>
  </conditionalFormatting>
  <conditionalFormatting sqref="B10 B13:B17 B19:B20">
    <cfRule type="cellIs" dxfId="3" priority="4" stopIfTrue="1" operator="equal">
      <formula>"Title"</formula>
    </cfRule>
  </conditionalFormatting>
  <conditionalFormatting sqref="B9">
    <cfRule type="cellIs" dxfId="2" priority="3" stopIfTrue="1" operator="equal">
      <formula>"Adjustment to Income/Expense/Rate Base:"</formula>
    </cfRule>
  </conditionalFormatting>
  <conditionalFormatting sqref="B11:B12">
    <cfRule type="cellIs" dxfId="1" priority="2" stopIfTrue="1" operator="equal">
      <formula>"Title"</formula>
    </cfRule>
  </conditionalFormatting>
  <conditionalFormatting sqref="B18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 E12:E13 E15 E17 E19:E43" xr:uid="{00000000-0002-0000-0100-000002000000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3" xr:uid="{00000000-0002-0000-0100-000000000000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3" xr:uid="{00000000-0002-0000-0100-000001000000}">
      <formula1>#REF!</formula1>
    </dataValidation>
  </dataValidations>
  <pageMargins left="0.7" right="0.7" top="0.75" bottom="0.75" header="0.3" footer="0.3"/>
  <pageSetup scale="9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45.7109375" style="1" customWidth="1"/>
    <col min="2" max="2" width="9.140625" style="1"/>
    <col min="3" max="3" width="13" style="62" customWidth="1"/>
    <col min="4" max="4" width="14.28515625" style="1" customWidth="1"/>
    <col min="5" max="5" width="1.7109375" style="1" customWidth="1"/>
    <col min="6" max="6" width="12.28515625" style="1" customWidth="1"/>
    <col min="7" max="7" width="14.42578125" style="1" customWidth="1"/>
    <col min="8" max="8" width="1.7109375" style="1" customWidth="1"/>
    <col min="9" max="9" width="12" style="1" customWidth="1"/>
    <col min="10" max="10" width="12.85546875" style="1" customWidth="1"/>
    <col min="11" max="16384" width="9.140625" style="1"/>
  </cols>
  <sheetData>
    <row r="1" spans="1:10" x14ac:dyDescent="0.2">
      <c r="A1" s="33" t="s">
        <v>12</v>
      </c>
      <c r="B1" s="34"/>
      <c r="C1" s="35"/>
    </row>
    <row r="2" spans="1:10" x14ac:dyDescent="0.2">
      <c r="A2" s="33" t="s">
        <v>23</v>
      </c>
      <c r="B2" s="34"/>
      <c r="C2" s="36"/>
    </row>
    <row r="3" spans="1:10" x14ac:dyDescent="0.2">
      <c r="A3" s="33" t="str">
        <f>'15.6_R'!B4</f>
        <v>Remove Deferred State Tax Expense &amp; Balance - Year 2</v>
      </c>
      <c r="B3" s="34"/>
      <c r="C3" s="36"/>
    </row>
    <row r="4" spans="1:10" x14ac:dyDescent="0.2">
      <c r="A4" s="33"/>
      <c r="B4" s="34"/>
      <c r="C4" s="127">
        <v>2025</v>
      </c>
      <c r="D4" s="128"/>
      <c r="F4" s="121">
        <v>2024</v>
      </c>
      <c r="G4" s="121"/>
      <c r="I4" s="121" t="s">
        <v>22</v>
      </c>
      <c r="J4" s="121"/>
    </row>
    <row r="5" spans="1:10" x14ac:dyDescent="0.2">
      <c r="A5" s="34"/>
      <c r="B5" s="34"/>
      <c r="C5" s="36"/>
    </row>
    <row r="6" spans="1:10" s="41" customFormat="1" ht="29.25" customHeight="1" x14ac:dyDescent="0.2">
      <c r="A6" s="37" t="s">
        <v>11</v>
      </c>
      <c r="B6" s="37" t="s">
        <v>13</v>
      </c>
      <c r="C6" s="38" t="s">
        <v>8</v>
      </c>
      <c r="D6" s="39" t="s">
        <v>14</v>
      </c>
      <c r="E6" s="40"/>
      <c r="F6" s="38" t="s">
        <v>8</v>
      </c>
      <c r="G6" s="39" t="s">
        <v>14</v>
      </c>
      <c r="H6" s="40"/>
      <c r="I6" s="38" t="s">
        <v>8</v>
      </c>
      <c r="J6" s="39" t="s">
        <v>14</v>
      </c>
    </row>
    <row r="7" spans="1:10" x14ac:dyDescent="0.2">
      <c r="A7" s="122" t="s">
        <v>31</v>
      </c>
      <c r="B7" s="3"/>
      <c r="C7" s="45"/>
      <c r="D7" s="43"/>
      <c r="E7" s="34"/>
      <c r="F7" s="45"/>
      <c r="G7" s="43"/>
      <c r="H7" s="34"/>
      <c r="I7" s="45"/>
      <c r="J7" s="43"/>
    </row>
    <row r="8" spans="1:10" x14ac:dyDescent="0.2">
      <c r="A8" s="123"/>
      <c r="B8" s="47"/>
      <c r="C8" s="48">
        <v>1190469</v>
      </c>
      <c r="D8" s="43"/>
      <c r="E8" s="34"/>
      <c r="F8" s="48">
        <v>-502391</v>
      </c>
      <c r="G8" s="43"/>
      <c r="H8" s="34"/>
      <c r="I8" s="48">
        <f>C8-F8</f>
        <v>1692860</v>
      </c>
      <c r="J8" s="43"/>
    </row>
    <row r="9" spans="1:10" ht="24" customHeight="1" x14ac:dyDescent="0.2">
      <c r="A9" s="49" t="s">
        <v>21</v>
      </c>
      <c r="B9" s="3"/>
      <c r="C9" s="45"/>
      <c r="D9" s="50">
        <f>'15.6.2_R - 15.6.3_R'!D73</f>
        <v>-214936910</v>
      </c>
      <c r="E9" s="34"/>
      <c r="F9" s="45"/>
      <c r="G9" s="50">
        <v>-193156576</v>
      </c>
      <c r="H9" s="34"/>
      <c r="I9" s="45"/>
      <c r="J9" s="50">
        <f>D9-G9</f>
        <v>-21780334</v>
      </c>
    </row>
    <row r="10" spans="1:10" x14ac:dyDescent="0.2">
      <c r="A10" s="51" t="s">
        <v>15</v>
      </c>
      <c r="B10" s="64">
        <v>3.5866000000000002E-2</v>
      </c>
      <c r="C10" s="45"/>
      <c r="D10" s="52"/>
      <c r="E10" s="53"/>
      <c r="F10" s="45"/>
      <c r="G10" s="52"/>
      <c r="H10" s="36"/>
      <c r="I10" s="45"/>
      <c r="J10" s="52"/>
    </row>
    <row r="11" spans="1:10" x14ac:dyDescent="0.2">
      <c r="A11" s="44"/>
      <c r="B11" s="67"/>
      <c r="C11" s="45"/>
      <c r="D11" s="43"/>
      <c r="E11" s="34"/>
      <c r="F11" s="45"/>
      <c r="G11" s="43"/>
      <c r="H11" s="34"/>
      <c r="I11" s="45"/>
      <c r="J11" s="43"/>
    </row>
    <row r="12" spans="1:10" x14ac:dyDescent="0.2">
      <c r="A12" s="46" t="s">
        <v>16</v>
      </c>
      <c r="B12" s="64">
        <v>0.245866</v>
      </c>
      <c r="C12" s="45"/>
      <c r="D12" s="43"/>
      <c r="F12" s="45"/>
      <c r="G12" s="43"/>
      <c r="I12" s="45"/>
      <c r="J12" s="43"/>
    </row>
    <row r="13" spans="1:10" x14ac:dyDescent="0.2">
      <c r="A13" s="125" t="s">
        <v>17</v>
      </c>
      <c r="B13" s="68"/>
      <c r="C13" s="45"/>
      <c r="D13" s="43"/>
      <c r="F13" s="45"/>
      <c r="G13" s="43"/>
      <c r="I13" s="45"/>
      <c r="J13" s="43"/>
    </row>
    <row r="14" spans="1:10" x14ac:dyDescent="0.2">
      <c r="A14" s="126"/>
      <c r="B14" s="47"/>
      <c r="C14" s="64">
        <f>ROUND(B10/B12,8)</f>
        <v>0.14587621000000001</v>
      </c>
      <c r="D14" s="65">
        <f>+C14</f>
        <v>0.14587621000000001</v>
      </c>
      <c r="E14" s="66"/>
      <c r="F14" s="64">
        <v>0.14587621000000001</v>
      </c>
      <c r="G14" s="65">
        <v>0.14587621000000001</v>
      </c>
      <c r="H14" s="66"/>
      <c r="I14" s="64">
        <v>0.14587621000000001</v>
      </c>
      <c r="J14" s="65">
        <v>0.14587621000000001</v>
      </c>
    </row>
    <row r="15" spans="1:10" x14ac:dyDescent="0.2">
      <c r="A15" s="124" t="s">
        <v>18</v>
      </c>
      <c r="B15" s="3"/>
      <c r="C15" s="45"/>
      <c r="D15" s="43"/>
      <c r="F15" s="45"/>
      <c r="G15" s="43"/>
      <c r="I15" s="45"/>
      <c r="J15" s="43"/>
    </row>
    <row r="16" spans="1:10" x14ac:dyDescent="0.2">
      <c r="A16" s="123"/>
      <c r="B16" s="47"/>
      <c r="C16" s="48">
        <f>ROUND(C14*C8,0)</f>
        <v>173661</v>
      </c>
      <c r="D16" s="54"/>
      <c r="F16" s="48">
        <v>-73287</v>
      </c>
      <c r="G16" s="54"/>
      <c r="I16" s="48">
        <f>C16-F16</f>
        <v>246948</v>
      </c>
      <c r="J16" s="54"/>
    </row>
    <row r="17" spans="1:10" x14ac:dyDescent="0.2">
      <c r="A17" s="124" t="s">
        <v>19</v>
      </c>
      <c r="B17" s="3"/>
      <c r="C17" s="45"/>
      <c r="D17" s="43"/>
      <c r="F17" s="45"/>
      <c r="G17" s="43"/>
      <c r="I17" s="45"/>
      <c r="J17" s="43"/>
    </row>
    <row r="18" spans="1:10" x14ac:dyDescent="0.2">
      <c r="A18" s="123"/>
      <c r="B18" s="47"/>
      <c r="C18" s="55">
        <f>-C16</f>
        <v>-173661</v>
      </c>
      <c r="D18" s="48">
        <f>'15.6.2_R - 15.6.3_R'!G75</f>
        <v>31354134</v>
      </c>
      <c r="F18" s="48">
        <v>73287</v>
      </c>
      <c r="G18" s="48">
        <f>'15.6.2_R - 15.6.3_R'!J75</f>
        <v>28176905</v>
      </c>
      <c r="I18" s="56">
        <f>-I16</f>
        <v>-246948</v>
      </c>
      <c r="J18" s="57">
        <f>D18-G18</f>
        <v>3177229</v>
      </c>
    </row>
    <row r="19" spans="1:10" x14ac:dyDescent="0.2">
      <c r="C19" s="58"/>
      <c r="D19" s="102" t="s">
        <v>122</v>
      </c>
      <c r="F19" s="59" t="s">
        <v>20</v>
      </c>
      <c r="G19" s="102" t="s">
        <v>115</v>
      </c>
      <c r="I19" s="60" t="s">
        <v>117</v>
      </c>
      <c r="J19" s="60" t="s">
        <v>117</v>
      </c>
    </row>
    <row r="20" spans="1:10" x14ac:dyDescent="0.2">
      <c r="A20" s="61"/>
      <c r="G20" s="98" t="s">
        <v>116</v>
      </c>
    </row>
    <row r="21" spans="1:10" x14ac:dyDescent="0.2">
      <c r="D21" s="100"/>
    </row>
    <row r="22" spans="1:10" x14ac:dyDescent="0.2">
      <c r="G22" s="63"/>
    </row>
  </sheetData>
  <mergeCells count="7">
    <mergeCell ref="I4:J4"/>
    <mergeCell ref="A7:A8"/>
    <mergeCell ref="A17:A18"/>
    <mergeCell ref="A15:A16"/>
    <mergeCell ref="A13:A14"/>
    <mergeCell ref="F4:G4"/>
    <mergeCell ref="C4:D4"/>
  </mergeCells>
  <printOptions horizontalCentered="1"/>
  <pageMargins left="0.7" right="0.7" top="0.75" bottom="0.75" header="0.3" footer="0.3"/>
  <pageSetup scale="89" orientation="landscape" r:id="rId1"/>
  <headerFooter>
    <oddFooter>&amp;C&amp;"Arial,Regular"&amp;10Page 15.6.1_R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CC50-8AD7-4A02-BD49-A90515A52624}">
  <sheetPr>
    <pageSetUpPr fitToPage="1"/>
  </sheetPr>
  <dimension ref="A1:M77"/>
  <sheetViews>
    <sheetView view="pageBreakPreview" topLeftCell="A25" zoomScale="70" zoomScaleNormal="100" zoomScaleSheetLayoutView="70" workbookViewId="0"/>
  </sheetViews>
  <sheetFormatPr defaultColWidth="9.140625" defaultRowHeight="12.75" x14ac:dyDescent="0.2"/>
  <cols>
    <col min="1" max="1" width="73.7109375" style="1" customWidth="1"/>
    <col min="2" max="2" width="13.42578125" style="1" bestFit="1" customWidth="1"/>
    <col min="3" max="3" width="9.28515625" style="1" bestFit="1" customWidth="1"/>
    <col min="4" max="4" width="12.85546875" style="1" customWidth="1"/>
    <col min="5" max="5" width="12.140625" style="1" customWidth="1"/>
    <col min="6" max="6" width="13.5703125" style="1" bestFit="1" customWidth="1"/>
    <col min="7" max="7" width="14" style="1" customWidth="1"/>
    <col min="8" max="8" width="9.7109375" style="1" bestFit="1" customWidth="1"/>
    <col min="9" max="9" width="0.85546875" style="1" customWidth="1"/>
    <col min="10" max="10" width="12.140625" style="70" customWidth="1"/>
    <col min="11" max="11" width="0.85546875" style="1" customWidth="1"/>
    <col min="12" max="12" width="15.85546875" style="1" customWidth="1"/>
    <col min="13" max="16384" width="9.140625" style="1"/>
  </cols>
  <sheetData>
    <row r="1" spans="1:12" x14ac:dyDescent="0.2">
      <c r="A1" s="71" t="s">
        <v>12</v>
      </c>
      <c r="K1" s="98"/>
      <c r="L1" s="77"/>
    </row>
    <row r="2" spans="1:12" x14ac:dyDescent="0.2">
      <c r="A2" s="71" t="s">
        <v>108</v>
      </c>
    </row>
    <row r="3" spans="1:12" x14ac:dyDescent="0.2">
      <c r="A3" s="71" t="s">
        <v>25</v>
      </c>
      <c r="B3" s="2"/>
    </row>
    <row r="4" spans="1:12" x14ac:dyDescent="0.2">
      <c r="A4" s="4" t="s">
        <v>109</v>
      </c>
    </row>
    <row r="5" spans="1:12" x14ac:dyDescent="0.2">
      <c r="A5" s="71" t="s">
        <v>106</v>
      </c>
      <c r="C5" s="97"/>
      <c r="D5" s="96" t="s">
        <v>105</v>
      </c>
      <c r="E5" s="95">
        <f>SUM(0.245866-0.21)</f>
        <v>3.5866000000000009E-2</v>
      </c>
    </row>
    <row r="6" spans="1:12" x14ac:dyDescent="0.2">
      <c r="C6" s="46"/>
      <c r="D6" s="94" t="s">
        <v>104</v>
      </c>
      <c r="E6" s="93">
        <v>0.245866</v>
      </c>
    </row>
    <row r="7" spans="1:12" x14ac:dyDescent="0.2">
      <c r="G7" s="92">
        <v>2025</v>
      </c>
      <c r="J7" s="91">
        <v>2024</v>
      </c>
    </row>
    <row r="8" spans="1:12" x14ac:dyDescent="0.2">
      <c r="A8" s="42"/>
      <c r="B8" s="88" t="s">
        <v>103</v>
      </c>
      <c r="C8" s="88" t="s">
        <v>102</v>
      </c>
      <c r="D8" s="90">
        <v>46022</v>
      </c>
      <c r="E8" s="88" t="s">
        <v>101</v>
      </c>
      <c r="F8" s="88" t="s">
        <v>100</v>
      </c>
      <c r="G8" s="88" t="s">
        <v>98</v>
      </c>
      <c r="H8" s="89" t="s">
        <v>99</v>
      </c>
      <c r="J8" s="88" t="s">
        <v>98</v>
      </c>
    </row>
    <row r="9" spans="1:12" x14ac:dyDescent="0.2">
      <c r="A9" s="86" t="s">
        <v>11</v>
      </c>
      <c r="B9" s="86" t="s">
        <v>97</v>
      </c>
      <c r="C9" s="86" t="s">
        <v>97</v>
      </c>
      <c r="D9" s="86" t="s">
        <v>96</v>
      </c>
      <c r="E9" s="86" t="s">
        <v>95</v>
      </c>
      <c r="F9" s="86" t="s">
        <v>94</v>
      </c>
      <c r="G9" s="86" t="s">
        <v>92</v>
      </c>
      <c r="H9" s="87" t="s">
        <v>93</v>
      </c>
      <c r="J9" s="86" t="s">
        <v>92</v>
      </c>
      <c r="L9" s="103" t="s">
        <v>22</v>
      </c>
    </row>
    <row r="10" spans="1:12" x14ac:dyDescent="0.2">
      <c r="A10" s="83" t="s">
        <v>91</v>
      </c>
      <c r="B10" s="77">
        <v>286801</v>
      </c>
      <c r="C10" s="77">
        <v>190</v>
      </c>
      <c r="D10" s="85">
        <v>62554</v>
      </c>
      <c r="E10" s="74">
        <f>ROUND($E$5/$E$6,6)</f>
        <v>0.14587600000000001</v>
      </c>
      <c r="F10" s="70">
        <f t="shared" ref="F10:F45" si="0">ROUND(D10*E10,0)</f>
        <v>9125</v>
      </c>
      <c r="G10" s="73">
        <f t="shared" ref="G10:G45" si="1">-F10</f>
        <v>-9125</v>
      </c>
      <c r="H10" s="5" t="s">
        <v>7</v>
      </c>
      <c r="J10" s="70">
        <v>-9125</v>
      </c>
      <c r="L10" s="73">
        <f t="shared" ref="L10:L45" si="2">G10-J10</f>
        <v>0</v>
      </c>
    </row>
    <row r="11" spans="1:12" x14ac:dyDescent="0.2">
      <c r="A11" s="83" t="s">
        <v>90</v>
      </c>
      <c r="B11" s="77">
        <v>287045</v>
      </c>
      <c r="C11" s="77">
        <v>190</v>
      </c>
      <c r="D11" s="85">
        <v>1499982</v>
      </c>
      <c r="E11" s="74">
        <f t="shared" ref="E11:E45" si="3">$E$10</f>
        <v>0.14587600000000001</v>
      </c>
      <c r="F11" s="70">
        <f t="shared" si="0"/>
        <v>218811</v>
      </c>
      <c r="G11" s="73">
        <f t="shared" si="1"/>
        <v>-218811</v>
      </c>
      <c r="H11" s="5" t="s">
        <v>7</v>
      </c>
      <c r="J11" s="70">
        <v>-170187</v>
      </c>
      <c r="L11" s="73">
        <f t="shared" si="2"/>
        <v>-48624</v>
      </c>
    </row>
    <row r="12" spans="1:12" x14ac:dyDescent="0.2">
      <c r="A12" s="83" t="s">
        <v>89</v>
      </c>
      <c r="B12" s="77">
        <v>287048</v>
      </c>
      <c r="C12" s="77">
        <v>190</v>
      </c>
      <c r="D12" s="85">
        <v>2612879</v>
      </c>
      <c r="E12" s="74">
        <f t="shared" si="3"/>
        <v>0.14587600000000001</v>
      </c>
      <c r="F12" s="70">
        <f t="shared" si="0"/>
        <v>381156</v>
      </c>
      <c r="G12" s="73">
        <f t="shared" si="1"/>
        <v>-381156</v>
      </c>
      <c r="H12" s="5" t="s">
        <v>7</v>
      </c>
      <c r="J12" s="70">
        <v>-309926</v>
      </c>
      <c r="L12" s="73">
        <f t="shared" si="2"/>
        <v>-71230</v>
      </c>
    </row>
    <row r="13" spans="1:12" x14ac:dyDescent="0.2">
      <c r="A13" s="83" t="s">
        <v>88</v>
      </c>
      <c r="B13" s="77">
        <v>287067</v>
      </c>
      <c r="C13" s="77">
        <v>190</v>
      </c>
      <c r="D13" s="85">
        <v>42028</v>
      </c>
      <c r="E13" s="74">
        <f t="shared" si="3"/>
        <v>0.14587600000000001</v>
      </c>
      <c r="F13" s="70">
        <f t="shared" si="0"/>
        <v>6131</v>
      </c>
      <c r="G13" s="73">
        <f t="shared" si="1"/>
        <v>-6131</v>
      </c>
      <c r="H13" s="5" t="s">
        <v>7</v>
      </c>
      <c r="J13" s="70">
        <v>-6131</v>
      </c>
      <c r="L13" s="73">
        <f t="shared" si="2"/>
        <v>0</v>
      </c>
    </row>
    <row r="14" spans="1:12" x14ac:dyDescent="0.2">
      <c r="A14" s="83" t="s">
        <v>87</v>
      </c>
      <c r="B14" s="77">
        <v>287114</v>
      </c>
      <c r="C14" s="77">
        <v>190</v>
      </c>
      <c r="D14" s="85">
        <v>15986988</v>
      </c>
      <c r="E14" s="74">
        <f t="shared" si="3"/>
        <v>0.14587600000000001</v>
      </c>
      <c r="F14" s="70">
        <f t="shared" si="0"/>
        <v>2332118</v>
      </c>
      <c r="G14" s="73">
        <f t="shared" si="1"/>
        <v>-2332118</v>
      </c>
      <c r="H14" s="5" t="s">
        <v>7</v>
      </c>
      <c r="J14" s="70">
        <v>-2425312</v>
      </c>
      <c r="L14" s="73">
        <f t="shared" si="2"/>
        <v>93194</v>
      </c>
    </row>
    <row r="15" spans="1:12" x14ac:dyDescent="0.2">
      <c r="A15" s="83" t="s">
        <v>86</v>
      </c>
      <c r="B15" s="77">
        <v>287180</v>
      </c>
      <c r="C15" s="77">
        <v>190</v>
      </c>
      <c r="D15" s="85">
        <v>318055</v>
      </c>
      <c r="E15" s="74">
        <f t="shared" si="3"/>
        <v>0.14587600000000001</v>
      </c>
      <c r="F15" s="70">
        <f t="shared" si="0"/>
        <v>46397</v>
      </c>
      <c r="G15" s="73">
        <f t="shared" si="1"/>
        <v>-46397</v>
      </c>
      <c r="H15" s="5" t="s">
        <v>7</v>
      </c>
      <c r="J15" s="70">
        <v>-46397</v>
      </c>
      <c r="L15" s="73">
        <f t="shared" si="2"/>
        <v>0</v>
      </c>
    </row>
    <row r="16" spans="1:12" x14ac:dyDescent="0.2">
      <c r="A16" s="83" t="s">
        <v>85</v>
      </c>
      <c r="B16" s="77">
        <v>287214</v>
      </c>
      <c r="C16" s="77">
        <v>190</v>
      </c>
      <c r="D16" s="85">
        <v>4104</v>
      </c>
      <c r="E16" s="74">
        <f t="shared" si="3"/>
        <v>0.14587600000000001</v>
      </c>
      <c r="F16" s="70">
        <f t="shared" si="0"/>
        <v>599</v>
      </c>
      <c r="G16" s="73">
        <f t="shared" si="1"/>
        <v>-599</v>
      </c>
      <c r="H16" s="5" t="s">
        <v>7</v>
      </c>
      <c r="J16" s="70">
        <v>-599</v>
      </c>
      <c r="L16" s="73">
        <f t="shared" si="2"/>
        <v>0</v>
      </c>
    </row>
    <row r="17" spans="1:12" x14ac:dyDescent="0.2">
      <c r="A17" s="83" t="s">
        <v>84</v>
      </c>
      <c r="B17" s="77">
        <v>287219</v>
      </c>
      <c r="C17" s="77">
        <v>190</v>
      </c>
      <c r="D17" s="85">
        <v>12799</v>
      </c>
      <c r="E17" s="74">
        <f t="shared" si="3"/>
        <v>0.14587600000000001</v>
      </c>
      <c r="F17" s="70">
        <f t="shared" si="0"/>
        <v>1867</v>
      </c>
      <c r="G17" s="73">
        <f t="shared" si="1"/>
        <v>-1867</v>
      </c>
      <c r="H17" s="5" t="s">
        <v>7</v>
      </c>
      <c r="J17" s="70">
        <v>-1867</v>
      </c>
      <c r="L17" s="73">
        <f t="shared" si="2"/>
        <v>0</v>
      </c>
    </row>
    <row r="18" spans="1:12" x14ac:dyDescent="0.2">
      <c r="A18" s="83" t="s">
        <v>83</v>
      </c>
      <c r="B18" s="77">
        <v>287256</v>
      </c>
      <c r="C18" s="77">
        <v>190</v>
      </c>
      <c r="D18" s="85">
        <v>-2011</v>
      </c>
      <c r="E18" s="74">
        <f t="shared" si="3"/>
        <v>0.14587600000000001</v>
      </c>
      <c r="F18" s="70">
        <f t="shared" si="0"/>
        <v>-293</v>
      </c>
      <c r="G18" s="73">
        <f t="shared" si="1"/>
        <v>293</v>
      </c>
      <c r="H18" s="5" t="s">
        <v>7</v>
      </c>
      <c r="J18" s="70">
        <v>293</v>
      </c>
      <c r="L18" s="73">
        <f t="shared" si="2"/>
        <v>0</v>
      </c>
    </row>
    <row r="19" spans="1:12" x14ac:dyDescent="0.2">
      <c r="A19" s="83" t="s">
        <v>82</v>
      </c>
      <c r="B19" s="77">
        <v>287302</v>
      </c>
      <c r="C19" s="77">
        <v>190</v>
      </c>
      <c r="D19" s="85">
        <v>290001</v>
      </c>
      <c r="E19" s="74">
        <f t="shared" si="3"/>
        <v>0.14587600000000001</v>
      </c>
      <c r="F19" s="70">
        <f t="shared" si="0"/>
        <v>42304</v>
      </c>
      <c r="G19" s="73">
        <f t="shared" si="1"/>
        <v>-42304</v>
      </c>
      <c r="H19" s="5" t="s">
        <v>7</v>
      </c>
      <c r="J19" s="70">
        <v>-42304</v>
      </c>
      <c r="L19" s="73">
        <f t="shared" si="2"/>
        <v>0</v>
      </c>
    </row>
    <row r="20" spans="1:12" x14ac:dyDescent="0.2">
      <c r="A20" s="83" t="s">
        <v>81</v>
      </c>
      <c r="B20" s="77">
        <v>287323</v>
      </c>
      <c r="C20" s="77">
        <v>190</v>
      </c>
      <c r="D20" s="85">
        <v>6745</v>
      </c>
      <c r="E20" s="74">
        <f t="shared" si="3"/>
        <v>0.14587600000000001</v>
      </c>
      <c r="F20" s="70">
        <f t="shared" si="0"/>
        <v>984</v>
      </c>
      <c r="G20" s="73">
        <f t="shared" si="1"/>
        <v>-984</v>
      </c>
      <c r="H20" s="5" t="s">
        <v>7</v>
      </c>
      <c r="J20" s="70">
        <v>-984</v>
      </c>
      <c r="L20" s="73">
        <f t="shared" si="2"/>
        <v>0</v>
      </c>
    </row>
    <row r="21" spans="1:12" x14ac:dyDescent="0.2">
      <c r="A21" s="83" t="s">
        <v>80</v>
      </c>
      <c r="B21" s="77">
        <v>287324</v>
      </c>
      <c r="C21" s="77">
        <v>190</v>
      </c>
      <c r="D21" s="85">
        <v>128560</v>
      </c>
      <c r="E21" s="74">
        <f t="shared" si="3"/>
        <v>0.14587600000000001</v>
      </c>
      <c r="F21" s="70">
        <f t="shared" si="0"/>
        <v>18754</v>
      </c>
      <c r="G21" s="73">
        <f t="shared" si="1"/>
        <v>-18754</v>
      </c>
      <c r="H21" s="5" t="s">
        <v>7</v>
      </c>
      <c r="J21" s="70">
        <v>-18754</v>
      </c>
      <c r="L21" s="73">
        <f t="shared" si="2"/>
        <v>0</v>
      </c>
    </row>
    <row r="22" spans="1:12" x14ac:dyDescent="0.2">
      <c r="A22" s="83" t="s">
        <v>79</v>
      </c>
      <c r="B22" s="77">
        <v>287326</v>
      </c>
      <c r="C22" s="77">
        <v>190</v>
      </c>
      <c r="D22" s="85">
        <v>56302</v>
      </c>
      <c r="E22" s="74">
        <f t="shared" si="3"/>
        <v>0.14587600000000001</v>
      </c>
      <c r="F22" s="70">
        <f t="shared" si="0"/>
        <v>8213</v>
      </c>
      <c r="G22" s="73">
        <f t="shared" si="1"/>
        <v>-8213</v>
      </c>
      <c r="H22" s="5" t="s">
        <v>7</v>
      </c>
      <c r="J22" s="70">
        <v>-8213</v>
      </c>
      <c r="L22" s="73">
        <f t="shared" si="2"/>
        <v>0</v>
      </c>
    </row>
    <row r="23" spans="1:12" x14ac:dyDescent="0.2">
      <c r="A23" s="83" t="s">
        <v>78</v>
      </c>
      <c r="B23" s="77">
        <v>287327</v>
      </c>
      <c r="C23" s="77">
        <v>190</v>
      </c>
      <c r="D23" s="85">
        <v>26747</v>
      </c>
      <c r="E23" s="74">
        <f t="shared" si="3"/>
        <v>0.14587600000000001</v>
      </c>
      <c r="F23" s="70">
        <f t="shared" si="0"/>
        <v>3902</v>
      </c>
      <c r="G23" s="73">
        <f t="shared" si="1"/>
        <v>-3902</v>
      </c>
      <c r="H23" s="5" t="s">
        <v>7</v>
      </c>
      <c r="J23" s="70">
        <v>-3902</v>
      </c>
      <c r="L23" s="73">
        <f t="shared" si="2"/>
        <v>0</v>
      </c>
    </row>
    <row r="24" spans="1:12" x14ac:dyDescent="0.2">
      <c r="A24" s="83" t="s">
        <v>77</v>
      </c>
      <c r="B24" s="77">
        <v>287332</v>
      </c>
      <c r="C24" s="77">
        <v>190</v>
      </c>
      <c r="D24" s="85">
        <v>555385</v>
      </c>
      <c r="E24" s="74">
        <f t="shared" si="3"/>
        <v>0.14587600000000001</v>
      </c>
      <c r="F24" s="70">
        <f t="shared" si="0"/>
        <v>81017</v>
      </c>
      <c r="G24" s="73">
        <f t="shared" si="1"/>
        <v>-81017</v>
      </c>
      <c r="H24" s="5" t="s">
        <v>7</v>
      </c>
      <c r="J24" s="70">
        <v>-81017</v>
      </c>
      <c r="L24" s="73">
        <f t="shared" si="2"/>
        <v>0</v>
      </c>
    </row>
    <row r="25" spans="1:12" x14ac:dyDescent="0.2">
      <c r="A25" s="83" t="s">
        <v>76</v>
      </c>
      <c r="B25" s="77">
        <v>287337</v>
      </c>
      <c r="C25" s="77">
        <v>190</v>
      </c>
      <c r="D25" s="85">
        <v>14299</v>
      </c>
      <c r="E25" s="74">
        <f t="shared" si="3"/>
        <v>0.14587600000000001</v>
      </c>
      <c r="F25" s="70">
        <f t="shared" si="0"/>
        <v>2086</v>
      </c>
      <c r="G25" s="73">
        <f t="shared" si="1"/>
        <v>-2086</v>
      </c>
      <c r="H25" s="5" t="s">
        <v>7</v>
      </c>
      <c r="J25" s="70">
        <v>-2086</v>
      </c>
      <c r="L25" s="73">
        <f t="shared" si="2"/>
        <v>0</v>
      </c>
    </row>
    <row r="26" spans="1:12" x14ac:dyDescent="0.2">
      <c r="A26" s="83" t="s">
        <v>75</v>
      </c>
      <c r="B26" s="77">
        <v>287338</v>
      </c>
      <c r="C26" s="77">
        <v>190</v>
      </c>
      <c r="D26" s="85">
        <v>36506</v>
      </c>
      <c r="E26" s="74">
        <f t="shared" si="3"/>
        <v>0.14587600000000001</v>
      </c>
      <c r="F26" s="70">
        <f t="shared" si="0"/>
        <v>5325</v>
      </c>
      <c r="G26" s="73">
        <f t="shared" si="1"/>
        <v>-5325</v>
      </c>
      <c r="H26" s="5" t="s">
        <v>7</v>
      </c>
      <c r="J26" s="70">
        <v>-5325</v>
      </c>
      <c r="L26" s="73">
        <f t="shared" si="2"/>
        <v>0</v>
      </c>
    </row>
    <row r="27" spans="1:12" x14ac:dyDescent="0.2">
      <c r="A27" s="83" t="s">
        <v>74</v>
      </c>
      <c r="B27" s="77">
        <v>287340</v>
      </c>
      <c r="C27" s="77">
        <v>190</v>
      </c>
      <c r="D27" s="85">
        <v>655548</v>
      </c>
      <c r="E27" s="74">
        <f t="shared" si="3"/>
        <v>0.14587600000000001</v>
      </c>
      <c r="F27" s="70">
        <f t="shared" si="0"/>
        <v>95629</v>
      </c>
      <c r="G27" s="73">
        <f t="shared" si="1"/>
        <v>-95629</v>
      </c>
      <c r="H27" s="5" t="s">
        <v>7</v>
      </c>
      <c r="J27" s="70">
        <v>-95629</v>
      </c>
      <c r="L27" s="73">
        <f t="shared" si="2"/>
        <v>0</v>
      </c>
    </row>
    <row r="28" spans="1:12" x14ac:dyDescent="0.2">
      <c r="A28" s="83" t="s">
        <v>73</v>
      </c>
      <c r="B28" s="77" t="s">
        <v>72</v>
      </c>
      <c r="C28" s="77">
        <v>190</v>
      </c>
      <c r="D28" s="85">
        <v>13552</v>
      </c>
      <c r="E28" s="74">
        <f t="shared" si="3"/>
        <v>0.14587600000000001</v>
      </c>
      <c r="F28" s="70">
        <f t="shared" si="0"/>
        <v>1977</v>
      </c>
      <c r="G28" s="73">
        <f t="shared" si="1"/>
        <v>-1977</v>
      </c>
      <c r="H28" s="5" t="s">
        <v>7</v>
      </c>
      <c r="J28" s="70">
        <v>-1977</v>
      </c>
      <c r="L28" s="73">
        <f t="shared" si="2"/>
        <v>0</v>
      </c>
    </row>
    <row r="29" spans="1:12" x14ac:dyDescent="0.2">
      <c r="A29" s="83" t="s">
        <v>71</v>
      </c>
      <c r="B29" s="77">
        <v>287370</v>
      </c>
      <c r="C29" s="77">
        <v>190</v>
      </c>
      <c r="D29" s="85">
        <v>49759</v>
      </c>
      <c r="E29" s="74">
        <f t="shared" si="3"/>
        <v>0.14587600000000001</v>
      </c>
      <c r="F29" s="70">
        <f t="shared" si="0"/>
        <v>7259</v>
      </c>
      <c r="G29" s="73">
        <f t="shared" si="1"/>
        <v>-7259</v>
      </c>
      <c r="H29" s="5" t="s">
        <v>7</v>
      </c>
      <c r="J29" s="70">
        <v>-7259</v>
      </c>
      <c r="L29" s="73">
        <f t="shared" si="2"/>
        <v>0</v>
      </c>
    </row>
    <row r="30" spans="1:12" x14ac:dyDescent="0.2">
      <c r="A30" s="83" t="s">
        <v>70</v>
      </c>
      <c r="B30" s="77">
        <v>287371</v>
      </c>
      <c r="C30" s="77">
        <v>190</v>
      </c>
      <c r="D30" s="85">
        <v>58238</v>
      </c>
      <c r="E30" s="74">
        <f t="shared" si="3"/>
        <v>0.14587600000000001</v>
      </c>
      <c r="F30" s="70">
        <f t="shared" si="0"/>
        <v>8496</v>
      </c>
      <c r="G30" s="73">
        <f t="shared" si="1"/>
        <v>-8496</v>
      </c>
      <c r="H30" s="5" t="s">
        <v>7</v>
      </c>
      <c r="J30" s="70">
        <v>-8496</v>
      </c>
      <c r="L30" s="73">
        <f t="shared" si="2"/>
        <v>0</v>
      </c>
    </row>
    <row r="31" spans="1:12" x14ac:dyDescent="0.2">
      <c r="A31" s="83" t="s">
        <v>69</v>
      </c>
      <c r="B31" s="77">
        <v>287374</v>
      </c>
      <c r="C31" s="77">
        <v>190</v>
      </c>
      <c r="D31" s="85">
        <v>165804</v>
      </c>
      <c r="E31" s="74">
        <f t="shared" si="3"/>
        <v>0.14587600000000001</v>
      </c>
      <c r="F31" s="70">
        <f t="shared" si="0"/>
        <v>24187</v>
      </c>
      <c r="G31" s="73">
        <f t="shared" si="1"/>
        <v>-24187</v>
      </c>
      <c r="H31" s="5" t="s">
        <v>7</v>
      </c>
      <c r="J31" s="70">
        <v>-24187</v>
      </c>
      <c r="L31" s="73">
        <f t="shared" si="2"/>
        <v>0</v>
      </c>
    </row>
    <row r="32" spans="1:12" x14ac:dyDescent="0.2">
      <c r="A32" s="83" t="s">
        <v>68</v>
      </c>
      <c r="B32" s="77">
        <v>287414</v>
      </c>
      <c r="C32" s="77">
        <v>190</v>
      </c>
      <c r="D32" s="85">
        <v>316</v>
      </c>
      <c r="E32" s="74">
        <f t="shared" si="3"/>
        <v>0.14587600000000001</v>
      </c>
      <c r="F32" s="70">
        <f t="shared" si="0"/>
        <v>46</v>
      </c>
      <c r="G32" s="73">
        <f t="shared" si="1"/>
        <v>-46</v>
      </c>
      <c r="H32" s="5" t="s">
        <v>7</v>
      </c>
      <c r="J32" s="70">
        <v>-46</v>
      </c>
      <c r="L32" s="73">
        <f t="shared" si="2"/>
        <v>0</v>
      </c>
    </row>
    <row r="33" spans="1:13" x14ac:dyDescent="0.2">
      <c r="A33" s="83" t="s">
        <v>67</v>
      </c>
      <c r="B33" s="77">
        <v>287415</v>
      </c>
      <c r="C33" s="77">
        <v>190</v>
      </c>
      <c r="D33" s="85">
        <v>27155</v>
      </c>
      <c r="E33" s="74">
        <f t="shared" si="3"/>
        <v>0.14587600000000001</v>
      </c>
      <c r="F33" s="70">
        <f t="shared" si="0"/>
        <v>3961</v>
      </c>
      <c r="G33" s="73">
        <f t="shared" si="1"/>
        <v>-3961</v>
      </c>
      <c r="H33" s="5" t="s">
        <v>7</v>
      </c>
      <c r="J33" s="70">
        <v>-3961</v>
      </c>
      <c r="L33" s="73">
        <f t="shared" si="2"/>
        <v>0</v>
      </c>
    </row>
    <row r="34" spans="1:13" x14ac:dyDescent="0.2">
      <c r="A34" s="83" t="s">
        <v>66</v>
      </c>
      <c r="B34" s="77">
        <v>287482</v>
      </c>
      <c r="C34" s="77">
        <v>190</v>
      </c>
      <c r="D34" s="85">
        <v>310221</v>
      </c>
      <c r="E34" s="74">
        <f t="shared" si="3"/>
        <v>0.14587600000000001</v>
      </c>
      <c r="F34" s="70">
        <f t="shared" si="0"/>
        <v>45254</v>
      </c>
      <c r="G34" s="73">
        <f t="shared" si="1"/>
        <v>-45254</v>
      </c>
      <c r="H34" s="5" t="s">
        <v>7</v>
      </c>
      <c r="J34" s="70">
        <v>-45254</v>
      </c>
      <c r="L34" s="73">
        <f t="shared" si="2"/>
        <v>0</v>
      </c>
    </row>
    <row r="35" spans="1:13" x14ac:dyDescent="0.2">
      <c r="A35" s="83" t="s">
        <v>65</v>
      </c>
      <c r="B35" s="77">
        <v>287681</v>
      </c>
      <c r="C35" s="77">
        <v>190</v>
      </c>
      <c r="D35" s="85">
        <v>520501</v>
      </c>
      <c r="E35" s="74">
        <f t="shared" si="3"/>
        <v>0.14587600000000001</v>
      </c>
      <c r="F35" s="70">
        <f t="shared" si="0"/>
        <v>75929</v>
      </c>
      <c r="G35" s="73">
        <f t="shared" si="1"/>
        <v>-75929</v>
      </c>
      <c r="H35" s="5" t="s">
        <v>7</v>
      </c>
      <c r="J35" s="70">
        <v>-75929</v>
      </c>
      <c r="L35" s="73">
        <f t="shared" si="2"/>
        <v>0</v>
      </c>
    </row>
    <row r="36" spans="1:13" x14ac:dyDescent="0.2">
      <c r="A36" s="83" t="s">
        <v>64</v>
      </c>
      <c r="B36" s="77">
        <v>287706</v>
      </c>
      <c r="C36" s="77">
        <v>190</v>
      </c>
      <c r="D36" s="85">
        <v>-114356</v>
      </c>
      <c r="E36" s="74">
        <f t="shared" si="3"/>
        <v>0.14587600000000001</v>
      </c>
      <c r="F36" s="70">
        <f t="shared" si="0"/>
        <v>-16682</v>
      </c>
      <c r="G36" s="73">
        <f t="shared" si="1"/>
        <v>16682</v>
      </c>
      <c r="H36" s="5" t="s">
        <v>7</v>
      </c>
      <c r="J36" s="70">
        <v>16682</v>
      </c>
      <c r="L36" s="73">
        <f t="shared" si="2"/>
        <v>0</v>
      </c>
    </row>
    <row r="37" spans="1:13" x14ac:dyDescent="0.2">
      <c r="A37" s="83" t="s">
        <v>63</v>
      </c>
      <c r="B37" s="77">
        <v>287720</v>
      </c>
      <c r="C37" s="77">
        <v>190</v>
      </c>
      <c r="D37" s="85">
        <v>-38621</v>
      </c>
      <c r="E37" s="74">
        <f t="shared" si="3"/>
        <v>0.14587600000000001</v>
      </c>
      <c r="F37" s="70">
        <f t="shared" si="0"/>
        <v>-5634</v>
      </c>
      <c r="G37" s="73">
        <f t="shared" si="1"/>
        <v>5634</v>
      </c>
      <c r="H37" s="5" t="s">
        <v>7</v>
      </c>
      <c r="J37" s="70">
        <v>5634</v>
      </c>
      <c r="L37" s="73">
        <f t="shared" si="2"/>
        <v>0</v>
      </c>
    </row>
    <row r="38" spans="1:13" x14ac:dyDescent="0.2">
      <c r="A38" s="83" t="s">
        <v>62</v>
      </c>
      <c r="B38" s="77">
        <v>287722</v>
      </c>
      <c r="C38" s="77">
        <v>190</v>
      </c>
      <c r="D38" s="85">
        <v>38195</v>
      </c>
      <c r="E38" s="74">
        <f t="shared" si="3"/>
        <v>0.14587600000000001</v>
      </c>
      <c r="F38" s="70">
        <f t="shared" si="0"/>
        <v>5572</v>
      </c>
      <c r="G38" s="73">
        <f t="shared" si="1"/>
        <v>-5572</v>
      </c>
      <c r="H38" s="5" t="s">
        <v>7</v>
      </c>
      <c r="J38" s="70">
        <v>-5572</v>
      </c>
      <c r="L38" s="73">
        <f t="shared" si="2"/>
        <v>0</v>
      </c>
    </row>
    <row r="39" spans="1:13" x14ac:dyDescent="0.2">
      <c r="A39" s="83" t="s">
        <v>61</v>
      </c>
      <c r="B39" s="77">
        <v>286800</v>
      </c>
      <c r="C39" s="77">
        <v>190</v>
      </c>
      <c r="D39" s="85">
        <v>61149</v>
      </c>
      <c r="E39" s="74">
        <f t="shared" si="3"/>
        <v>0.14587600000000001</v>
      </c>
      <c r="F39" s="70">
        <f t="shared" si="0"/>
        <v>8920</v>
      </c>
      <c r="G39" s="73">
        <f t="shared" si="1"/>
        <v>-8920</v>
      </c>
      <c r="H39" s="5" t="s">
        <v>7</v>
      </c>
      <c r="J39" s="70">
        <v>-8920</v>
      </c>
      <c r="L39" s="73">
        <f t="shared" si="2"/>
        <v>0</v>
      </c>
    </row>
    <row r="40" spans="1:13" x14ac:dyDescent="0.2">
      <c r="A40" s="83" t="s">
        <v>60</v>
      </c>
      <c r="B40" s="77">
        <v>287723</v>
      </c>
      <c r="C40" s="77">
        <v>190</v>
      </c>
      <c r="D40" s="85">
        <v>38265</v>
      </c>
      <c r="E40" s="74">
        <f t="shared" si="3"/>
        <v>0.14587600000000001</v>
      </c>
      <c r="F40" s="70">
        <f t="shared" si="0"/>
        <v>5582</v>
      </c>
      <c r="G40" s="73">
        <f t="shared" si="1"/>
        <v>-5582</v>
      </c>
      <c r="H40" s="5" t="s">
        <v>7</v>
      </c>
      <c r="J40" s="70">
        <v>-5582</v>
      </c>
      <c r="L40" s="73">
        <f t="shared" si="2"/>
        <v>0</v>
      </c>
    </row>
    <row r="41" spans="1:13" x14ac:dyDescent="0.2">
      <c r="A41" s="83" t="s">
        <v>59</v>
      </c>
      <c r="B41" s="77">
        <v>287726</v>
      </c>
      <c r="C41" s="77">
        <v>190</v>
      </c>
      <c r="D41" s="85">
        <v>-1306912</v>
      </c>
      <c r="E41" s="74">
        <f t="shared" si="3"/>
        <v>0.14587600000000001</v>
      </c>
      <c r="F41" s="70">
        <f t="shared" si="0"/>
        <v>-190647</v>
      </c>
      <c r="G41" s="73">
        <f t="shared" si="1"/>
        <v>190647</v>
      </c>
      <c r="H41" s="5" t="s">
        <v>7</v>
      </c>
      <c r="J41" s="70">
        <v>190647</v>
      </c>
      <c r="L41" s="73">
        <f t="shared" si="2"/>
        <v>0</v>
      </c>
    </row>
    <row r="42" spans="1:13" x14ac:dyDescent="0.2">
      <c r="A42" s="83" t="s">
        <v>58</v>
      </c>
      <c r="B42" s="77">
        <v>287735</v>
      </c>
      <c r="C42" s="77">
        <v>190</v>
      </c>
      <c r="D42" s="85">
        <v>-67706</v>
      </c>
      <c r="E42" s="74">
        <f t="shared" si="3"/>
        <v>0.14587600000000001</v>
      </c>
      <c r="F42" s="70">
        <f t="shared" si="0"/>
        <v>-9877</v>
      </c>
      <c r="G42" s="73">
        <f t="shared" si="1"/>
        <v>9877</v>
      </c>
      <c r="H42" s="5" t="s">
        <v>7</v>
      </c>
      <c r="J42" s="70">
        <v>9877</v>
      </c>
      <c r="L42" s="73">
        <f t="shared" si="2"/>
        <v>0</v>
      </c>
    </row>
    <row r="43" spans="1:13" x14ac:dyDescent="0.2">
      <c r="A43" s="83" t="s">
        <v>57</v>
      </c>
      <c r="B43" s="77">
        <v>287937</v>
      </c>
      <c r="C43" s="77">
        <v>190</v>
      </c>
      <c r="D43" s="85">
        <v>1723</v>
      </c>
      <c r="E43" s="74">
        <f t="shared" si="3"/>
        <v>0.14587600000000001</v>
      </c>
      <c r="F43" s="70">
        <f t="shared" si="0"/>
        <v>251</v>
      </c>
      <c r="G43" s="73">
        <f t="shared" si="1"/>
        <v>-251</v>
      </c>
      <c r="H43" s="5" t="s">
        <v>7</v>
      </c>
      <c r="J43" s="70">
        <v>-251</v>
      </c>
      <c r="L43" s="73">
        <f t="shared" si="2"/>
        <v>0</v>
      </c>
    </row>
    <row r="44" spans="1:13" x14ac:dyDescent="0.2">
      <c r="A44" s="83" t="s">
        <v>56</v>
      </c>
      <c r="B44" s="77">
        <v>287938</v>
      </c>
      <c r="C44" s="77">
        <v>190</v>
      </c>
      <c r="D44" s="85">
        <v>5859</v>
      </c>
      <c r="E44" s="74">
        <f t="shared" si="3"/>
        <v>0.14587600000000001</v>
      </c>
      <c r="F44" s="70">
        <f t="shared" si="0"/>
        <v>855</v>
      </c>
      <c r="G44" s="73">
        <f t="shared" si="1"/>
        <v>-855</v>
      </c>
      <c r="H44" s="5" t="s">
        <v>7</v>
      </c>
      <c r="J44" s="70">
        <v>-855</v>
      </c>
      <c r="L44" s="73">
        <f t="shared" si="2"/>
        <v>0</v>
      </c>
    </row>
    <row r="45" spans="1:13" x14ac:dyDescent="0.2">
      <c r="A45" s="83" t="s">
        <v>55</v>
      </c>
      <c r="B45" s="77" t="s">
        <v>33</v>
      </c>
      <c r="C45" s="77">
        <v>190</v>
      </c>
      <c r="D45" s="85">
        <v>2594329</v>
      </c>
      <c r="E45" s="74">
        <f t="shared" si="3"/>
        <v>0.14587600000000001</v>
      </c>
      <c r="F45" s="70">
        <f t="shared" si="0"/>
        <v>378450</v>
      </c>
      <c r="G45" s="73">
        <f t="shared" si="1"/>
        <v>-378450</v>
      </c>
      <c r="H45" s="5" t="s">
        <v>7</v>
      </c>
      <c r="J45" s="70">
        <v>-294350</v>
      </c>
      <c r="L45" s="84">
        <f t="shared" si="2"/>
        <v>-84100</v>
      </c>
    </row>
    <row r="46" spans="1:13" ht="13.5" thickBot="1" x14ac:dyDescent="0.25">
      <c r="A46" s="81" t="s">
        <v>54</v>
      </c>
      <c r="B46" s="81"/>
      <c r="C46" s="80"/>
      <c r="D46" s="78">
        <f>SUBTOTAL(9,D10:D45)</f>
        <v>24664942</v>
      </c>
      <c r="E46" s="79"/>
      <c r="F46" s="78">
        <f>SUBTOTAL(9,F10:F45)</f>
        <v>3598024</v>
      </c>
      <c r="G46" s="78">
        <f>SUBTOTAL(9,G10:G45)</f>
        <v>-3598024</v>
      </c>
      <c r="H46" s="5"/>
      <c r="I46" s="71"/>
      <c r="J46" s="78">
        <f>SUBTOTAL(9,J10:J45)</f>
        <v>-3487264</v>
      </c>
      <c r="L46" s="78">
        <f>SUBTOTAL(9,L10:L45)</f>
        <v>-110760</v>
      </c>
      <c r="M46" s="71"/>
    </row>
    <row r="47" spans="1:13" ht="13.5" thickTop="1" x14ac:dyDescent="0.2">
      <c r="A47" s="2"/>
      <c r="B47" s="2"/>
      <c r="C47" s="77"/>
      <c r="D47" s="82"/>
      <c r="E47" s="74"/>
      <c r="F47" s="70"/>
      <c r="G47" s="73"/>
      <c r="H47" s="5"/>
    </row>
    <row r="48" spans="1:13" x14ac:dyDescent="0.2">
      <c r="A48" s="83" t="s">
        <v>53</v>
      </c>
      <c r="B48" s="77">
        <v>287605</v>
      </c>
      <c r="C48" s="77">
        <v>282</v>
      </c>
      <c r="D48" s="82">
        <v>-261173965</v>
      </c>
      <c r="E48" s="74">
        <f t="shared" ref="E48:E58" si="4">$E$10</f>
        <v>0.14587600000000001</v>
      </c>
      <c r="F48" s="70">
        <f t="shared" ref="F48:F58" si="5">ROUND(D48*E48,0)</f>
        <v>-38099013</v>
      </c>
      <c r="G48" s="73">
        <f t="shared" ref="G48:G58" si="6">-F48</f>
        <v>38099013</v>
      </c>
      <c r="H48" s="5" t="s">
        <v>7</v>
      </c>
      <c r="J48" s="70">
        <v>34523270</v>
      </c>
      <c r="L48" s="73">
        <f t="shared" ref="L48:L58" si="7">G48-J48</f>
        <v>3575743</v>
      </c>
    </row>
    <row r="49" spans="1:13" x14ac:dyDescent="0.2">
      <c r="A49" s="83" t="s">
        <v>52</v>
      </c>
      <c r="B49" s="77">
        <v>287605</v>
      </c>
      <c r="C49" s="77">
        <v>282</v>
      </c>
      <c r="D49" s="82">
        <v>16090422</v>
      </c>
      <c r="E49" s="74">
        <f t="shared" si="4"/>
        <v>0.14587600000000001</v>
      </c>
      <c r="F49" s="70">
        <f t="shared" si="5"/>
        <v>2347206</v>
      </c>
      <c r="G49" s="73">
        <f t="shared" si="6"/>
        <v>-2347206</v>
      </c>
      <c r="H49" s="5" t="s">
        <v>7</v>
      </c>
      <c r="J49" s="70">
        <v>-2293438</v>
      </c>
      <c r="L49" s="73">
        <f t="shared" si="7"/>
        <v>-53768</v>
      </c>
    </row>
    <row r="50" spans="1:13" x14ac:dyDescent="0.2">
      <c r="A50" s="83" t="s">
        <v>51</v>
      </c>
      <c r="B50" s="77">
        <v>287605</v>
      </c>
      <c r="C50" s="77">
        <v>282</v>
      </c>
      <c r="D50" s="82">
        <v>484614</v>
      </c>
      <c r="E50" s="74">
        <f t="shared" si="4"/>
        <v>0.14587600000000001</v>
      </c>
      <c r="F50" s="70">
        <f t="shared" si="5"/>
        <v>70694</v>
      </c>
      <c r="G50" s="73">
        <f t="shared" si="6"/>
        <v>-70694</v>
      </c>
      <c r="H50" s="5" t="s">
        <v>7</v>
      </c>
      <c r="J50" s="70">
        <v>-60064</v>
      </c>
      <c r="L50" s="73">
        <f t="shared" si="7"/>
        <v>-10630</v>
      </c>
    </row>
    <row r="51" spans="1:13" x14ac:dyDescent="0.2">
      <c r="A51" s="83" t="s">
        <v>50</v>
      </c>
      <c r="B51" s="77">
        <v>287605</v>
      </c>
      <c r="C51" s="77">
        <v>282</v>
      </c>
      <c r="D51" s="82">
        <v>3881035</v>
      </c>
      <c r="E51" s="74">
        <f t="shared" si="4"/>
        <v>0.14587600000000001</v>
      </c>
      <c r="F51" s="70">
        <f t="shared" si="5"/>
        <v>566150</v>
      </c>
      <c r="G51" s="73">
        <f t="shared" si="6"/>
        <v>-566150</v>
      </c>
      <c r="H51" s="5" t="s">
        <v>7</v>
      </c>
      <c r="J51" s="70">
        <v>-497331</v>
      </c>
      <c r="L51" s="73">
        <f t="shared" si="7"/>
        <v>-68819</v>
      </c>
    </row>
    <row r="52" spans="1:13" x14ac:dyDescent="0.2">
      <c r="A52" s="83" t="s">
        <v>121</v>
      </c>
      <c r="B52" s="77">
        <v>287605</v>
      </c>
      <c r="C52" s="77">
        <v>282</v>
      </c>
      <c r="D52" s="82">
        <v>-73760</v>
      </c>
      <c r="E52" s="74">
        <f t="shared" si="4"/>
        <v>0.14587600000000001</v>
      </c>
      <c r="F52" s="70">
        <f t="shared" ref="F52" si="8">ROUND(D52*E52,0)</f>
        <v>-10760</v>
      </c>
      <c r="G52" s="73">
        <f t="shared" ref="G52" si="9">-F52</f>
        <v>10760</v>
      </c>
      <c r="H52" s="5" t="s">
        <v>7</v>
      </c>
      <c r="J52" s="70">
        <v>9885</v>
      </c>
      <c r="L52" s="73">
        <f t="shared" ref="L52" si="10">G52-J52</f>
        <v>875</v>
      </c>
    </row>
    <row r="53" spans="1:13" x14ac:dyDescent="0.2">
      <c r="A53" s="83" t="s">
        <v>49</v>
      </c>
      <c r="B53" s="77">
        <v>287605</v>
      </c>
      <c r="C53" s="77">
        <v>282</v>
      </c>
      <c r="D53" s="82">
        <v>1458554</v>
      </c>
      <c r="E53" s="74">
        <f t="shared" si="4"/>
        <v>0.14587600000000001</v>
      </c>
      <c r="F53" s="70">
        <f t="shared" si="5"/>
        <v>212768</v>
      </c>
      <c r="G53" s="73">
        <f t="shared" si="6"/>
        <v>-212768</v>
      </c>
      <c r="H53" s="5" t="s">
        <v>7</v>
      </c>
      <c r="J53" s="70">
        <v>-66452</v>
      </c>
      <c r="L53" s="73">
        <f t="shared" si="7"/>
        <v>-146316</v>
      </c>
    </row>
    <row r="54" spans="1:13" x14ac:dyDescent="0.2">
      <c r="A54" s="83" t="s">
        <v>48</v>
      </c>
      <c r="B54" s="77" t="s">
        <v>33</v>
      </c>
      <c r="C54" s="77">
        <v>282</v>
      </c>
      <c r="D54" s="82">
        <v>792540</v>
      </c>
      <c r="E54" s="74">
        <f t="shared" si="4"/>
        <v>0.14587600000000001</v>
      </c>
      <c r="F54" s="70">
        <f t="shared" si="5"/>
        <v>115613</v>
      </c>
      <c r="G54" s="73">
        <f t="shared" si="6"/>
        <v>-115613</v>
      </c>
      <c r="H54" s="5" t="s">
        <v>7</v>
      </c>
      <c r="J54" s="70">
        <v>-115613</v>
      </c>
      <c r="L54" s="73">
        <f t="shared" si="7"/>
        <v>0</v>
      </c>
    </row>
    <row r="55" spans="1:13" x14ac:dyDescent="0.2">
      <c r="A55" s="83" t="s">
        <v>47</v>
      </c>
      <c r="B55" s="77">
        <v>286605</v>
      </c>
      <c r="C55" s="77">
        <v>282</v>
      </c>
      <c r="D55" s="82">
        <v>-26064</v>
      </c>
      <c r="E55" s="74">
        <f t="shared" si="4"/>
        <v>0.14587600000000001</v>
      </c>
      <c r="F55" s="70">
        <f t="shared" si="5"/>
        <v>-3802</v>
      </c>
      <c r="G55" s="73">
        <f t="shared" si="6"/>
        <v>3802</v>
      </c>
      <c r="H55" s="5" t="s">
        <v>7</v>
      </c>
      <c r="J55" s="70">
        <v>3802</v>
      </c>
      <c r="L55" s="73">
        <f t="shared" si="7"/>
        <v>0</v>
      </c>
    </row>
    <row r="56" spans="1:13" x14ac:dyDescent="0.2">
      <c r="A56" s="83" t="s">
        <v>107</v>
      </c>
      <c r="B56" s="77">
        <v>287607</v>
      </c>
      <c r="C56" s="77">
        <v>282</v>
      </c>
      <c r="D56" s="82">
        <v>-292826</v>
      </c>
      <c r="E56" s="74">
        <f t="shared" si="4"/>
        <v>0.14587600000000001</v>
      </c>
      <c r="F56" s="70">
        <f t="shared" si="5"/>
        <v>-42716</v>
      </c>
      <c r="G56" s="73">
        <f t="shared" si="6"/>
        <v>42716</v>
      </c>
      <c r="H56" s="5" t="s">
        <v>7</v>
      </c>
      <c r="J56" s="70">
        <v>49079</v>
      </c>
      <c r="L56" s="73">
        <f t="shared" si="7"/>
        <v>-6363</v>
      </c>
    </row>
    <row r="57" spans="1:13" x14ac:dyDescent="0.2">
      <c r="A57" s="83" t="s">
        <v>46</v>
      </c>
      <c r="B57" s="77">
        <v>287704</v>
      </c>
      <c r="C57" s="77">
        <v>282</v>
      </c>
      <c r="D57" s="82">
        <v>-23400</v>
      </c>
      <c r="E57" s="74">
        <f t="shared" si="4"/>
        <v>0.14587600000000001</v>
      </c>
      <c r="F57" s="70">
        <f t="shared" si="5"/>
        <v>-3413</v>
      </c>
      <c r="G57" s="73">
        <f t="shared" si="6"/>
        <v>3413</v>
      </c>
      <c r="H57" s="5" t="s">
        <v>7</v>
      </c>
      <c r="J57" s="70">
        <v>3413</v>
      </c>
      <c r="L57" s="73">
        <f t="shared" si="7"/>
        <v>0</v>
      </c>
    </row>
    <row r="58" spans="1:13" x14ac:dyDescent="0.2">
      <c r="A58" s="83" t="s">
        <v>45</v>
      </c>
      <c r="B58" s="77">
        <v>287766</v>
      </c>
      <c r="C58" s="77">
        <v>282</v>
      </c>
      <c r="D58" s="82">
        <v>2779</v>
      </c>
      <c r="E58" s="74">
        <f t="shared" si="4"/>
        <v>0.14587600000000001</v>
      </c>
      <c r="F58" s="70">
        <f t="shared" si="5"/>
        <v>405</v>
      </c>
      <c r="G58" s="73">
        <f t="shared" si="6"/>
        <v>-405</v>
      </c>
      <c r="H58" s="5" t="s">
        <v>7</v>
      </c>
      <c r="J58" s="70">
        <v>-405</v>
      </c>
      <c r="L58" s="73">
        <f t="shared" si="7"/>
        <v>0</v>
      </c>
    </row>
    <row r="59" spans="1:13" ht="13.5" thickBot="1" x14ac:dyDescent="0.25">
      <c r="A59" s="81" t="s">
        <v>44</v>
      </c>
      <c r="B59" s="81"/>
      <c r="C59" s="80"/>
      <c r="D59" s="78">
        <f>SUBTOTAL(9,D48:D58)</f>
        <v>-238880071</v>
      </c>
      <c r="E59" s="79"/>
      <c r="F59" s="78">
        <f>SUBTOTAL(9,F48:F58)</f>
        <v>-34846868</v>
      </c>
      <c r="G59" s="78">
        <f>SUBTOTAL(9,G48:G58)</f>
        <v>34846868</v>
      </c>
      <c r="H59" s="5"/>
      <c r="I59" s="71"/>
      <c r="J59" s="78">
        <f>SUBTOTAL(9,J48:J58)</f>
        <v>31556146</v>
      </c>
      <c r="L59" s="78">
        <f>SUBTOTAL(9,L48:L58)</f>
        <v>3290722</v>
      </c>
      <c r="M59" s="71"/>
    </row>
    <row r="60" spans="1:13" ht="13.5" thickTop="1" x14ac:dyDescent="0.2">
      <c r="A60" s="2"/>
      <c r="B60" s="2"/>
      <c r="C60" s="77"/>
      <c r="D60" s="76"/>
      <c r="E60" s="74"/>
      <c r="F60" s="76"/>
      <c r="G60" s="76"/>
      <c r="H60" s="5"/>
      <c r="I60" s="71"/>
    </row>
    <row r="61" spans="1:13" x14ac:dyDescent="0.2">
      <c r="A61" s="2" t="s">
        <v>43</v>
      </c>
      <c r="B61" s="2">
        <v>286890</v>
      </c>
      <c r="C61" s="77">
        <v>283</v>
      </c>
      <c r="D61" s="76">
        <v>0</v>
      </c>
      <c r="E61" s="74">
        <f t="shared" ref="E61:E70" si="11">$E$10</f>
        <v>0.14587600000000001</v>
      </c>
      <c r="F61" s="70">
        <f t="shared" ref="F61:F70" si="12">ROUND(D61*E61,0)</f>
        <v>0</v>
      </c>
      <c r="G61" s="73">
        <f t="shared" ref="G61:G70" si="13">-F61</f>
        <v>0</v>
      </c>
      <c r="H61" s="5" t="s">
        <v>7</v>
      </c>
      <c r="I61" s="71"/>
      <c r="J61" s="70">
        <v>0</v>
      </c>
      <c r="L61" s="73">
        <f t="shared" ref="L61:L70" si="14">G61-J61</f>
        <v>0</v>
      </c>
    </row>
    <row r="62" spans="1:13" x14ac:dyDescent="0.2">
      <c r="A62" s="2" t="s">
        <v>42</v>
      </c>
      <c r="B62" s="2">
        <v>286893</v>
      </c>
      <c r="C62" s="77">
        <v>283</v>
      </c>
      <c r="D62" s="76">
        <v>0</v>
      </c>
      <c r="E62" s="74">
        <f t="shared" si="11"/>
        <v>0.14587600000000001</v>
      </c>
      <c r="F62" s="70">
        <f t="shared" si="12"/>
        <v>0</v>
      </c>
      <c r="G62" s="73">
        <f t="shared" si="13"/>
        <v>0</v>
      </c>
      <c r="H62" s="5" t="s">
        <v>7</v>
      </c>
      <c r="I62" s="71"/>
      <c r="J62" s="70">
        <v>0</v>
      </c>
      <c r="L62" s="73">
        <f t="shared" si="14"/>
        <v>0</v>
      </c>
    </row>
    <row r="63" spans="1:13" x14ac:dyDescent="0.2">
      <c r="A63" s="2" t="s">
        <v>41</v>
      </c>
      <c r="B63" s="2">
        <v>286918</v>
      </c>
      <c r="C63" s="77">
        <v>283</v>
      </c>
      <c r="D63" s="76">
        <v>-37993</v>
      </c>
      <c r="E63" s="74">
        <f t="shared" si="11"/>
        <v>0.14587600000000001</v>
      </c>
      <c r="F63" s="70">
        <f t="shared" si="12"/>
        <v>-5542</v>
      </c>
      <c r="G63" s="73">
        <f t="shared" si="13"/>
        <v>5542</v>
      </c>
      <c r="H63" s="5" t="s">
        <v>7</v>
      </c>
      <c r="I63" s="71"/>
      <c r="J63" s="70">
        <v>5542</v>
      </c>
      <c r="L63" s="73">
        <f t="shared" si="14"/>
        <v>0</v>
      </c>
    </row>
    <row r="64" spans="1:13" x14ac:dyDescent="0.2">
      <c r="A64" s="2" t="s">
        <v>40</v>
      </c>
      <c r="B64" s="2">
        <v>286919</v>
      </c>
      <c r="C64" s="77">
        <v>283</v>
      </c>
      <c r="D64" s="76">
        <v>-13903</v>
      </c>
      <c r="E64" s="74">
        <f t="shared" si="11"/>
        <v>0.14587600000000001</v>
      </c>
      <c r="F64" s="70">
        <f t="shared" si="12"/>
        <v>-2028</v>
      </c>
      <c r="G64" s="73">
        <f t="shared" si="13"/>
        <v>2028</v>
      </c>
      <c r="H64" s="5" t="s">
        <v>7</v>
      </c>
      <c r="I64" s="71"/>
      <c r="J64" s="70">
        <v>2028</v>
      </c>
      <c r="L64" s="73">
        <f t="shared" si="14"/>
        <v>0</v>
      </c>
    </row>
    <row r="65" spans="1:13" x14ac:dyDescent="0.2">
      <c r="A65" s="2" t="s">
        <v>39</v>
      </c>
      <c r="B65" s="2">
        <v>287661</v>
      </c>
      <c r="C65" s="77">
        <v>283</v>
      </c>
      <c r="D65" s="76">
        <v>-136437</v>
      </c>
      <c r="E65" s="74">
        <f t="shared" si="11"/>
        <v>0.14587600000000001</v>
      </c>
      <c r="F65" s="70">
        <f t="shared" si="12"/>
        <v>-19903</v>
      </c>
      <c r="G65" s="73">
        <f t="shared" si="13"/>
        <v>19903</v>
      </c>
      <c r="H65" s="5" t="s">
        <v>7</v>
      </c>
      <c r="I65" s="71"/>
      <c r="J65" s="70">
        <v>19903</v>
      </c>
      <c r="L65" s="73">
        <f t="shared" si="14"/>
        <v>0</v>
      </c>
    </row>
    <row r="66" spans="1:13" x14ac:dyDescent="0.2">
      <c r="A66" s="2" t="s">
        <v>38</v>
      </c>
      <c r="B66" s="2">
        <v>287669</v>
      </c>
      <c r="C66" s="77">
        <v>283</v>
      </c>
      <c r="D66" s="76">
        <v>-45224</v>
      </c>
      <c r="E66" s="74">
        <f t="shared" si="11"/>
        <v>0.14587600000000001</v>
      </c>
      <c r="F66" s="70">
        <f t="shared" si="12"/>
        <v>-6597</v>
      </c>
      <c r="G66" s="73">
        <f t="shared" si="13"/>
        <v>6597</v>
      </c>
      <c r="H66" s="5" t="s">
        <v>7</v>
      </c>
      <c r="I66" s="71"/>
      <c r="J66" s="70">
        <v>6597</v>
      </c>
      <c r="L66" s="73">
        <f t="shared" si="14"/>
        <v>0</v>
      </c>
    </row>
    <row r="67" spans="1:13" x14ac:dyDescent="0.2">
      <c r="A67" s="2" t="s">
        <v>37</v>
      </c>
      <c r="B67" s="2">
        <v>287675</v>
      </c>
      <c r="C67" s="77">
        <v>283</v>
      </c>
      <c r="D67" s="76">
        <v>-47834</v>
      </c>
      <c r="E67" s="74">
        <f t="shared" si="11"/>
        <v>0.14587600000000001</v>
      </c>
      <c r="F67" s="70">
        <f t="shared" si="12"/>
        <v>-6978</v>
      </c>
      <c r="G67" s="73">
        <f t="shared" si="13"/>
        <v>6978</v>
      </c>
      <c r="H67" s="5" t="s">
        <v>7</v>
      </c>
      <c r="I67" s="71"/>
      <c r="J67" s="70">
        <v>6978</v>
      </c>
      <c r="L67" s="73">
        <f t="shared" si="14"/>
        <v>0</v>
      </c>
    </row>
    <row r="68" spans="1:13" x14ac:dyDescent="0.2">
      <c r="A68" s="2" t="s">
        <v>36</v>
      </c>
      <c r="B68" s="2">
        <v>287708</v>
      </c>
      <c r="C68" s="77">
        <v>283</v>
      </c>
      <c r="D68" s="76">
        <v>-372213</v>
      </c>
      <c r="E68" s="74">
        <f t="shared" si="11"/>
        <v>0.14587600000000001</v>
      </c>
      <c r="F68" s="70">
        <f t="shared" si="12"/>
        <v>-54297</v>
      </c>
      <c r="G68" s="73">
        <f t="shared" si="13"/>
        <v>54297</v>
      </c>
      <c r="H68" s="5" t="s">
        <v>7</v>
      </c>
      <c r="I68" s="71"/>
      <c r="J68" s="70">
        <v>54297</v>
      </c>
      <c r="L68" s="73">
        <f t="shared" si="14"/>
        <v>0</v>
      </c>
    </row>
    <row r="69" spans="1:13" x14ac:dyDescent="0.2">
      <c r="A69" s="2" t="s">
        <v>35</v>
      </c>
      <c r="B69" s="2">
        <v>287907</v>
      </c>
      <c r="C69" s="77">
        <v>283</v>
      </c>
      <c r="D69" s="76">
        <v>-2607</v>
      </c>
      <c r="E69" s="74">
        <f t="shared" si="11"/>
        <v>0.14587600000000001</v>
      </c>
      <c r="F69" s="70">
        <f t="shared" si="12"/>
        <v>-380</v>
      </c>
      <c r="G69" s="73">
        <f t="shared" si="13"/>
        <v>380</v>
      </c>
      <c r="H69" s="5" t="s">
        <v>7</v>
      </c>
      <c r="I69" s="71"/>
      <c r="J69" s="70">
        <v>380</v>
      </c>
      <c r="L69" s="73">
        <f t="shared" si="14"/>
        <v>0</v>
      </c>
    </row>
    <row r="70" spans="1:13" x14ac:dyDescent="0.2">
      <c r="A70" s="2" t="s">
        <v>34</v>
      </c>
      <c r="B70" s="2" t="s">
        <v>33</v>
      </c>
      <c r="C70" s="77">
        <v>283</v>
      </c>
      <c r="D70" s="76">
        <v>-65570</v>
      </c>
      <c r="E70" s="74">
        <f t="shared" si="11"/>
        <v>0.14587600000000001</v>
      </c>
      <c r="F70" s="70">
        <f t="shared" si="12"/>
        <v>-9565</v>
      </c>
      <c r="G70" s="73">
        <f t="shared" si="13"/>
        <v>9565</v>
      </c>
      <c r="H70" s="5" t="s">
        <v>7</v>
      </c>
      <c r="I70" s="71"/>
      <c r="J70" s="70">
        <v>12298</v>
      </c>
      <c r="L70" s="73">
        <f t="shared" si="14"/>
        <v>-2733</v>
      </c>
    </row>
    <row r="71" spans="1:13" ht="13.5" thickBot="1" x14ac:dyDescent="0.25">
      <c r="A71" s="81" t="s">
        <v>32</v>
      </c>
      <c r="B71" s="81"/>
      <c r="C71" s="80"/>
      <c r="D71" s="78">
        <f>SUBTOTAL(9,D61:D70)</f>
        <v>-721781</v>
      </c>
      <c r="E71" s="79"/>
      <c r="F71" s="78">
        <f>SUBTOTAL(9,F61:F70)</f>
        <v>-105290</v>
      </c>
      <c r="G71" s="78">
        <f>SUBTOTAL(9,G61:G70)</f>
        <v>105290</v>
      </c>
      <c r="H71" s="5"/>
      <c r="I71" s="71"/>
      <c r="J71" s="78">
        <f>SUBTOTAL(9,J61:J70)</f>
        <v>108023</v>
      </c>
      <c r="L71" s="78">
        <f>SUBTOTAL(9,L61:L70)</f>
        <v>-2733</v>
      </c>
      <c r="M71" s="71"/>
    </row>
    <row r="72" spans="1:13" ht="13.5" thickTop="1" x14ac:dyDescent="0.2">
      <c r="A72" s="2"/>
      <c r="B72" s="2"/>
      <c r="C72" s="77"/>
      <c r="D72" s="76"/>
      <c r="E72" s="74"/>
      <c r="F72" s="70"/>
      <c r="G72" s="73"/>
      <c r="H72" s="5"/>
      <c r="I72" s="71"/>
    </row>
    <row r="73" spans="1:13" ht="13.5" thickBot="1" x14ac:dyDescent="0.25">
      <c r="D73" s="75">
        <f>SUBTOTAL(9,D10:D71)</f>
        <v>-214936910</v>
      </c>
      <c r="J73" s="101"/>
    </row>
    <row r="74" spans="1:13" ht="13.5" thickTop="1" x14ac:dyDescent="0.2">
      <c r="D74" s="101"/>
    </row>
    <row r="75" spans="1:13" x14ac:dyDescent="0.2">
      <c r="E75" s="74"/>
      <c r="G75" s="99">
        <f>+G59+G46+G71</f>
        <v>31354134</v>
      </c>
      <c r="J75" s="73">
        <f>+J59+J46+J71</f>
        <v>28176905</v>
      </c>
      <c r="L75" s="99">
        <f>+L59+L46+L71</f>
        <v>3177229</v>
      </c>
    </row>
    <row r="76" spans="1:13" x14ac:dyDescent="0.2">
      <c r="G76" s="72" t="s">
        <v>118</v>
      </c>
      <c r="J76" s="98" t="s">
        <v>120</v>
      </c>
      <c r="L76" s="72" t="s">
        <v>119</v>
      </c>
    </row>
    <row r="77" spans="1:13" x14ac:dyDescent="0.2">
      <c r="J77" s="98" t="s">
        <v>116</v>
      </c>
    </row>
  </sheetData>
  <pageMargins left="0.7" right="0.7" top="0.75" bottom="0.75" header="0.3" footer="0.3"/>
  <pageSetup scale="64" firstPageNumber="2" fitToHeight="0" orientation="landscape" useFirstPageNumber="1" r:id="rId1"/>
  <headerFooter>
    <oddFooter>&amp;C&amp;"Arial,Regular"&amp;10Page 15.6.&amp;P_R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36895F-1BD1-4A68-9321-B7533FFED235}"/>
</file>

<file path=customXml/itemProps2.xml><?xml version="1.0" encoding="utf-8"?>
<ds:datastoreItem xmlns:ds="http://schemas.openxmlformats.org/officeDocument/2006/customXml" ds:itemID="{6C79146C-9F53-4783-A8BE-D000030D8068}"/>
</file>

<file path=customXml/itemProps3.xml><?xml version="1.0" encoding="utf-8"?>
<ds:datastoreItem xmlns:ds="http://schemas.openxmlformats.org/officeDocument/2006/customXml" ds:itemID="{E164A107-D756-4494-A6C6-CF294B19A45A}"/>
</file>

<file path=customXml/itemProps4.xml><?xml version="1.0" encoding="utf-8"?>
<ds:datastoreItem xmlns:ds="http://schemas.openxmlformats.org/officeDocument/2006/customXml" ds:itemID="{12F50CBD-2DD5-4304-AC56-6B2928518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15.6_R</vt:lpstr>
      <vt:lpstr>15.6.1_R</vt:lpstr>
      <vt:lpstr>15.6.2_R - 15.6.3_R</vt:lpstr>
      <vt:lpstr>'15.6.1_R'!Print_Area</vt:lpstr>
      <vt:lpstr>'15.6.2_R - 15.6.3_R'!Print_Area</vt:lpstr>
      <vt:lpstr>'15.6_R'!Print_Area</vt:lpstr>
      <vt:lpstr>'15.6.2_R - 15.6.3_R'!Print_Titles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2023-03-02T22:59:12Z</dcterms:created>
  <dcterms:modified xsi:type="dcterms:W3CDTF">2023-10-25T05:17:17Z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