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28.xml" ContentType="application/vnd.openxmlformats-officedocument.spreadsheetml.externalLink+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D3E8475-E16F-4F92-8EC9-EE7F228288B4}" xr6:coauthVersionLast="47" xr6:coauthVersionMax="47" xr10:uidLastSave="{00000000-0000-0000-0000-000000000000}"/>
  <bookViews>
    <workbookView xWindow="19080" yWindow="480" windowWidth="19440" windowHeight="15000" xr2:uid="{3082C23C-4D20-4C36-A7D7-437BC1091B90}"/>
  </bookViews>
  <sheets>
    <sheet name="14.8_R" sheetId="1" r:id="rId1"/>
    <sheet name="14.8.1_R" sheetId="2" r:id="rId2"/>
    <sheet name="14.8.2_R" sheetId="3" r:id="rId3"/>
    <sheet name="14.8.3_R_REDACTED"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0" localSheetId="3">[1]Jan!#REF!</definedName>
    <definedName name="\0">[1]Jan!#REF!</definedName>
    <definedName name="\A" localSheetId="3">#REF!</definedName>
    <definedName name="\A">#REF!</definedName>
    <definedName name="\M" localSheetId="3">[1]Jan!#REF!</definedName>
    <definedName name="\M">[1]Jan!#REF!</definedName>
    <definedName name="\P" localSheetId="3">#REF!</definedName>
    <definedName name="\P">#REF!</definedName>
    <definedName name="_________Top1" localSheetId="3">[1]Jan!#REF!</definedName>
    <definedName name="_________Top1">[1]Jan!#REF!</definedName>
    <definedName name="________TOP1" localSheetId="3">[1]Jan!#REF!</definedName>
    <definedName name="________TOP1">[1]Jan!#REF!</definedName>
    <definedName name="_______MEN3" localSheetId="3">[1]Jan!#REF!</definedName>
    <definedName name="_______MEN3">[1]Jan!#REF!</definedName>
    <definedName name="______MEN2" localSheetId="3">[1]Jan!#REF!</definedName>
    <definedName name="______MEN2">[1]Jan!#REF!</definedName>
    <definedName name="______MEN3" localSheetId="3">[1]Jan!#REF!</definedName>
    <definedName name="______MEN3">[1]Jan!#REF!</definedName>
    <definedName name="______TOP1">[1]Jan!#REF!</definedName>
    <definedName name="_____MEN2">[1]Jan!#REF!</definedName>
    <definedName name="_____MEN3">[1]Jan!#REF!</definedName>
    <definedName name="_____TOP1">[1]Jan!#REF!</definedName>
    <definedName name="____MEN2">[1]Jan!#REF!</definedName>
    <definedName name="____MEN3">[1]Jan!#REF!</definedName>
    <definedName name="___MEN2">[1]Jan!#REF!</definedName>
    <definedName name="___MEN3">[1]Jan!#REF!</definedName>
    <definedName name="___TOP1">[1]Jan!#REF!</definedName>
    <definedName name="__123Graph_A" localSheetId="3" hidden="1">[2]Inputs!#REF!</definedName>
    <definedName name="__123Graph_A" hidden="1">[2]Inputs!#REF!</definedName>
    <definedName name="__123Graph_B" localSheetId="3" hidden="1">[2]Inputs!#REF!</definedName>
    <definedName name="__123Graph_B" hidden="1">[2]Inputs!#REF!</definedName>
    <definedName name="__123Graph_D" localSheetId="3" hidden="1">[2]Inputs!#REF!</definedName>
    <definedName name="__123Graph_D" hidden="1">[2]Inputs!#REF!</definedName>
    <definedName name="__123Graph_E" hidden="1">[3]Input!$E$22:$E$37</definedName>
    <definedName name="__123Graph_F" hidden="1">[3]Input!$D$22:$D$37</definedName>
    <definedName name="__MEN2">[1]Jan!#REF!</definedName>
    <definedName name="__MEN3">[1]Jan!#REF!</definedName>
    <definedName name="__TOP1">[1]Jan!#REF!</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localSheetId="3" hidden="1">#REF!</definedName>
    <definedName name="_Fill" hidden="1">#REF!</definedName>
    <definedName name="_xlnm._FilterDatabase" localSheetId="2" hidden="1">'14.8.2_R'!$A$6:$L$24</definedName>
    <definedName name="_idahoshr">#REF!</definedName>
    <definedName name="_j1" localSheetId="3"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localSheetId="3" hidden="1">#REF!</definedName>
    <definedName name="_Key2" hidden="1">#REF!</definedName>
    <definedName name="_MEN2">[1]Jan!#REF!</definedName>
    <definedName name="_MEN3">[1]Jan!#REF!</definedName>
    <definedName name="_Order1" hidden="1">255</definedName>
    <definedName name="_Order2" hidden="1">0</definedName>
    <definedName name="_Sort" localSheetId="3"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ccess_Button1" hidden="1">"Headcount_Workbook_Schedules_List"</definedName>
    <definedName name="AccessDatabase" hidden="1">"P:\HR\SharonPlummer\Headcount Workbook.mdb"</definedName>
    <definedName name="AcctTable">[4]Variables!$AK$42:$AK$396</definedName>
    <definedName name="Additions_by_Function_Project_State_Month">'[5]Apr 05 - Mar 06 Adds'!#REF!</definedName>
    <definedName name="Adjs2avg">[6]Inputs!$L$255:'[6]Inputs'!$T$505</definedName>
    <definedName name="aftertax_ror">[7]Utah!#REF!</definedName>
    <definedName name="APR">[1]Jan!#REF!</definedName>
    <definedName name="AUG">[1]Jan!#REF!</definedName>
    <definedName name="AverageFactors">[6]UTCR!$AC$22:$AQ$108</definedName>
    <definedName name="AverageFuelCost">#REF!</definedName>
    <definedName name="AverageInput">[6]Inputs!$F$3:$I$1722</definedName>
    <definedName name="AvgFactorCopy">#REF!</definedName>
    <definedName name="AvgFactors">[8]Factors!$B$3:$P$99</definedName>
    <definedName name="B1_Print">[9]Main!#REF!</definedName>
    <definedName name="B2_Print">#REF!</definedName>
    <definedName name="B3_Print">#REF!</definedName>
    <definedName name="Bottom">#REF!</definedName>
    <definedName name="budsum2">[10]Att1!#REF!</definedName>
    <definedName name="bump">[7]Utah!#REF!</definedName>
    <definedName name="C_">'[11]Other States WZAMRT98'!#REF!</definedName>
    <definedName name="CARBON_LONG">#REF!</definedName>
    <definedName name="COAL_RECEIVED">#REF!</definedName>
    <definedName name="COAL_SALES">#REF!</definedName>
    <definedName name="combined1" localSheetId="3"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[7]Utah!#REF!</definedName>
    <definedName name="comm_cost">[7]Utah!#REF!</definedName>
    <definedName name="Controls">[12]Controls!$A$1:$I$543</definedName>
    <definedName name="Controls2013">[12]Controls2013!$A$8:$AP$762</definedName>
    <definedName name="Conversion">[13]Conversion!$A$2:$E$1253</definedName>
    <definedName name="Cost">#REF!</definedName>
    <definedName name="CustNames">[14]Codes!$F$1:$H$121</definedName>
    <definedName name="D_TWKSHT">#REF!</definedName>
    <definedName name="DATA1">#REF!</definedName>
    <definedName name="DATA10">'[15]Carbon NBV'!#REF!</definedName>
    <definedName name="DATA11">'[15]Carbon NBV'!#REF!</definedName>
    <definedName name="DATA12">'[15]Carbon NBV'!$C$2:$C$7</definedName>
    <definedName name="DATA13">'[16]Intagible &amp; Leaseholds'!#REF!</definedName>
    <definedName name="DATA14">'[16]Intagible &amp; Leaseholds'!#REF!</definedName>
    <definedName name="DATA15">'[15]Carbon NBV'!#REF!</definedName>
    <definedName name="DATA16">'[15]Carbon NBV'!#REF!</definedName>
    <definedName name="DATA17">'[15]Carbon NBV'!#REF!</definedName>
    <definedName name="DATA18">'[17]390.1'!#REF!</definedName>
    <definedName name="DATA19">'[17]390.1'!#REF!</definedName>
    <definedName name="DATA2">#REF!</definedName>
    <definedName name="DATA20">'[17]390.1'!#REF!</definedName>
    <definedName name="DATA21">'[17]390.1'!#REF!</definedName>
    <definedName name="DATA22">#REF!</definedName>
    <definedName name="DATA23">'[17]390.1'!#REF!</definedName>
    <definedName name="DATA24">'[17]390.1'!#REF!</definedName>
    <definedName name="DATA3">#REF!</definedName>
    <definedName name="DATA4">#REF!</definedName>
    <definedName name="DATA5">#REF!</definedName>
    <definedName name="DATA6">#REF!</definedName>
    <definedName name="DATA7">#REF!</definedName>
    <definedName name="DATA8">'[15]Carbon NBV'!#REF!</definedName>
    <definedName name="DATA9">'[15]Carbon NBV'!#REF!</definedName>
    <definedName name="DATE">[18]Jan!#REF!</definedName>
    <definedName name="debt">[7]Utah!#REF!</definedName>
    <definedName name="debt_cost">[7]Utah!#REF!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[12]TransmissionJune2013!$A$1:$S$11</definedName>
    <definedName name="DeprFactorCheck">#REF!</definedName>
    <definedName name="DeprNumberSort">#REF!</definedName>
    <definedName name="DeprTypeCheck">#REF!</definedName>
    <definedName name="DispatchSum">"GRID Thermal Generation!R2C1:R4C2"</definedName>
    <definedName name="DUDE" localSheetId="3" hidden="1">#REF!</definedName>
    <definedName name="DUDE" hidden="1">#REF!</definedName>
    <definedName name="EffectiveTaxRate">#REF!</definedName>
    <definedName name="EmbeddedCapCost">#REF!</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_xlnm.Extract">'[19]Aug 03'!#REF!</definedName>
    <definedName name="Extract_MI">'[19]Aug 03'!#REF!</definedName>
    <definedName name="FactorMethod">[6]Variables!$AB$2</definedName>
    <definedName name="FactorType">[8]Variables!$AK$2:$AL$12</definedName>
    <definedName name="FEB">[1]Jan!#REF!</definedName>
    <definedName name="FedTax">[7]Utah!#REF!</definedName>
    <definedName name="FIT">#REF!</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UEL_CONS_P2">#REF!</definedName>
    <definedName name="FUEL_CONSUMED">#REF!</definedName>
    <definedName name="GADSBY_GAS">#REF!</definedName>
    <definedName name="GWI_Annualized">#REF!</definedName>
    <definedName name="GWI_Proforma">#REF!</definedName>
    <definedName name="HALE_COAL">#REF!</definedName>
    <definedName name="HALE_GAS">#REF!</definedName>
    <definedName name="High_Plan">#REF!</definedName>
    <definedName name="HUNTER_COAL">#REF!</definedName>
    <definedName name="HUNTINGTON_COAL">#REF!</definedName>
    <definedName name="IDAHOSHR">#REF!</definedName>
    <definedName name="IDAllocMethod">#REF!</definedName>
    <definedName name="IDRateBase">#REF!</definedName>
    <definedName name="INVENTORY">#REF!</definedName>
    <definedName name="Item_Number">"GP Detail"</definedName>
    <definedName name="JAN">[1]Jan!#REF!</definedName>
    <definedName name="JETSET">'[11]Other States WZAMRT98'!#REF!</definedName>
    <definedName name="JUL">[1]Jan!#REF!</definedName>
    <definedName name="JUN">[1]Jan!#REF!</definedName>
    <definedName name="Jurisdiction">[8]Variables!$AK$15</definedName>
    <definedName name="JurisNumber">[8]Variables!$AL$15</definedName>
    <definedName name="JurisTitle">#REF!</definedName>
    <definedName name="JVENTRY">#REF!</definedName>
    <definedName name="Keep" localSheetId="3"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[20]Variables!$B$7</definedName>
    <definedName name="LastCell">#REF!</definedName>
    <definedName name="limcount" hidden="1">1</definedName>
    <definedName name="ListOffset" hidden="1">1</definedName>
    <definedName name="LITTLE_MTN_COMB">#REF!</definedName>
    <definedName name="LITTLE_MTN_GAS">#REF!</definedName>
    <definedName name="LOAD">#REF!</definedName>
    <definedName name="Low_Plan">#REF!</definedName>
    <definedName name="MAR">[1]Jan!#REF!</definedName>
    <definedName name="Master" localSheetId="3" hidden="1">{#N/A,#N/A,FALSE,"Actual";#N/A,#N/A,FALSE,"Normalized";#N/A,#N/A,FALSE,"Electric Actual";#N/A,#N/A,FALSE,"Electric Normalized"}</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'[21]Master Data'!$A$2</definedName>
    <definedName name="MD_Low1">'[21]Master Data'!$D$28</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3" hidden="1">{"PRINT",#N/A,TRUE,"APPA";"PRINT",#N/A,TRUE,"APS";"PRINT",#N/A,TRUE,"BHPL";"PRINT",#N/A,TRUE,"BHPL2";"PRINT",#N/A,TRUE,"CDWR";"PRINT",#N/A,TRUE,"EWEB";"PRINT",#N/A,TRUE,"LADWP";"PRINT",#N/A,TRUE,"NEVBASE"}</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'[22]DSM Output'!$AL$1:$AM$12</definedName>
    <definedName name="monthtotals">'[22]DSM Output'!$M$38:$X$38</definedName>
    <definedName name="MSPAverageInput">[6]Inputs!#REF!</definedName>
    <definedName name="MSPYearEndInput">[6]Inputs!#REF!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AUGHTON_COAL">#REF!</definedName>
    <definedName name="NAUGHTON_OIL">#REF!</definedName>
    <definedName name="NetToGross">#REF!</definedName>
    <definedName name="NEWMO1">[1]Jan!#REF!</definedName>
    <definedName name="NEWMO2">[1]Jan!#REF!</definedName>
    <definedName name="NEWMONTH">[1]Jan!#REF!</definedName>
    <definedName name="NormalizedFedTaxExp">[7]Utah!#REF!</definedName>
    <definedName name="NormalizedOMExp">[7]Utah!#REF!</definedName>
    <definedName name="NormalizedState">[7]Utah!#REF!</definedName>
    <definedName name="NormalizedStateTaxExp">[7]Utah!#REF!</definedName>
    <definedName name="NormalizedTOIExp">[7]Utah!#REF!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IL_RECEIVE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'[23]Master Data'!$P$2</definedName>
    <definedName name="OMEX_Low1">'[23]Master Data'!$P$36</definedName>
    <definedName name="OMEX_Low2">'[23]Master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3" hidden="1">{"Factors Pages 1-2",#N/A,FALSE,"Factors";"Factors Page 3",#N/A,FALSE,"Factors";"Factors Page 4",#N/A,FALSE,"Factors";"Factors Page 5",#N/A,FALSE,"Factors";"Factors Pages 8-27",#N/A,FALSE,"Factors"}</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3" hidden="1">{#N/A,#N/A,FALSE,"Bgt";#N/A,#N/A,FALSE,"Act";#N/A,#N/A,FALSE,"Chrt Data";#N/A,#N/A,FALSE,"Bus Result";#N/A,#N/A,FALSE,"Main Charts";#N/A,#N/A,FALSE,"P&amp;L Ttl";#N/A,#N/A,FALSE,"P&amp;L C_Ttl";#N/A,#N/A,FALSE,"P&amp;L C_Oct";#N/A,#N/A,FALSE,"P&amp;L C_Sep";#N/A,#N/A,FALSE,"1996";#N/A,#N/A,FALSE,"Data"}</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[7]Utah!#REF!</definedName>
    <definedName name="pref_cost">[7]Utah!#REF!</definedName>
    <definedName name="PrefCost">#REF!</definedName>
    <definedName name="Pretax_ror">[7]Utah!#REF!</definedName>
    <definedName name="_xlnm.Print_Area" localSheetId="1">'14.8.1_R'!$A$1:$AT$46</definedName>
    <definedName name="_xlnm.Print_Area" localSheetId="2">'14.8.2_R'!$A$1:$H$15</definedName>
    <definedName name="_xlnm.Print_Area" localSheetId="3">'14.8.3_R_REDACTED'!$A$1:$F$13</definedName>
    <definedName name="_xlnm.Print_Area" localSheetId="0">'14.8_R'!$A$1:$J$69</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NGE_NAMES">#REF!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[7]Utah!#REF!</definedName>
    <definedName name="ReportAdjData">#REF!</definedName>
    <definedName name="Repower_Info">'[24]Repower Info'!$A$5:$AD$23</definedName>
    <definedName name="ResourceSupplier">#REF!</definedName>
    <definedName name="retail" localSheetId="3"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S_TEMPLE_GAS">#REF!</definedName>
    <definedName name="S_TEMPLE_OIL">#REF!</definedName>
    <definedName name="SameStateCheck">#REF!</definedName>
    <definedName name="SameStateCheckError">#REF!</definedName>
    <definedName name="SAPBEXrevision" hidden="1">1</definedName>
    <definedName name="SAPBEXsysID" hidden="1">"BWP"</definedName>
    <definedName name="SAPBEXwbID" hidden="1">"45L44VY312ZTNKFVYNPU1SXDT"</definedName>
    <definedName name="SECOND">[1]Jan!#REF!</definedName>
    <definedName name="SEP">[1]Jan!#REF!</definedName>
    <definedName name="SettingAlloc">#REF!</definedName>
    <definedName name="SettingRB">#REF!</definedName>
    <definedName name="shit" localSheetId="3" hidden="1">{"PRINT",#N/A,TRUE,"APPA";"PRINT",#N/A,TRUE,"APS";"PRINT",#N/A,TRUE,"BHPL";"PRINT",#N/A,TRUE,"BHPL2";"PRINT",#N/A,TRUE,"CDWR";"PRINT",#N/A,TRUE,"EWEB";"PRINT",#N/A,TRUE,"LADWP";"PRINT",#N/A,TRUE,"NEVBASE"}</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ippw" localSheetId="3" hidden="1">{#N/A,#N/A,FALSE,"Actual";#N/A,#N/A,FALSE,"Normalized";#N/A,#N/A,FALSE,"Electric Actual";#N/A,#N/A,FALSE,"Electric Normalized"}</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_Bottom1">#REF!</definedName>
    <definedName name="ST_Top1">#REF!</definedName>
    <definedName name="ST_Top2">#REF!</definedName>
    <definedName name="ST_Top3">[9]Main!#REF!</definedName>
    <definedName name="standard1" localSheetId="3" hidden="1">{"YTD-Total",#N/A,FALSE,"Provision"}</definedName>
    <definedName name="standard1" localSheetId="0" hidden="1">{"YTD-Total",#N/A,FALSE,"Provision"}</definedName>
    <definedName name="standard1" hidden="1">{"YTD-Total",#N/A,FALSE,"Provision"}</definedName>
    <definedName name="START">[1]Jan!#REF!</definedName>
    <definedName name="StateTax">[7]Utah!#REF!</definedName>
    <definedName name="SumAdjContract">[7]Utah!#REF!</definedName>
    <definedName name="SumAdjDepr">[7]Utah!#REF!</definedName>
    <definedName name="SumAdjMisc1">[7]Utah!#REF!</definedName>
    <definedName name="SumAdjMisc2">[7]Utah!#REF!</definedName>
    <definedName name="SumAdjNPC">[7]Utah!#REF!</definedName>
    <definedName name="SumAdjOM">[7]Utah!#REF!</definedName>
    <definedName name="SumAdjOther">[7]Utah!#REF!</definedName>
    <definedName name="SumAdjRB">[7]Utah!#REF!</definedName>
    <definedName name="SumAdjRev">[7]Utah!#REF!</definedName>
    <definedName name="SumAdjTax">[7]Utah!#REF!</definedName>
    <definedName name="SUMMARY">#REF!</definedName>
    <definedName name="SUMMARY23">[7]Utah!#REF!</definedName>
    <definedName name="SUMMARY3">[7]Utah!#REF!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[7]Utah!#REF!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[7]Utah!#REF!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'[25]Allocation FY2005'!#REF!</definedName>
    <definedName name="table2">'[25]Allocation FY2005'!#REF!</definedName>
    <definedName name="table3">'[25]Allocation FY2004'!#REF!</definedName>
    <definedName name="table4">'[25]Allocation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[7]Utah!#REF!</definedName>
    <definedName name="TaxTypeCheck">#REF!</definedName>
    <definedName name="TEST0">#REF!</definedName>
    <definedName name="TEST1">#REF!</definedName>
    <definedName name="TEST2">'[26]2007 - 2009 Detail'!#REF!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[7]Utah!#REF!</definedName>
    <definedName name="Type1AdjTax">[7]Utah!#REF!</definedName>
    <definedName name="Type2Adj">[7]Utah!#REF!</definedName>
    <definedName name="Type2AdjTax">[7]Utah!#REF!</definedName>
    <definedName name="Type3Adj">[7]Utah!#REF!</definedName>
    <definedName name="Type3AdjTax">[7]Utah!#REF!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[8]Variables!$AK$43:$AK$367</definedName>
    <definedName name="ValidFactor">#REF!</definedName>
    <definedName name="WAAllocMethod">#REF!</definedName>
    <definedName name="WARateBase">#REF!</definedName>
    <definedName name="WARevenueTax">#REF!</definedName>
    <definedName name="wrn.Adj._.Back_Up." localSheetId="3" hidden="1">{"Page 3.4.1",#N/A,FALSE,"Totals";"Page 3.4.2",#N/A,FALSE,"Totals"}</definedName>
    <definedName name="wrn.Adj._.Back_Up." localSheetId="0"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3" hidden="1">{#N/A,#N/A,FALSE,"P&amp;L Ttl";#N/A,#N/A,FALSE,"P&amp;L C_Ttl New";#N/A,#N/A,FALSE,"Bus Res";#N/A,#N/A,FALSE,"Chrts";#N/A,#N/A,FALSE,"pcf";#N/A,#N/A,FALSE,"pcr ";#N/A,#N/A,FALSE,"Exp Stmt ";#N/A,#N/A,FALSE,"Exp Stmt BU";#N/A,#N/A,FALSE,"Cap";#N/A,#N/A,FALSE,"IT Ytd"}</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3" hidden="1">{"YTD-Total",#N/A,TRUE,"Provision";"YTD-Utility",#N/A,TRUE,"Prov Utility";"YTD-NonUtility",#N/A,TRUE,"Prov NonUtility"}</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3" hidden="1">{"Factors Pages 1-2",#N/A,FALSE,"Factors";"Factors Page 3",#N/A,FALSE,"Factors";"Factors Page 4",#N/A,FALSE,"Factors";"Factors Page 5",#N/A,FALSE,"Factors";"Factors Pages 8-27",#N/A,FALSE,"Factors"}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3" hidden="1">{"FullView",#N/A,FALSE,"Consltd-For contngcy"}</definedName>
    <definedName name="wrn.Full._.View." localSheetId="0"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3" hidden="1">{"Open issues Only",#N/A,FALSE,"TIMELINE"}</definedName>
    <definedName name="wrn.Open._.Issues._.Only." localSheetId="0"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3" hidden="1">{#N/A,#N/A,FALSE,"Consltd-For contngcy";"PaymentView",#N/A,FALSE,"Consltd-For contngcy"}</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localSheetId="0" hidden="1">{"PFS recon view",#N/A,FALSE,"Hyperion Proof"}</definedName>
    <definedName name="wrn.PFSreconview." hidden="1">{"PFS recon view",#N/A,FALSE,"Hyperion Proof"}</definedName>
    <definedName name="wrn.PGHCreconview." localSheetId="3" hidden="1">{"PGHC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localSheetId="0" hidden="1">{#N/A,#N/A,FALSE,"PHI MTD";#N/A,#N/A,FALSE,"PHI YTD"}</definedName>
    <definedName name="wrn.PHI._.all._.other._.months." hidden="1">{#N/A,#N/A,FALSE,"PHI MTD";#N/A,#N/A,FALSE,"PHI YTD"}</definedName>
    <definedName name="wrn.PHI._.only." localSheetId="3" hidden="1">{#N/A,#N/A,FALSE,"PHI"}</definedName>
    <definedName name="wrn.PHI._.only." localSheetId="0" hidden="1">{#N/A,#N/A,FALSE,"PHI"}</definedName>
    <definedName name="wrn.PHI._.only." hidden="1">{#N/A,#N/A,FALSE,"PHI"}</definedName>
    <definedName name="wrn.PHI._.Sept._.Dec._.March." localSheetId="3" hidden="1">{#N/A,#N/A,FALSE,"PHI MTD";#N/A,#N/A,FALSE,"PHI QTD";#N/A,#N/A,FALSE,"PHI YTD"}</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localSheetId="0" hidden="1">{"PPM Co Code View",#N/A,FALSE,"Comp Codes"}</definedName>
    <definedName name="wrn.PPMCoCodeView." hidden="1">{"PPM Co Code View",#N/A,FALSE,"Comp Codes"}</definedName>
    <definedName name="wrn.PPMreconview." localSheetId="3" hidden="1">{"PPM Recon View",#N/A,FALSE,"Hyperion Proof"}</definedName>
    <definedName name="wrn.PPMreconview." localSheetId="0" hidden="1">{"PPM Recon View",#N/A,FALSE,"Hyperion Proof"}</definedName>
    <definedName name="wrn.PPMreconview." hidden="1">{"PPM Recon View",#N/A,FALSE,"Hyperion Proof"}</definedName>
    <definedName name="wrn.ProofElectricOnly." localSheetId="3" hidden="1">{"Electric Only",#N/A,FALSE,"Hyperion Proof"}</definedName>
    <definedName name="wrn.ProofElectricOnly." localSheetId="0" hidden="1">{"Electric Only",#N/A,FALSE,"Hyperion Proof"}</definedName>
    <definedName name="wrn.ProofElectricOnly." hidden="1">{"Electric Only",#N/A,FALSE,"Hyperion Proof"}</definedName>
    <definedName name="wrn.ProofTotal." localSheetId="3" hidden="1">{"Proof Total",#N/A,FALSE,"Hyperion Proof"}</definedName>
    <definedName name="wrn.ProofTotal." localSheetId="0" hidden="1">{"Proof Total",#N/A,FALSE,"Hyperion Proof"}</definedName>
    <definedName name="wrn.ProofTotal." hidden="1">{"Proof Total",#N/A,FALSE,"Hyperion Proof"}</definedName>
    <definedName name="wrn.Reformat._.only." localSheetId="3" hidden="1">{#N/A,#N/A,FALSE,"Dec 1999 mapping"}</definedName>
    <definedName name="wrn.Reformat._.only." localSheetId="0"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3" hidden="1">{"YTD-Total",#N/A,FALSE,"Provision"}</definedName>
    <definedName name="wrn.Standard." localSheetId="0" hidden="1">{"YTD-Total",#N/A,FALSE,"Provision"}</definedName>
    <definedName name="wrn.Standard." hidden="1">{"YTD-Total",#N/A,FALSE,"Provision"}</definedName>
    <definedName name="wrn.Standard._.NonUtility._.Only." localSheetId="3" hidden="1">{"YTD-NonUtility",#N/A,FALSE,"Prov NonUtility"}</definedName>
    <definedName name="wrn.Standard._.NonUtility._.Only." localSheetId="0"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localSheetId="0" hidden="1">{"YTD-Utility",#N/A,FALSE,"Prov Utility"}</definedName>
    <definedName name="wrn.Standard._.Utility._.Only." hidden="1">{"YTD-Utility",#N/A,FALSE,"Prov Utility"}</definedName>
    <definedName name="wrn.Summary._.View." localSheetId="3" hidden="1">{#N/A,#N/A,FALSE,"Consltd-For contngcy"}</definedName>
    <definedName name="wrn.Summary._.View." localSheetId="0" hidden="1">{#N/A,#N/A,FALSE,"Consltd-For contngcy"}</definedName>
    <definedName name="wrn.Summary._.View." hidden="1">{#N/A,#N/A,FALSE,"Consltd-For contngcy"}</definedName>
    <definedName name="wrn.UK._.Conversion._.Only." localSheetId="3" hidden="1">{#N/A,#N/A,FALSE,"Dec 1999 UK Continuing Ops"}</definedName>
    <definedName name="wrn.UK._.Conversion._.Only." localSheetId="0"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O_IND_GAS">#REF!</definedName>
    <definedName name="WYWAllocMethod">#REF!</definedName>
    <definedName name="WYWRateBase">#REF!</definedName>
    <definedName name="xxx">[27]Variables!$AK$2:$AL$12</definedName>
    <definedName name="y" hidden="1">'[28]DSM Output'!$B$21:$B$23</definedName>
    <definedName name="YearEndInput">[6]Inputs!$A$3:$D$1671</definedName>
    <definedName name="YEFactorCopy">#REF!</definedName>
    <definedName name="YEFactors">[8]Factors!$S$3:$AG$99</definedName>
    <definedName name="YTD">'[29]Actuals - Data Input'!#REF!</definedName>
    <definedName name="z" hidden="1">'[28]DSM Output'!$G$21:$G$23</definedName>
    <definedName name="Z_01844156_6462_4A28_9785_1A86F4D0C834_.wvu.PrintTitles" localSheetId="3" hidden="1">#REF!</definedName>
    <definedName name="Z_01844156_6462_4A28_9785_1A86F4D0C834_.wvu.PrintTitles" hidden="1">#REF!</definedName>
    <definedName name="ZA">'[30] annual balance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F21" i="1"/>
  <c r="I21" i="1" s="1"/>
  <c r="D34" i="2"/>
  <c r="D27" i="2"/>
  <c r="D26" i="2"/>
  <c r="D25" i="2"/>
  <c r="H10" i="3"/>
  <c r="H9" i="3"/>
  <c r="G10" i="3"/>
  <c r="D21" i="2" l="1"/>
  <c r="E21" i="2" s="1"/>
  <c r="F21" i="2" s="1"/>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21" i="2" s="1"/>
  <c r="AI21" i="2" s="1"/>
  <c r="AJ21" i="2" s="1"/>
  <c r="AK21" i="2" s="1"/>
  <c r="AL21" i="2" s="1"/>
  <c r="AM21" i="2" s="1"/>
  <c r="AN21" i="2" s="1"/>
  <c r="AO21" i="2" s="1"/>
  <c r="AP21" i="2" s="1"/>
  <c r="AQ21" i="2" s="1"/>
  <c r="AR21" i="2" s="1"/>
  <c r="AS21" i="2" s="1"/>
  <c r="AT13" i="2"/>
  <c r="D20"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L20" i="2" s="1"/>
  <c r="AM20" i="2" s="1"/>
  <c r="AN20" i="2" s="1"/>
  <c r="AO20" i="2" s="1"/>
  <c r="AP20" i="2" s="1"/>
  <c r="AQ20" i="2" s="1"/>
  <c r="AR20" i="2" s="1"/>
  <c r="AS20" i="2" s="1"/>
  <c r="D19" i="2"/>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AH19" i="2" s="1"/>
  <c r="AI19" i="2" s="1"/>
  <c r="AJ19" i="2" s="1"/>
  <c r="AK19" i="2" s="1"/>
  <c r="AL19" i="2" s="1"/>
  <c r="AM19" i="2" s="1"/>
  <c r="AN19" i="2" s="1"/>
  <c r="AO19" i="2" s="1"/>
  <c r="AP19" i="2" s="1"/>
  <c r="AQ19" i="2" s="1"/>
  <c r="AR19" i="2" s="1"/>
  <c r="AS19" i="2" s="1"/>
  <c r="AT11" i="2" l="1"/>
  <c r="AT12" i="2"/>
  <c r="AT14" i="2" l="1"/>
  <c r="H7" i="3"/>
  <c r="H8" i="3"/>
  <c r="AT19" i="2"/>
  <c r="AT20" i="2"/>
  <c r="E27" i="2"/>
  <c r="E34" i="2" s="1"/>
  <c r="M27" i="2"/>
  <c r="U27" i="2"/>
  <c r="AI39" i="2"/>
  <c r="AC27" i="2"/>
  <c r="AD27" i="2"/>
  <c r="AT21" i="2"/>
  <c r="AJ27" i="2"/>
  <c r="AL27" i="2"/>
  <c r="AO27" i="2"/>
  <c r="AQ27" i="2"/>
  <c r="AR27"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F25" i="2"/>
  <c r="N25" i="2"/>
  <c r="V25" i="2"/>
  <c r="AD25" i="2"/>
  <c r="AL25" i="2"/>
  <c r="K26" i="2"/>
  <c r="S26" i="2"/>
  <c r="Z26" i="2"/>
  <c r="AA26" i="2"/>
  <c r="AH26" i="2"/>
  <c r="AI26" i="2"/>
  <c r="AP26" i="2"/>
  <c r="AQ26" i="2"/>
  <c r="G27" i="2"/>
  <c r="H27" i="2"/>
  <c r="O27" i="2"/>
  <c r="P27" i="2"/>
  <c r="W27" i="2"/>
  <c r="X27" i="2"/>
  <c r="AE27" i="2"/>
  <c r="AF27" i="2"/>
  <c r="AM27" i="2"/>
  <c r="AN27"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J27" i="2"/>
  <c r="AH39" i="2"/>
  <c r="AH41" i="2"/>
  <c r="AH43" i="2"/>
  <c r="A1" i="3"/>
  <c r="A2" i="2"/>
  <c r="A3" i="2"/>
  <c r="D10" i="1"/>
  <c r="D14" i="1"/>
  <c r="H14" i="1"/>
  <c r="D18" i="1"/>
  <c r="H18" i="1"/>
  <c r="H29" i="1"/>
  <c r="H30" i="1"/>
  <c r="I30" i="1" s="1"/>
  <c r="H31" i="1"/>
  <c r="H32" i="1"/>
  <c r="I32" i="1" s="1"/>
  <c r="H33" i="1"/>
  <c r="AT22" i="2" l="1"/>
  <c r="H11" i="3"/>
  <c r="H13" i="3" s="1"/>
  <c r="G13" i="3"/>
  <c r="AP27" i="2"/>
  <c r="AH27" i="2"/>
  <c r="Z27" i="2"/>
  <c r="R27" i="2"/>
  <c r="AS26" i="2"/>
  <c r="AK26" i="2"/>
  <c r="AC26" i="2"/>
  <c r="U26" i="2"/>
  <c r="M26" i="2"/>
  <c r="E26" i="2"/>
  <c r="E33" i="2" s="1"/>
  <c r="AN25" i="2"/>
  <c r="AF25" i="2"/>
  <c r="X25" i="2"/>
  <c r="P25" i="2"/>
  <c r="H25" i="2"/>
  <c r="AG27" i="2"/>
  <c r="Y27" i="2"/>
  <c r="Q27" i="2"/>
  <c r="I27" i="2"/>
  <c r="AR26" i="2"/>
  <c r="AJ26" i="2"/>
  <c r="AB26" i="2"/>
  <c r="T26" i="2"/>
  <c r="L26" i="2"/>
  <c r="AM25" i="2"/>
  <c r="AE25" i="2"/>
  <c r="W25" i="2"/>
  <c r="O25" i="2"/>
  <c r="G25" i="2"/>
  <c r="A1" i="2"/>
  <c r="F13" i="3"/>
  <c r="AC25" i="2"/>
  <c r="R26" i="2"/>
  <c r="J26" i="2"/>
  <c r="AS25" i="2"/>
  <c r="AK25" i="2"/>
  <c r="U25" i="2"/>
  <c r="M25" i="2"/>
  <c r="E25" i="2"/>
  <c r="E32" i="2" s="1"/>
  <c r="F32" i="2" s="1"/>
  <c r="V27" i="2"/>
  <c r="N27" i="2"/>
  <c r="F27" i="2"/>
  <c r="F34" i="2" s="1"/>
  <c r="G34" i="2" s="1"/>
  <c r="H34" i="2" s="1"/>
  <c r="AO26" i="2"/>
  <c r="AG26" i="2"/>
  <c r="Y26" i="2"/>
  <c r="Q26" i="2"/>
  <c r="I26" i="2"/>
  <c r="AR25" i="2"/>
  <c r="AJ25" i="2"/>
  <c r="AB25" i="2"/>
  <c r="T25" i="2"/>
  <c r="L25" i="2"/>
  <c r="AS27" i="2"/>
  <c r="AK27" i="2"/>
  <c r="AN26" i="2"/>
  <c r="AF26" i="2"/>
  <c r="X26" i="2"/>
  <c r="P26" i="2"/>
  <c r="H26" i="2"/>
  <c r="AQ25" i="2"/>
  <c r="AI25" i="2"/>
  <c r="AA25" i="2"/>
  <c r="S25" i="2"/>
  <c r="K25" i="2"/>
  <c r="AB27" i="2"/>
  <c r="T27" i="2"/>
  <c r="L27" i="2"/>
  <c r="AM26" i="2"/>
  <c r="AE26" i="2"/>
  <c r="W26" i="2"/>
  <c r="O26" i="2"/>
  <c r="G26" i="2"/>
  <c r="AP25" i="2"/>
  <c r="AH25" i="2"/>
  <c r="Z25" i="2"/>
  <c r="J25" i="2"/>
  <c r="A3" i="3"/>
  <c r="R25" i="2"/>
  <c r="AI27" i="2"/>
  <c r="AA27" i="2"/>
  <c r="S27" i="2"/>
  <c r="K27" i="2"/>
  <c r="AL26" i="2"/>
  <c r="AD26" i="2"/>
  <c r="V26" i="2"/>
  <c r="N26" i="2"/>
  <c r="F26" i="2"/>
  <c r="AO25" i="2"/>
  <c r="AG25" i="2"/>
  <c r="Y25" i="2"/>
  <c r="Q25" i="2"/>
  <c r="I25" i="2"/>
  <c r="A2" i="3"/>
  <c r="I34" i="2" l="1"/>
  <c r="J34" i="2" s="1"/>
  <c r="K34" i="2" s="1"/>
  <c r="L34" i="2" s="1"/>
  <c r="M34" i="2" s="1"/>
  <c r="N34" i="2" s="1"/>
  <c r="O34" i="2" s="1"/>
  <c r="P34" i="2" s="1"/>
  <c r="Q34" i="2" s="1"/>
  <c r="R34" i="2" s="1"/>
  <c r="S34" i="2" s="1"/>
  <c r="T34" i="2" s="1"/>
  <c r="U34" i="2" s="1"/>
  <c r="V34" i="2" s="1"/>
  <c r="W34" i="2" s="1"/>
  <c r="X34" i="2" s="1"/>
  <c r="Y34" i="2" s="1"/>
  <c r="Z34" i="2" s="1"/>
  <c r="AA34" i="2" s="1"/>
  <c r="AB34" i="2" s="1"/>
  <c r="AC34" i="2" s="1"/>
  <c r="AD34" i="2" s="1"/>
  <c r="AE34" i="2" s="1"/>
  <c r="AF34" i="2" s="1"/>
  <c r="AG34" i="2" s="1"/>
  <c r="AH34" i="2" s="1"/>
  <c r="AI34" i="2" s="1"/>
  <c r="AJ34" i="2" s="1"/>
  <c r="AK34" i="2" s="1"/>
  <c r="AL34" i="2" s="1"/>
  <c r="AM34" i="2" s="1"/>
  <c r="AN34" i="2" s="1"/>
  <c r="AO34" i="2" s="1"/>
  <c r="AP34" i="2" s="1"/>
  <c r="AQ34" i="2" s="1"/>
  <c r="AR34" i="2" s="1"/>
  <c r="AS34" i="2" s="1"/>
  <c r="AT34" i="2" s="1"/>
  <c r="AI41" i="2"/>
  <c r="AT26" i="2"/>
  <c r="AT25" i="2"/>
  <c r="F33" i="2"/>
  <c r="G33" i="2" s="1"/>
  <c r="H33" i="2" s="1"/>
  <c r="I33" i="2" s="1"/>
  <c r="J33" i="2" s="1"/>
  <c r="K33" i="2" s="1"/>
  <c r="L33" i="2" s="1"/>
  <c r="M33" i="2" s="1"/>
  <c r="N33" i="2" s="1"/>
  <c r="O33" i="2" s="1"/>
  <c r="P33" i="2" s="1"/>
  <c r="Q33" i="2" s="1"/>
  <c r="R33" i="2" s="1"/>
  <c r="S33" i="2" s="1"/>
  <c r="T33" i="2" s="1"/>
  <c r="U33" i="2" s="1"/>
  <c r="V33" i="2" s="1"/>
  <c r="W33" i="2" s="1"/>
  <c r="X33" i="2" s="1"/>
  <c r="Y33" i="2" s="1"/>
  <c r="Z33" i="2" s="1"/>
  <c r="AA33" i="2" s="1"/>
  <c r="AB33" i="2" s="1"/>
  <c r="AC33" i="2" s="1"/>
  <c r="AD33" i="2" s="1"/>
  <c r="AE33" i="2" s="1"/>
  <c r="AF33" i="2" s="1"/>
  <c r="AG33" i="2" s="1"/>
  <c r="AH33" i="2" s="1"/>
  <c r="AI33" i="2" s="1"/>
  <c r="AJ33" i="2" s="1"/>
  <c r="AK33" i="2" s="1"/>
  <c r="AL33" i="2" s="1"/>
  <c r="AM33" i="2" s="1"/>
  <c r="AN33" i="2" s="1"/>
  <c r="AO33" i="2" s="1"/>
  <c r="AP33" i="2" s="1"/>
  <c r="AQ33" i="2" s="1"/>
  <c r="AR33" i="2" s="1"/>
  <c r="AS33" i="2" s="1"/>
  <c r="AT33" i="2" s="1"/>
  <c r="AT27" i="2"/>
  <c r="AK39" i="2"/>
  <c r="AM39" i="2" s="1"/>
  <c r="F10" i="1" s="1"/>
  <c r="G32" i="2"/>
  <c r="H32" i="2" s="1"/>
  <c r="I32" i="2" s="1"/>
  <c r="J32" i="2" s="1"/>
  <c r="K32" i="2" s="1"/>
  <c r="L32" i="2" s="1"/>
  <c r="M32" i="2" s="1"/>
  <c r="N32" i="2" s="1"/>
  <c r="O32" i="2" s="1"/>
  <c r="P32" i="2" s="1"/>
  <c r="Q32" i="2" s="1"/>
  <c r="R32" i="2" s="1"/>
  <c r="S32" i="2" s="1"/>
  <c r="T32" i="2" s="1"/>
  <c r="U32" i="2" s="1"/>
  <c r="V32" i="2" s="1"/>
  <c r="W32" i="2" s="1"/>
  <c r="X32" i="2" s="1"/>
  <c r="Y32" i="2" s="1"/>
  <c r="Z32" i="2" s="1"/>
  <c r="AA32" i="2" s="1"/>
  <c r="AB32" i="2" s="1"/>
  <c r="AC32" i="2" s="1"/>
  <c r="AD32" i="2" s="1"/>
  <c r="AE32" i="2" s="1"/>
  <c r="AF32" i="2" s="1"/>
  <c r="AG32" i="2" s="1"/>
  <c r="AH32" i="2" l="1"/>
  <c r="AI32" i="2" s="1"/>
  <c r="AJ32" i="2" s="1"/>
  <c r="AK32" i="2" s="1"/>
  <c r="AL32" i="2" s="1"/>
  <c r="AM32" i="2" s="1"/>
  <c r="AN32" i="2" s="1"/>
  <c r="AO32" i="2" s="1"/>
  <c r="AP32" i="2" s="1"/>
  <c r="AQ32" i="2" s="1"/>
  <c r="AR32" i="2" s="1"/>
  <c r="AS32" i="2" s="1"/>
  <c r="AT32" i="2" s="1"/>
  <c r="AT35" i="2" s="1"/>
  <c r="AK43" i="2" s="1"/>
  <c r="AI43" i="2"/>
  <c r="I10" i="1"/>
  <c r="AT28" i="2"/>
  <c r="AK41" i="2" s="1"/>
  <c r="AM41" i="2" s="1"/>
  <c r="F14" i="1" s="1"/>
  <c r="I14" i="1" l="1"/>
  <c r="AM43" i="2"/>
  <c r="F18" i="1" s="1"/>
  <c r="I18" i="1" l="1"/>
  <c r="I31" i="1" l="1"/>
  <c r="I29" i="1" l="1"/>
  <c r="I33" i="1" l="1"/>
</calcChain>
</file>

<file path=xl/sharedStrings.xml><?xml version="1.0" encoding="utf-8"?>
<sst xmlns="http://schemas.openxmlformats.org/spreadsheetml/2006/main" count="179" uniqueCount="97">
  <si>
    <t>Description of Adjustment:</t>
  </si>
  <si>
    <t>JBG</t>
  </si>
  <si>
    <t>PRO</t>
  </si>
  <si>
    <t>SCHMDT</t>
  </si>
  <si>
    <t>SCHMAT</t>
  </si>
  <si>
    <t>Adjustment to Tax:</t>
  </si>
  <si>
    <t>Jim Bridger Units 1 &amp; 2</t>
  </si>
  <si>
    <t>Adjustment to Depreciation Reserve:</t>
  </si>
  <si>
    <t>Adjustment to Depreciation Expense:</t>
  </si>
  <si>
    <t>Adjustment to Rate Base:</t>
  </si>
  <si>
    <t>REF#</t>
  </si>
  <si>
    <t>ALLOCATED</t>
  </si>
  <si>
    <t>FACTOR %</t>
  </si>
  <si>
    <t>FACTOR</t>
  </si>
  <si>
    <t>COMPANY</t>
  </si>
  <si>
    <t>Type</t>
  </si>
  <si>
    <t>ACCOUNT</t>
  </si>
  <si>
    <t>WASHINGTON</t>
  </si>
  <si>
    <t>TOTAL</t>
  </si>
  <si>
    <t>PAGE</t>
  </si>
  <si>
    <t>Adjustment</t>
  </si>
  <si>
    <t>Dec 2025</t>
  </si>
  <si>
    <t>Dec 2024</t>
  </si>
  <si>
    <t>*Depreciation rate</t>
  </si>
  <si>
    <t>12 Months Ending</t>
  </si>
  <si>
    <t xml:space="preserve"> </t>
  </si>
  <si>
    <t>108SP</t>
  </si>
  <si>
    <t>AMA</t>
  </si>
  <si>
    <t>Factor</t>
  </si>
  <si>
    <t>Account</t>
  </si>
  <si>
    <t>Cumulative Depreciation Reserve</t>
  </si>
  <si>
    <t>403SP</t>
  </si>
  <si>
    <t>Annual</t>
  </si>
  <si>
    <t>Depreciation Expense*</t>
  </si>
  <si>
    <t>Electric Plant in Service - Cumulative Balance</t>
  </si>
  <si>
    <t>JIM BRIDGER - GAS GENERATION CAPITAL ADDITIONS</t>
  </si>
  <si>
    <t>Specific</t>
  </si>
  <si>
    <t>CY 2025
Plant Adds</t>
  </si>
  <si>
    <t>Investment 
Type</t>
  </si>
  <si>
    <t>Total</t>
  </si>
  <si>
    <t>Various</t>
  </si>
  <si>
    <t>Projects less than $1 million</t>
  </si>
  <si>
    <t>Plant Adds</t>
  </si>
  <si>
    <t>In-Service</t>
  </si>
  <si>
    <t>Date</t>
  </si>
  <si>
    <t>Project Description</t>
  </si>
  <si>
    <t>CY 2025</t>
  </si>
  <si>
    <t>Jul-22 to Dec-24</t>
  </si>
  <si>
    <t>Investment</t>
  </si>
  <si>
    <t>FERC</t>
  </si>
  <si>
    <t>PacifiCorp</t>
  </si>
  <si>
    <t>Washington 2023 General Rate Case</t>
  </si>
  <si>
    <t>JIM BRIDGER PLANT</t>
  </si>
  <si>
    <t>JIM BRIDGER UNIT 1</t>
  </si>
  <si>
    <t>JIM BRIDGER UNIT 2</t>
  </si>
  <si>
    <t>U1 Turbine Building Windows 25</t>
  </si>
  <si>
    <t>Jul-22 to Dec-24
In-Service</t>
  </si>
  <si>
    <t>FERC 
Account</t>
  </si>
  <si>
    <t>In-Service
 Date</t>
  </si>
  <si>
    <t>Jul-22 to Dec-25</t>
  </si>
  <si>
    <t>Dec-25</t>
  </si>
  <si>
    <t>Electric Plant in Service - Monthly In-Service</t>
  </si>
  <si>
    <t>Thru Dec-25</t>
  </si>
  <si>
    <t>Schedule M Adj - JB Units 1 &amp; 2</t>
  </si>
  <si>
    <t>DIT Expense - JB Units 1 &amp; 2</t>
  </si>
  <si>
    <t>ADIT Balance - JB Units 1 &amp; 2</t>
  </si>
  <si>
    <t>Pro Forma JB Units 1 &amp; 2 Additions - Year 2</t>
  </si>
  <si>
    <t>Projects less than $1 million - details:</t>
  </si>
  <si>
    <t>U1 Conversion to Natural Gas</t>
  </si>
  <si>
    <t>U2 Conversion to Natural Gas</t>
  </si>
  <si>
    <t>U0 Southend Building Heating 22/23</t>
  </si>
  <si>
    <t>Programmatic</t>
  </si>
  <si>
    <t>Page 14.8.2_R</t>
  </si>
  <si>
    <t>Ref 14.8.1_R</t>
  </si>
  <si>
    <t>Ref 10.7.2_R</t>
  </si>
  <si>
    <t>Exh. SLC-11</t>
  </si>
  <si>
    <t>Ref 10.7.1_R</t>
  </si>
  <si>
    <t>Adjustment to O&amp;M Expense:</t>
  </si>
  <si>
    <t>Post Gas-Conv. O&amp;M - RY2</t>
  </si>
  <si>
    <t>Pro Forma Jim Bridger Units 1 &amp; 2 Additions - Year 1</t>
  </si>
  <si>
    <t>Pro Forma Operations &amp; Maintenance Expenses</t>
  </si>
  <si>
    <t>PacifiCorp Share ($000’s)</t>
  </si>
  <si>
    <t>12 ME June 2022</t>
  </si>
  <si>
    <t>U1/U2 Gas Conversion*</t>
  </si>
  <si>
    <t>Actuals </t>
  </si>
  <si>
    <t>Routine</t>
  </si>
  <si>
    <t>Overhaul</t>
  </si>
  <si>
    <t>RY 2 Adjustment</t>
  </si>
  <si>
    <t>14.8.1_R</t>
  </si>
  <si>
    <t>14.8_R</t>
  </si>
  <si>
    <t>14.8.3_R</t>
  </si>
  <si>
    <t>Ref. 14.8_R</t>
  </si>
  <si>
    <t>Ref 14.8.2_R</t>
  </si>
  <si>
    <r>
      <t xml:space="preserve">This adjustment adds in pro forma capital additions associated with Jim Bridger Units 1 and 2, including costs to convert the units to become gas generation resources through calendar year 2025, as well as the corresponding depreciation expenses and depreciation reserves and associated tax impacts. Please refer to the direct testimony of Company witness Brad Richards for further discussion on the pro forma capital projects for Jim Bridger Units 1 &amp; 2.  
</t>
    </r>
    <r>
      <rPr>
        <i/>
        <sz val="10"/>
        <rFont val="Arial"/>
        <family val="2"/>
      </rPr>
      <t>This adjustment has been modified in rebuttal to reflect:
           - Actual placed in-service asset balances for Jul-Dec 2022 for Jim Bridger Units 1 and 2.
          - Updated gas conversion costs at Jim Bridger Units 1 and 2 as outlined in the Company's response to
            WUTC data request 45.</t>
    </r>
    <r>
      <rPr>
        <sz val="10"/>
        <rFont val="Arial"/>
        <family val="2"/>
      </rPr>
      <t xml:space="preserve">
</t>
    </r>
    <r>
      <rPr>
        <i/>
        <sz val="10"/>
        <rFont val="Arial"/>
        <family val="2"/>
      </rPr>
      <t>Please refer to Confidential Exhibit SLC-13C for further documentation pages containing confidential information that supports this adjustment.</t>
    </r>
  </si>
  <si>
    <t>Page 14.8.3_R REDACTED</t>
  </si>
  <si>
    <t>Exh. SLC-13C</t>
  </si>
  <si>
    <t>Ref 14.8_R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</si>
</sst>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_(* #,##0_);_(* \(#,##0\);_(* &quot;-&quot;??_);_(@_)"/>
    <numFmt numFmtId="166" formatCode="[$-409]mmm\-yy;@"/>
  </numFmts>
  <fonts count="15" x14ac:knownFonts="1">
    <font>
      <sz val="11"/>
      <color theme="1"/>
      <name val="Calibri"/>
      <family val="2"/>
      <scheme val="minor"/>
    </font>
    <font>
      <sz val="11"/>
      <color theme="1"/>
      <name val="Calibri"/>
      <family val="2"/>
      <scheme val="minor"/>
    </font>
    <font>
      <sz val="10"/>
      <color theme="1"/>
      <name val="Arial"/>
      <family val="2"/>
    </font>
    <font>
      <sz val="12"/>
      <name val="Times New Roman"/>
      <family val="1"/>
    </font>
    <font>
      <b/>
      <sz val="10"/>
      <name val="Arial"/>
      <family val="2"/>
    </font>
    <font>
      <sz val="10"/>
      <name val="Arial"/>
      <family val="2"/>
    </font>
    <font>
      <u/>
      <sz val="10"/>
      <name val="Arial"/>
      <family val="2"/>
    </font>
    <font>
      <b/>
      <sz val="10"/>
      <color theme="1"/>
      <name val="Arial"/>
      <family val="2"/>
    </font>
    <font>
      <i/>
      <sz val="10"/>
      <name val="Arial"/>
      <family val="2"/>
    </font>
    <font>
      <i/>
      <sz val="10"/>
      <color theme="1"/>
      <name val="Arial"/>
      <family val="2"/>
    </font>
    <font>
      <b/>
      <u/>
      <sz val="10"/>
      <name val="Arial"/>
      <family val="2"/>
    </font>
    <font>
      <sz val="10"/>
      <color rgb="FFFF0000"/>
      <name val="Arial"/>
      <family val="2"/>
    </font>
    <font>
      <b/>
      <u/>
      <sz val="10"/>
      <color theme="1"/>
      <name val="Arial"/>
      <family val="2"/>
    </font>
    <font>
      <b/>
      <sz val="10"/>
      <color rgb="FF000000"/>
      <name val="Arial"/>
      <family val="2"/>
    </font>
    <font>
      <sz val="10"/>
      <color rgb="FF000000"/>
      <name val="Arial"/>
      <family val="2"/>
    </font>
  </fonts>
  <fills count="3">
    <fill>
      <patternFill patternType="none"/>
    </fill>
    <fill>
      <patternFill patternType="gray125"/>
    </fill>
    <fill>
      <patternFill patternType="solid">
        <fgColor theme="1"/>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3" fontId="5" fillId="0" borderId="0" applyFont="0" applyFill="0" applyBorder="0" applyAlignment="0" applyProtection="0"/>
    <xf numFmtId="9" fontId="1"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0" fontId="5" fillId="0" borderId="0"/>
    <xf numFmtId="0" fontId="1" fillId="0" borderId="0"/>
  </cellStyleXfs>
  <cellXfs count="119">
    <xf numFmtId="0" fontId="0" fillId="0" borderId="0" xfId="0"/>
    <xf numFmtId="41" fontId="5" fillId="0" borderId="0" xfId="5" applyNumberFormat="1" applyFont="1" applyFill="1" applyBorder="1" applyAlignment="1">
      <alignment horizontal="center"/>
    </xf>
    <xf numFmtId="164" fontId="5" fillId="0" borderId="0" xfId="6" applyNumberFormat="1" applyFont="1" applyFill="1" applyBorder="1" applyAlignment="1">
      <alignment horizontal="left"/>
    </xf>
    <xf numFmtId="0" fontId="4" fillId="0" borderId="0" xfId="0" applyFont="1"/>
    <xf numFmtId="164" fontId="5" fillId="0" borderId="0" xfId="6" applyNumberFormat="1" applyFont="1" applyFill="1" applyBorder="1" applyAlignment="1">
      <alignment horizontal="center"/>
    </xf>
    <xf numFmtId="165" fontId="2" fillId="0" borderId="0" xfId="1" applyNumberFormat="1" applyFont="1"/>
    <xf numFmtId="0" fontId="2" fillId="0" borderId="0" xfId="0" applyFont="1"/>
    <xf numFmtId="165" fontId="2" fillId="0" borderId="0" xfId="0" applyNumberFormat="1" applyFont="1"/>
    <xf numFmtId="10" fontId="2" fillId="0" borderId="0" xfId="0" applyNumberFormat="1" applyFont="1"/>
    <xf numFmtId="0" fontId="8" fillId="0" borderId="0" xfId="8" applyFont="1" applyAlignment="1">
      <alignment horizontal="center"/>
    </xf>
    <xf numFmtId="0" fontId="9" fillId="0" borderId="0" xfId="0" applyFont="1"/>
    <xf numFmtId="0" fontId="7" fillId="0" borderId="0" xfId="0" applyFont="1"/>
    <xf numFmtId="165" fontId="7" fillId="0" borderId="1" xfId="0" applyNumberFormat="1" applyFont="1" applyBorder="1"/>
    <xf numFmtId="165" fontId="2" fillId="0" borderId="2" xfId="0" applyNumberFormat="1" applyFont="1" applyBorder="1"/>
    <xf numFmtId="0" fontId="2" fillId="0" borderId="3" xfId="0" applyFont="1" applyBorder="1"/>
    <xf numFmtId="17" fontId="4" fillId="0" borderId="0" xfId="0" applyNumberFormat="1" applyFont="1" applyAlignment="1">
      <alignment horizontal="center"/>
    </xf>
    <xf numFmtId="165" fontId="7" fillId="0" borderId="4" xfId="0" applyNumberFormat="1" applyFont="1" applyBorder="1"/>
    <xf numFmtId="0" fontId="2" fillId="0" borderId="5" xfId="0" applyFont="1" applyBorder="1"/>
    <xf numFmtId="0" fontId="2" fillId="0" borderId="5" xfId="0" applyFont="1" applyBorder="1" applyAlignment="1">
      <alignment horizontal="left"/>
    </xf>
    <xf numFmtId="164" fontId="9" fillId="0" borderId="0" xfId="2" applyNumberFormat="1" applyFont="1" applyFill="1"/>
    <xf numFmtId="0" fontId="7" fillId="0" borderId="9" xfId="0" applyFont="1" applyBorder="1" applyAlignment="1">
      <alignment horizontal="center"/>
    </xf>
    <xf numFmtId="0" fontId="2" fillId="0" borderId="11" xfId="0" applyFont="1" applyBorder="1"/>
    <xf numFmtId="164" fontId="8" fillId="0" borderId="0" xfId="2" applyNumberFormat="1" applyFont="1" applyFill="1"/>
    <xf numFmtId="0" fontId="5" fillId="0" borderId="0" xfId="0" applyFont="1"/>
    <xf numFmtId="0" fontId="8" fillId="0" borderId="0" xfId="0" applyFont="1"/>
    <xf numFmtId="0" fontId="2" fillId="0" borderId="6" xfId="0" applyFont="1" applyBorder="1"/>
    <xf numFmtId="0" fontId="2" fillId="0" borderId="8" xfId="0" applyFont="1" applyBorder="1"/>
    <xf numFmtId="165" fontId="2" fillId="0" borderId="12" xfId="1" applyNumberFormat="1" applyFont="1" applyBorder="1" applyAlignment="1">
      <alignment horizontal="center"/>
    </xf>
    <xf numFmtId="165" fontId="2" fillId="0" borderId="0" xfId="1" applyNumberFormat="1" applyFont="1" applyAlignment="1">
      <alignment horizontal="center"/>
    </xf>
    <xf numFmtId="17" fontId="4" fillId="0" borderId="10" xfId="0" applyNumberFormat="1" applyFont="1" applyBorder="1" applyAlignment="1">
      <alignment horizontal="center"/>
    </xf>
    <xf numFmtId="0" fontId="7" fillId="0" borderId="0" xfId="0" applyFont="1" applyAlignment="1">
      <alignment horizontal="center"/>
    </xf>
    <xf numFmtId="0" fontId="10" fillId="0" borderId="0" xfId="0" applyFont="1"/>
    <xf numFmtId="0" fontId="5" fillId="0" borderId="0" xfId="0" applyFont="1" applyAlignment="1">
      <alignment horizontal="center"/>
    </xf>
    <xf numFmtId="0" fontId="2" fillId="0" borderId="0" xfId="0" applyFont="1" applyAlignment="1">
      <alignment horizontal="right"/>
    </xf>
    <xf numFmtId="166" fontId="2" fillId="0" borderId="0" xfId="0" applyNumberFormat="1" applyFont="1" applyAlignment="1">
      <alignment horizontal="center"/>
    </xf>
    <xf numFmtId="165" fontId="2" fillId="0" borderId="0" xfId="1" applyNumberFormat="1" applyFont="1" applyBorder="1" applyAlignment="1">
      <alignment horizontal="center"/>
    </xf>
    <xf numFmtId="0" fontId="7" fillId="0" borderId="10" xfId="0" applyFont="1" applyBorder="1" applyAlignment="1">
      <alignment horizontal="center" wrapText="1"/>
    </xf>
    <xf numFmtId="165" fontId="7" fillId="0" borderId="0" xfId="1" applyNumberFormat="1" applyFont="1" applyBorder="1" applyAlignment="1">
      <alignment horizontal="right"/>
    </xf>
    <xf numFmtId="165" fontId="7" fillId="0" borderId="12" xfId="1" applyNumberFormat="1" applyFont="1" applyBorder="1" applyAlignment="1">
      <alignment horizontal="center"/>
    </xf>
    <xf numFmtId="0" fontId="2" fillId="0" borderId="0" xfId="0" applyFont="1" applyAlignment="1">
      <alignment horizontal="center"/>
    </xf>
    <xf numFmtId="0" fontId="7" fillId="0" borderId="10" xfId="0" applyFont="1" applyBorder="1" applyAlignment="1">
      <alignment horizontal="center"/>
    </xf>
    <xf numFmtId="0" fontId="7" fillId="0" borderId="10" xfId="0" applyFont="1" applyBorder="1"/>
    <xf numFmtId="0" fontId="7" fillId="0" borderId="0" xfId="0" applyFont="1" applyBorder="1" applyAlignment="1">
      <alignment horizontal="center"/>
    </xf>
    <xf numFmtId="0" fontId="2" fillId="0" borderId="0" xfId="0" applyFont="1" applyBorder="1"/>
    <xf numFmtId="165" fontId="7" fillId="0" borderId="0" xfId="1" applyNumberFormat="1" applyFont="1" applyBorder="1" applyAlignment="1">
      <alignment horizontal="center"/>
    </xf>
    <xf numFmtId="43" fontId="2" fillId="0" borderId="0" xfId="1" applyFont="1"/>
    <xf numFmtId="0" fontId="5" fillId="0" borderId="0" xfId="4" applyFont="1" applyFill="1"/>
    <xf numFmtId="0" fontId="5" fillId="0" borderId="0" xfId="4" applyFont="1" applyFill="1" applyAlignment="1">
      <alignment horizontal="center"/>
    </xf>
    <xf numFmtId="0" fontId="6" fillId="0" borderId="0" xfId="4" applyFont="1" applyFill="1" applyAlignment="1">
      <alignment horizontal="center"/>
    </xf>
    <xf numFmtId="0" fontId="4" fillId="0" borderId="0" xfId="4" applyFont="1" applyFill="1" applyAlignment="1">
      <alignment horizontal="left"/>
    </xf>
    <xf numFmtId="165" fontId="5" fillId="0" borderId="0" xfId="9" applyNumberFormat="1" applyFont="1" applyFill="1" applyBorder="1" applyAlignment="1">
      <alignment horizontal="center"/>
    </xf>
    <xf numFmtId="0" fontId="5" fillId="0" borderId="0" xfId="8" applyFont="1" applyFill="1" applyAlignment="1">
      <alignment horizontal="center"/>
    </xf>
    <xf numFmtId="0" fontId="5" fillId="0" borderId="0" xfId="4" applyFont="1" applyFill="1" applyAlignment="1">
      <alignment horizontal="left"/>
    </xf>
    <xf numFmtId="0" fontId="4" fillId="0" borderId="0" xfId="0" applyFont="1" applyFill="1"/>
    <xf numFmtId="0" fontId="4" fillId="0" borderId="0" xfId="4" applyFont="1" applyFill="1"/>
    <xf numFmtId="0" fontId="4" fillId="0" borderId="0" xfId="3" applyFont="1" applyFill="1"/>
    <xf numFmtId="0" fontId="5" fillId="0" borderId="0" xfId="3" applyFont="1" applyFill="1"/>
    <xf numFmtId="0" fontId="5" fillId="0" borderId="0" xfId="3" applyFont="1" applyFill="1" applyAlignment="1">
      <alignment horizontal="right"/>
    </xf>
    <xf numFmtId="0" fontId="5" fillId="0" borderId="0" xfId="7" applyFont="1" applyFill="1" applyAlignment="1">
      <alignment horizontal="center"/>
    </xf>
    <xf numFmtId="41" fontId="5" fillId="0" borderId="0" xfId="3" applyNumberFormat="1" applyFont="1" applyFill="1"/>
    <xf numFmtId="165" fontId="5" fillId="0" borderId="0" xfId="1" applyNumberFormat="1" applyFont="1" applyFill="1"/>
    <xf numFmtId="0" fontId="5" fillId="0" borderId="0" xfId="3" applyFont="1" applyFill="1" applyAlignment="1">
      <alignment horizontal="center"/>
    </xf>
    <xf numFmtId="0" fontId="5" fillId="0" borderId="8" xfId="3" applyFont="1" applyFill="1" applyBorder="1"/>
    <xf numFmtId="0" fontId="5" fillId="0" borderId="5" xfId="3" applyFont="1" applyFill="1" applyBorder="1"/>
    <xf numFmtId="0" fontId="5" fillId="0" borderId="3" xfId="3" applyFont="1" applyFill="1" applyBorder="1"/>
    <xf numFmtId="16" fontId="7" fillId="0" borderId="0" xfId="0" quotePrefix="1" applyNumberFormat="1" applyFont="1" applyAlignment="1">
      <alignment horizontal="center"/>
    </xf>
    <xf numFmtId="0" fontId="5" fillId="0" borderId="0" xfId="0" applyFont="1" applyFill="1"/>
    <xf numFmtId="0" fontId="4" fillId="0" borderId="0" xfId="0" applyFont="1" applyFill="1" applyAlignment="1">
      <alignment horizontal="center"/>
    </xf>
    <xf numFmtId="0" fontId="5" fillId="0" borderId="0" xfId="0" applyFont="1" applyFill="1" applyAlignment="1">
      <alignment horizontal="center"/>
    </xf>
    <xf numFmtId="0" fontId="4" fillId="0" borderId="0" xfId="0" applyFont="1" applyAlignment="1">
      <alignment horizontal="center"/>
    </xf>
    <xf numFmtId="0" fontId="7" fillId="0" borderId="0" xfId="0" applyFont="1" applyAlignment="1">
      <alignment horizontal="right"/>
    </xf>
    <xf numFmtId="0" fontId="2" fillId="0" borderId="2" xfId="0" applyFont="1" applyBorder="1"/>
    <xf numFmtId="0" fontId="11" fillId="0" borderId="0" xfId="0" applyFont="1"/>
    <xf numFmtId="165" fontId="2" fillId="0" borderId="0" xfId="0" applyNumberFormat="1" applyFont="1" applyBorder="1"/>
    <xf numFmtId="0" fontId="7" fillId="0" borderId="0" xfId="0" applyFont="1" applyBorder="1" applyAlignment="1">
      <alignment horizontal="left"/>
    </xf>
    <xf numFmtId="16" fontId="2" fillId="0" borderId="0" xfId="0" applyNumberFormat="1" applyFont="1"/>
    <xf numFmtId="0" fontId="7" fillId="0" borderId="0" xfId="0" applyFont="1" applyBorder="1" applyAlignment="1">
      <alignment horizontal="center" wrapText="1"/>
    </xf>
    <xf numFmtId="0" fontId="12" fillId="0" borderId="0" xfId="0" applyFont="1" applyBorder="1"/>
    <xf numFmtId="0" fontId="12" fillId="0" borderId="0" xfId="0" applyFont="1"/>
    <xf numFmtId="0" fontId="9" fillId="0" borderId="0" xfId="0" applyFont="1" applyAlignment="1">
      <alignment horizontal="right"/>
    </xf>
    <xf numFmtId="0" fontId="4" fillId="0" borderId="0" xfId="4" applyFont="1" applyAlignment="1">
      <alignment horizontal="left"/>
    </xf>
    <xf numFmtId="0" fontId="2" fillId="0" borderId="0" xfId="3"/>
    <xf numFmtId="0" fontId="5" fillId="0" borderId="0" xfId="8" applyFont="1" applyAlignment="1">
      <alignment horizontal="center"/>
    </xf>
    <xf numFmtId="0" fontId="5" fillId="0" borderId="0" xfId="7" applyAlignment="1">
      <alignment horizontal="center"/>
    </xf>
    <xf numFmtId="0" fontId="4" fillId="0" borderId="13" xfId="0" applyFont="1" applyBorder="1" applyAlignment="1">
      <alignment vertical="center"/>
    </xf>
    <xf numFmtId="0" fontId="13" fillId="0" borderId="13" xfId="0" applyFont="1" applyBorder="1" applyAlignment="1">
      <alignment horizontal="center" vertical="center"/>
    </xf>
    <xf numFmtId="0" fontId="5" fillId="0" borderId="13" xfId="0" applyFont="1" applyBorder="1" applyAlignment="1">
      <alignment vertical="center"/>
    </xf>
    <xf numFmtId="0" fontId="4"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xf>
    <xf numFmtId="37" fontId="7" fillId="0" borderId="13" xfId="1" applyNumberFormat="1" applyFont="1" applyBorder="1" applyAlignment="1">
      <alignment horizontal="center"/>
    </xf>
    <xf numFmtId="0" fontId="8" fillId="0" borderId="0" xfId="3" applyFont="1" applyFill="1"/>
    <xf numFmtId="0" fontId="8" fillId="0" borderId="0" xfId="8" applyFont="1" applyFill="1" applyAlignment="1">
      <alignment horizontal="center"/>
    </xf>
    <xf numFmtId="0" fontId="8" fillId="0" borderId="0" xfId="7" applyFont="1" applyFill="1" applyAlignment="1">
      <alignment horizontal="center"/>
    </xf>
    <xf numFmtId="41" fontId="8" fillId="0" borderId="0" xfId="5" applyNumberFormat="1" applyFont="1" applyFill="1" applyBorder="1" applyAlignment="1">
      <alignment horizontal="center"/>
    </xf>
    <xf numFmtId="164" fontId="8" fillId="0" borderId="0" xfId="6" applyNumberFormat="1" applyFont="1" applyFill="1" applyBorder="1" applyAlignment="1">
      <alignment horizontal="center"/>
    </xf>
    <xf numFmtId="0" fontId="8" fillId="0" borderId="0" xfId="4" applyFont="1" applyFill="1" applyAlignment="1">
      <alignment horizontal="center"/>
    </xf>
    <xf numFmtId="41" fontId="8" fillId="0" borderId="0" xfId="3" applyNumberFormat="1" applyFont="1" applyFill="1"/>
    <xf numFmtId="165" fontId="8" fillId="0" borderId="0" xfId="1" applyNumberFormat="1" applyFont="1" applyFill="1"/>
    <xf numFmtId="0" fontId="9" fillId="0" borderId="0" xfId="3" applyFont="1"/>
    <xf numFmtId="0" fontId="8" fillId="0" borderId="0" xfId="7" applyFont="1" applyAlignment="1">
      <alignment horizontal="center"/>
    </xf>
    <xf numFmtId="165" fontId="9" fillId="0" borderId="0" xfId="1" applyNumberFormat="1" applyFont="1" applyFill="1"/>
    <xf numFmtId="0" fontId="8" fillId="0" borderId="0" xfId="4" applyFont="1" applyAlignment="1">
      <alignment horizontal="center"/>
    </xf>
    <xf numFmtId="0" fontId="8" fillId="0" borderId="0" xfId="4" applyFont="1" applyAlignment="1">
      <alignment horizontal="left"/>
    </xf>
    <xf numFmtId="3" fontId="14" fillId="2" borderId="13" xfId="0" applyNumberFormat="1" applyFont="1" applyFill="1" applyBorder="1" applyAlignment="1">
      <alignment horizontal="center" vertical="center"/>
    </xf>
    <xf numFmtId="3" fontId="14" fillId="2" borderId="14" xfId="0" applyNumberFormat="1" applyFont="1" applyFill="1" applyBorder="1" applyAlignment="1">
      <alignment horizontal="center" vertical="center"/>
    </xf>
    <xf numFmtId="3" fontId="7" fillId="2" borderId="15" xfId="0" applyNumberFormat="1" applyFont="1" applyFill="1" applyBorder="1" applyAlignment="1">
      <alignment horizontal="center" vertical="center"/>
    </xf>
    <xf numFmtId="0" fontId="5" fillId="0" borderId="7" xfId="3" applyFont="1" applyFill="1" applyBorder="1" applyAlignment="1">
      <alignment horizontal="left" vertical="top" wrapText="1"/>
    </xf>
    <xf numFmtId="0" fontId="5" fillId="0" borderId="6" xfId="3" applyFont="1" applyFill="1" applyBorder="1" applyAlignment="1">
      <alignment horizontal="left" vertical="top" wrapText="1"/>
    </xf>
    <xf numFmtId="0" fontId="5" fillId="0" borderId="0" xfId="3" applyFont="1" applyFill="1" applyBorder="1" applyAlignment="1">
      <alignment horizontal="left" vertical="top" wrapText="1"/>
    </xf>
    <xf numFmtId="0" fontId="5" fillId="0" borderId="4" xfId="3" applyFont="1" applyFill="1" applyBorder="1" applyAlignment="1">
      <alignment horizontal="left" vertical="top" wrapText="1"/>
    </xf>
    <xf numFmtId="0" fontId="5" fillId="0" borderId="2" xfId="3" applyFont="1" applyFill="1" applyBorder="1" applyAlignment="1">
      <alignment horizontal="left" vertical="top" wrapText="1"/>
    </xf>
    <xf numFmtId="0" fontId="5" fillId="0" borderId="1" xfId="3" applyFont="1" applyFill="1" applyBorder="1" applyAlignment="1">
      <alignment horizontal="left" vertical="top" wrapText="1"/>
    </xf>
    <xf numFmtId="165" fontId="2" fillId="0" borderId="0" xfId="0" applyNumberFormat="1" applyFont="1" applyAlignment="1">
      <alignment horizontal="center"/>
    </xf>
    <xf numFmtId="0" fontId="7" fillId="0" borderId="7" xfId="0" applyFont="1" applyBorder="1" applyAlignment="1">
      <alignment horizontal="center"/>
    </xf>
    <xf numFmtId="49" fontId="7" fillId="0" borderId="10" xfId="0" applyNumberFormat="1" applyFont="1" applyBorder="1" applyAlignment="1">
      <alignment horizontal="center"/>
    </xf>
    <xf numFmtId="0" fontId="13" fillId="0" borderId="13" xfId="0" applyFont="1" applyFill="1" applyBorder="1" applyAlignment="1">
      <alignment horizontal="center" vertical="center"/>
    </xf>
  </cellXfs>
  <cellStyles count="12">
    <cellStyle name="Comma" xfId="1" builtinId="3"/>
    <cellStyle name="Comma 10 6" xfId="9" xr:uid="{6BF16809-EB46-424B-872B-497D6D582878}"/>
    <cellStyle name="Comma 2 2" xfId="5" xr:uid="{F3A26DA8-61BF-49EA-B50C-8D4221682BBA}"/>
    <cellStyle name="Normal" xfId="0" builtinId="0"/>
    <cellStyle name="Normal 15" xfId="3" xr:uid="{D97C0DA9-B652-4C0A-AC2D-8E0814470F95}"/>
    <cellStyle name="Normal 2" xfId="11" xr:uid="{D426B159-F120-4AFF-89DA-E441C9A32958}"/>
    <cellStyle name="Normal 2 3" xfId="7" xr:uid="{D18EBE7D-F8BE-4C03-B810-299B25DE781B}"/>
    <cellStyle name="Normal 4" xfId="10" xr:uid="{2D9E18B8-EB97-4B3A-A218-0F35E2E2717E}"/>
    <cellStyle name="Normal_Adjustment Template" xfId="8" xr:uid="{0CA257DB-9D77-487D-976B-E53F27244F91}"/>
    <cellStyle name="Normal_Copy of File50007" xfId="4" xr:uid="{B5B39FAE-B83B-46A8-B1AA-F5249B29EE01}"/>
    <cellStyle name="Percent" xfId="2" builtinId="5"/>
    <cellStyle name="Percent 10 3" xfId="6" xr:uid="{00C71F44-0513-445A-9B2C-5D95970F1802}"/>
  </cellStyles>
  <dxfs count="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customXml" Target="../customXml/item1.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customXml" Target="../customXml/item4.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theme" Target="theme/theme1.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p21566/Local%20Settings/Temporary%20Internet%20Files/Content.Outlook/DYKGKKSU/Reg%20Assets%20Jun0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Financial%20Analysis\Projects\Mark\Wind\2018\2018%2003%20Filing\Linked%20Repower%20Case%202018.01.30%20Steward\Repower%20Case%20LJ.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HR02/PD/SLREG1/ARCHIVE/2006/SEMI%20Mar%202006/Tab%20%234%20-%20O&amp;M/Affiliate%20Management%20Fee%20Commitment/MGMT%20FEE%20ACTUALS%20FY%202001%20thru%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R02/PD/SLREG1/ARCHIVE/2006/0306%20SEMI/Tab%20%238%20-%20Rate%20Base/Major%20Plant%20Additions/Major%20Plant%20Addition%20Adjust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4/WY%20GRC%20(06_14%20Base,%2012_16%20Forecast)/8%20-%20Rate%20Base/8.17%20Fountain%20Green%20Adjustment/Fountain%20Green%20JAM%20Extrac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refreshError="1"/>
      <sheetData sheetId="14" refreshError="1"/>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refreshError="1"/>
      <sheetData sheetId="17" refreshError="1"/>
      <sheetData sheetId="18" refreshError="1"/>
      <sheetData sheetId="19" refreshError="1"/>
      <sheetData sheetId="20" refreshError="1"/>
      <sheetData sheetId="21" refreshError="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row r="4">
          <cell r="D4">
            <v>705237.33333333337</v>
          </cell>
        </row>
      </sheetData>
      <sheetData sheetId="10">
        <row r="4">
          <cell r="B4">
            <v>811558.75</v>
          </cell>
        </row>
      </sheetData>
      <sheetData sheetId="11">
        <row r="4">
          <cell r="B4">
            <v>170114.42</v>
          </cell>
        </row>
      </sheetData>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 sheetId="16"/>
      <sheetData sheetId="17"/>
      <sheetData sheetId="18"/>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row r="216">
          <cell r="G216" t="str">
            <v>220000</v>
          </cell>
        </row>
      </sheetData>
      <sheetData sheetId="2" refreshError="1"/>
      <sheetData sheetId="3" refreshError="1"/>
      <sheetData sheetId="4" refreshError="1"/>
      <sheetData sheetId="5"/>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row r="855">
          <cell r="H855">
            <v>9544.1511100000007</v>
          </cell>
        </row>
      </sheetData>
      <sheetData sheetId="5" refreshError="1"/>
      <sheetData sheetId="6"/>
      <sheetData sheetId="7">
        <row r="2">
          <cell r="A2" t="str">
            <v>ADVN</v>
          </cell>
        </row>
        <row r="28">
          <cell r="D28" t="str">
            <v>Taxes Other Than Income</v>
          </cell>
        </row>
      </sheetData>
      <sheetData sheetId="8" refreshError="1"/>
      <sheetData sheetId="9">
        <row r="2">
          <cell r="A2" t="str">
            <v>1243200122092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P2">
            <v>0</v>
          </cell>
        </row>
        <row r="36">
          <cell r="P36">
            <v>9360000</v>
          </cell>
          <cell r="S36" t="str">
            <v>Unassigned</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row r="4">
          <cell r="C4" t="str">
            <v>Leaning Juniper 67 WTGs - Repower Case</v>
          </cell>
        </row>
      </sheetData>
      <sheetData sheetId="1">
        <row r="24">
          <cell r="G24">
            <v>0</v>
          </cell>
        </row>
      </sheetData>
      <sheetData sheetId="2">
        <row r="24">
          <cell r="G24">
            <v>0</v>
          </cell>
        </row>
      </sheetData>
      <sheetData sheetId="3">
        <row r="24">
          <cell r="G24">
            <v>0</v>
          </cell>
        </row>
      </sheetData>
      <sheetData sheetId="4">
        <row r="5">
          <cell r="A5" t="str">
            <v>Glenrock I</v>
          </cell>
          <cell r="B5">
            <v>99</v>
          </cell>
          <cell r="C5">
            <v>303722.84860208892</v>
          </cell>
          <cell r="D5">
            <v>0.35021775817776962</v>
          </cell>
          <cell r="E5">
            <v>39813</v>
          </cell>
          <cell r="F5">
            <v>43464</v>
          </cell>
          <cell r="G5">
            <v>50770</v>
          </cell>
          <cell r="H5">
            <v>66</v>
          </cell>
          <cell r="I5" t="str">
            <v>GE 1.5-77</v>
          </cell>
          <cell r="J5" t="str">
            <v>GE 1.85-91</v>
          </cell>
          <cell r="K5" t="str">
            <v>1.5 / 1.6 / 1.75</v>
          </cell>
          <cell r="L5">
            <v>111.97</v>
          </cell>
          <cell r="M5">
            <v>99</v>
          </cell>
          <cell r="N5">
            <v>369722.69706834259</v>
          </cell>
          <cell r="O5">
            <v>0.42632108420776554</v>
          </cell>
          <cell r="P5">
            <v>106512153</v>
          </cell>
          <cell r="Q5">
            <v>43739</v>
          </cell>
          <cell r="R5">
            <v>47391</v>
          </cell>
          <cell r="S5">
            <v>54697</v>
          </cell>
          <cell r="T5">
            <v>65999.848466253665</v>
          </cell>
          <cell r="U5">
            <v>0.21730287586206876</v>
          </cell>
          <cell r="V5">
            <v>0.2268</v>
          </cell>
          <cell r="W5">
            <v>0.9922586206896552</v>
          </cell>
          <cell r="X5" t="str">
            <v>Brute Force</v>
          </cell>
          <cell r="Z5" t="str">
            <v>WY</v>
          </cell>
          <cell r="AA5">
            <v>77</v>
          </cell>
          <cell r="AB5">
            <v>91</v>
          </cell>
          <cell r="AC5">
            <v>0.39669421487603307</v>
          </cell>
          <cell r="AD5">
            <v>0.54778433290229833</v>
          </cell>
        </row>
        <row r="6">
          <cell r="A6" t="str">
            <v>Glenrock III</v>
          </cell>
          <cell r="B6">
            <v>39</v>
          </cell>
          <cell r="C6">
            <v>113437.68983445913</v>
          </cell>
          <cell r="D6">
            <v>0.33203866594795439</v>
          </cell>
          <cell r="E6">
            <v>39830</v>
          </cell>
          <cell r="F6">
            <v>43481</v>
          </cell>
          <cell r="G6">
            <v>50770</v>
          </cell>
          <cell r="H6">
            <v>26</v>
          </cell>
          <cell r="I6" t="str">
            <v>GE 1.5-77</v>
          </cell>
          <cell r="J6" t="str">
            <v>GE 1.85-91</v>
          </cell>
          <cell r="K6" t="str">
            <v>1.5 / 1.75</v>
          </cell>
          <cell r="L6">
            <v>44.269999999999996</v>
          </cell>
          <cell r="M6">
            <v>39</v>
          </cell>
          <cell r="N6">
            <v>136864.29703816041</v>
          </cell>
          <cell r="O6">
            <v>0.40060969745392933</v>
          </cell>
          <cell r="P6">
            <v>36486686</v>
          </cell>
          <cell r="Q6">
            <v>43739</v>
          </cell>
          <cell r="R6">
            <v>47391</v>
          </cell>
          <cell r="S6">
            <v>54697</v>
          </cell>
          <cell r="T6">
            <v>23426.607203701278</v>
          </cell>
          <cell r="U6">
            <v>0.2065151999999999</v>
          </cell>
          <cell r="V6">
            <v>0.216</v>
          </cell>
          <cell r="W6">
            <v>0.99219999999999997</v>
          </cell>
          <cell r="X6" t="str">
            <v>Brute Force</v>
          </cell>
          <cell r="Z6" t="str">
            <v>WY</v>
          </cell>
          <cell r="AA6">
            <v>77</v>
          </cell>
          <cell r="AB6">
            <v>91</v>
          </cell>
          <cell r="AC6">
            <v>0.39669421487603307</v>
          </cell>
          <cell r="AD6">
            <v>0.52059039999999968</v>
          </cell>
        </row>
        <row r="7">
          <cell r="A7" t="str">
            <v>Seven Mile Hill I</v>
          </cell>
          <cell r="B7">
            <v>99</v>
          </cell>
          <cell r="C7">
            <v>339195.13770985621</v>
          </cell>
          <cell r="D7">
            <v>0.39112026395214272</v>
          </cell>
          <cell r="E7">
            <v>39813</v>
          </cell>
          <cell r="F7">
            <v>43464</v>
          </cell>
          <cell r="G7">
            <v>50770</v>
          </cell>
          <cell r="H7">
            <v>66</v>
          </cell>
          <cell r="I7" t="str">
            <v>GE 1.5-77</v>
          </cell>
          <cell r="J7" t="str">
            <v>GE 1.85-91</v>
          </cell>
          <cell r="K7" t="str">
            <v>1.6 / 1.75</v>
          </cell>
          <cell r="L7">
            <v>110.88</v>
          </cell>
          <cell r="M7">
            <v>99</v>
          </cell>
          <cell r="N7">
            <v>417257.70569688332</v>
          </cell>
          <cell r="O7">
            <v>0.4811329109553103</v>
          </cell>
          <cell r="P7">
            <v>121627804</v>
          </cell>
          <cell r="Q7">
            <v>43647</v>
          </cell>
          <cell r="R7">
            <v>47299</v>
          </cell>
          <cell r="S7">
            <v>54605</v>
          </cell>
          <cell r="T7">
            <v>78062.567987027112</v>
          </cell>
          <cell r="U7">
            <v>0.23014058666666681</v>
          </cell>
          <cell r="V7">
            <v>0.2374</v>
          </cell>
          <cell r="W7">
            <v>0.99413333333333331</v>
          </cell>
          <cell r="X7" t="str">
            <v>Brute Force</v>
          </cell>
          <cell r="Z7" t="str">
            <v>WY</v>
          </cell>
          <cell r="AA7">
            <v>77</v>
          </cell>
          <cell r="AB7">
            <v>91</v>
          </cell>
          <cell r="AC7">
            <v>0.39669421487603307</v>
          </cell>
          <cell r="AD7">
            <v>0.58014606222222254</v>
          </cell>
        </row>
        <row r="8">
          <cell r="A8" t="str">
            <v>Seven Mile Hill II</v>
          </cell>
          <cell r="B8">
            <v>19.5</v>
          </cell>
          <cell r="C8">
            <v>71223.898936098107</v>
          </cell>
          <cell r="D8">
            <v>0.4169529266836326</v>
          </cell>
          <cell r="E8">
            <v>39813</v>
          </cell>
          <cell r="F8">
            <v>43464</v>
          </cell>
          <cell r="G8">
            <v>50770</v>
          </cell>
          <cell r="H8">
            <v>13</v>
          </cell>
          <cell r="I8" t="str">
            <v>GE 1.5-77</v>
          </cell>
          <cell r="J8" t="str">
            <v>GE 1.85-91</v>
          </cell>
          <cell r="K8">
            <v>1.75</v>
          </cell>
          <cell r="L8">
            <v>22.75</v>
          </cell>
          <cell r="M8">
            <v>19.5</v>
          </cell>
          <cell r="N8">
            <v>87480.272394705709</v>
          </cell>
          <cell r="O8">
            <v>0.51211961359738734</v>
          </cell>
          <cell r="P8">
            <v>24110117</v>
          </cell>
          <cell r="Q8">
            <v>43647</v>
          </cell>
          <cell r="R8">
            <v>47299</v>
          </cell>
          <cell r="S8">
            <v>54605</v>
          </cell>
          <cell r="T8">
            <v>16256.373458607603</v>
          </cell>
          <cell r="U8">
            <v>0.22824324000000029</v>
          </cell>
          <cell r="V8">
            <v>0.2374</v>
          </cell>
          <cell r="W8">
            <v>0.99260000000000004</v>
          </cell>
          <cell r="X8" t="str">
            <v>Brute Force</v>
          </cell>
          <cell r="Z8" t="str">
            <v>WY</v>
          </cell>
          <cell r="AA8">
            <v>77</v>
          </cell>
          <cell r="AB8">
            <v>91</v>
          </cell>
          <cell r="AC8">
            <v>0.39669421487603307</v>
          </cell>
          <cell r="AD8">
            <v>0.57536316750000072</v>
          </cell>
        </row>
        <row r="9">
          <cell r="A9" t="str">
            <v>High Plains</v>
          </cell>
          <cell r="B9">
            <v>99</v>
          </cell>
          <cell r="C9">
            <v>306144.94044412131</v>
          </cell>
          <cell r="D9">
            <v>0.35301063194054855</v>
          </cell>
          <cell r="E9">
            <v>40069</v>
          </cell>
          <cell r="F9">
            <v>43720</v>
          </cell>
          <cell r="G9">
            <v>50770</v>
          </cell>
          <cell r="H9">
            <v>66</v>
          </cell>
          <cell r="I9" t="str">
            <v>GE 1.5-77</v>
          </cell>
          <cell r="J9" t="str">
            <v>GE 1.85-91</v>
          </cell>
          <cell r="K9">
            <v>1.75</v>
          </cell>
          <cell r="L9">
            <v>115.5</v>
          </cell>
          <cell r="M9">
            <v>99</v>
          </cell>
          <cell r="N9">
            <v>382400.4406447644</v>
          </cell>
          <cell r="O9">
            <v>0.44093957917619619</v>
          </cell>
          <cell r="P9">
            <v>119510354</v>
          </cell>
          <cell r="Q9">
            <v>43770</v>
          </cell>
          <cell r="R9">
            <v>47422</v>
          </cell>
          <cell r="S9">
            <v>54728</v>
          </cell>
          <cell r="T9">
            <v>76255.500200643088</v>
          </cell>
          <cell r="U9">
            <v>0.24908300000000017</v>
          </cell>
          <cell r="V9">
            <v>0.26169999999999999</v>
          </cell>
          <cell r="W9">
            <v>0.99</v>
          </cell>
          <cell r="X9" t="str">
            <v>Brute Force</v>
          </cell>
          <cell r="Z9" t="str">
            <v>WY</v>
          </cell>
          <cell r="AA9">
            <v>77</v>
          </cell>
          <cell r="AB9">
            <v>91</v>
          </cell>
          <cell r="AC9">
            <v>0.39669421487603307</v>
          </cell>
          <cell r="AD9">
            <v>0.62789672916666706</v>
          </cell>
        </row>
        <row r="10">
          <cell r="A10" t="str">
            <v>McFadden Ridge</v>
          </cell>
          <cell r="B10">
            <v>28.5</v>
          </cell>
          <cell r="C10">
            <v>93101.281621314381</v>
          </cell>
          <cell r="D10">
            <v>0.37291228719584385</v>
          </cell>
          <cell r="E10">
            <v>40085</v>
          </cell>
          <cell r="F10">
            <v>43736</v>
          </cell>
          <cell r="G10">
            <v>50770</v>
          </cell>
          <cell r="H10">
            <v>19</v>
          </cell>
          <cell r="I10" t="str">
            <v>GE 1.5-77</v>
          </cell>
          <cell r="J10" t="str">
            <v>GE 1.85-91</v>
          </cell>
          <cell r="K10">
            <v>1.75</v>
          </cell>
          <cell r="L10">
            <v>33.25</v>
          </cell>
          <cell r="M10">
            <v>28.5</v>
          </cell>
          <cell r="N10">
            <v>116643.62581246108</v>
          </cell>
          <cell r="O10">
            <v>0.46720990872571128</v>
          </cell>
          <cell r="P10">
            <v>34455284</v>
          </cell>
          <cell r="Q10">
            <v>43770</v>
          </cell>
          <cell r="R10">
            <v>47422</v>
          </cell>
          <cell r="S10">
            <v>54728</v>
          </cell>
          <cell r="T10">
            <v>23542.344191146694</v>
          </cell>
          <cell r="U10">
            <v>0.25286810000000015</v>
          </cell>
          <cell r="V10">
            <v>0.26169999999999999</v>
          </cell>
          <cell r="W10">
            <v>0.99299999999999999</v>
          </cell>
          <cell r="X10" t="str">
            <v>Brute Force</v>
          </cell>
          <cell r="Z10" t="str">
            <v>WY</v>
          </cell>
          <cell r="AA10">
            <v>77</v>
          </cell>
          <cell r="AB10">
            <v>91</v>
          </cell>
          <cell r="AC10">
            <v>0.39669421487603307</v>
          </cell>
          <cell r="AD10">
            <v>0.63743833541666706</v>
          </cell>
        </row>
        <row r="11">
          <cell r="A11" t="str">
            <v>Dunlap I</v>
          </cell>
          <cell r="B11">
            <v>111</v>
          </cell>
          <cell r="C11">
            <v>389044.57030760375</v>
          </cell>
          <cell r="D11">
            <v>0.40010342908758456</v>
          </cell>
          <cell r="E11">
            <v>40452</v>
          </cell>
          <cell r="F11">
            <v>44104</v>
          </cell>
          <cell r="G11">
            <v>51410</v>
          </cell>
          <cell r="H11">
            <v>74</v>
          </cell>
          <cell r="I11" t="str">
            <v>GE 1.5-77</v>
          </cell>
          <cell r="J11" t="str">
            <v>GE 1.85-91</v>
          </cell>
          <cell r="K11">
            <v>1.75</v>
          </cell>
          <cell r="L11">
            <v>129.5</v>
          </cell>
          <cell r="M11">
            <v>111</v>
          </cell>
          <cell r="N11">
            <v>476748.52566968784</v>
          </cell>
          <cell r="O11">
            <v>0.49030042954223524</v>
          </cell>
          <cell r="P11">
            <v>133894855</v>
          </cell>
          <cell r="Q11">
            <v>44166</v>
          </cell>
          <cell r="R11">
            <v>47817</v>
          </cell>
          <cell r="S11">
            <v>55123</v>
          </cell>
          <cell r="T11">
            <v>87703.955362084089</v>
          </cell>
          <cell r="U11">
            <v>0.22543420999999997</v>
          </cell>
          <cell r="V11">
            <v>0.23369999999999999</v>
          </cell>
          <cell r="W11">
            <v>0.99329999999999996</v>
          </cell>
          <cell r="X11" t="str">
            <v>Brute Force</v>
          </cell>
          <cell r="Z11" t="str">
            <v>WY</v>
          </cell>
          <cell r="AA11">
            <v>77</v>
          </cell>
          <cell r="AB11">
            <v>91</v>
          </cell>
          <cell r="AC11">
            <v>0.39669421487603307</v>
          </cell>
          <cell r="AD11">
            <v>0.56828207104166661</v>
          </cell>
        </row>
        <row r="12">
          <cell r="A12" t="str">
            <v>Rolling Hills</v>
          </cell>
          <cell r="B12">
            <v>99</v>
          </cell>
          <cell r="C12">
            <v>271635.35191749263</v>
          </cell>
          <cell r="D12">
            <v>0.31321820017237745</v>
          </cell>
          <cell r="E12">
            <v>39830</v>
          </cell>
          <cell r="F12">
            <v>43481</v>
          </cell>
          <cell r="G12">
            <v>50770</v>
          </cell>
          <cell r="H12">
            <v>66</v>
          </cell>
          <cell r="I12" t="str">
            <v>GE 1.5-77</v>
          </cell>
          <cell r="J12" t="str">
            <v>GE 1.85-91</v>
          </cell>
          <cell r="K12" t="str">
            <v>1.5 / 1.6 / 1.75</v>
          </cell>
          <cell r="L12">
            <v>107.50500000000001</v>
          </cell>
          <cell r="M12">
            <v>99</v>
          </cell>
          <cell r="N12">
            <v>319021.92209076189</v>
          </cell>
          <cell r="O12">
            <v>0.36785886500941134</v>
          </cell>
          <cell r="P12">
            <v>87392779</v>
          </cell>
          <cell r="Q12">
            <v>43739</v>
          </cell>
          <cell r="R12">
            <v>47391</v>
          </cell>
          <cell r="S12">
            <v>54697</v>
          </cell>
          <cell r="T12">
            <v>47386.570173269254</v>
          </cell>
          <cell r="U12">
            <v>0.17444920125000007</v>
          </cell>
          <cell r="V12">
            <v>0.1822</v>
          </cell>
          <cell r="W12">
            <v>0.99344374999999996</v>
          </cell>
          <cell r="X12" t="str">
            <v>Brute Force</v>
          </cell>
          <cell r="Z12" t="str">
            <v>WY</v>
          </cell>
          <cell r="AA12">
            <v>77</v>
          </cell>
          <cell r="AB12">
            <v>91</v>
          </cell>
          <cell r="AC12">
            <v>0.39669421487603307</v>
          </cell>
          <cell r="AD12">
            <v>0.43975736148437516</v>
          </cell>
        </row>
        <row r="13">
          <cell r="A13" t="str">
            <v>Leaning Juniper</v>
          </cell>
          <cell r="B13">
            <v>100.5</v>
          </cell>
          <cell r="C13">
            <v>233591.57033041769</v>
          </cell>
          <cell r="D13">
            <v>0.26533039179719858</v>
          </cell>
          <cell r="E13">
            <v>38974</v>
          </cell>
          <cell r="F13">
            <v>42626</v>
          </cell>
          <cell r="G13">
            <v>49932</v>
          </cell>
          <cell r="H13">
            <v>67</v>
          </cell>
          <cell r="I13" t="str">
            <v>GE 1.5-77</v>
          </cell>
          <cell r="J13" t="str">
            <v>Vestas V90-1.65</v>
          </cell>
          <cell r="K13">
            <v>1.65</v>
          </cell>
          <cell r="L13">
            <v>110.55</v>
          </cell>
          <cell r="M13">
            <v>100.5</v>
          </cell>
          <cell r="N13">
            <v>296590.31284915417</v>
          </cell>
          <cell r="O13">
            <v>0.33688897163628678</v>
          </cell>
          <cell r="P13">
            <v>122098572.09633332</v>
          </cell>
          <cell r="Q13">
            <v>43739</v>
          </cell>
          <cell r="R13">
            <v>47391</v>
          </cell>
          <cell r="S13">
            <v>54697</v>
          </cell>
          <cell r="T13">
            <v>62998.742518736486</v>
          </cell>
          <cell r="U13">
            <v>0.26969613000000003</v>
          </cell>
          <cell r="V13">
            <v>0.27389999999999998</v>
          </cell>
          <cell r="W13">
            <v>0.99670000000000003</v>
          </cell>
          <cell r="X13" t="str">
            <v>Brute Force</v>
          </cell>
          <cell r="Z13" t="str">
            <v>OR</v>
          </cell>
          <cell r="AA13">
            <v>77</v>
          </cell>
          <cell r="AB13">
            <v>90</v>
          </cell>
          <cell r="AC13">
            <v>0.36616630123123639</v>
          </cell>
          <cell r="AD13">
            <v>0.73654000680331633</v>
          </cell>
        </row>
        <row r="14">
          <cell r="A14" t="str">
            <v>Sub total</v>
          </cell>
          <cell r="B14">
            <v>694.5</v>
          </cell>
          <cell r="C14">
            <v>2121097.289703452</v>
          </cell>
          <cell r="D14">
            <v>0.34864563542370619</v>
          </cell>
          <cell r="E14">
            <v>0</v>
          </cell>
          <cell r="H14">
            <v>463</v>
          </cell>
          <cell r="I14">
            <v>0</v>
          </cell>
          <cell r="J14">
            <v>0</v>
          </cell>
          <cell r="K14">
            <v>0</v>
          </cell>
          <cell r="L14">
            <v>786.17499999999995</v>
          </cell>
          <cell r="M14">
            <v>694.5</v>
          </cell>
          <cell r="N14">
            <v>2602729.7992649218</v>
          </cell>
          <cell r="O14">
            <v>0.42781176945815652</v>
          </cell>
          <cell r="P14">
            <v>786088604.09633327</v>
          </cell>
          <cell r="T14">
            <v>481632.50956146931</v>
          </cell>
          <cell r="U14">
            <v>0.22706761820850097</v>
          </cell>
          <cell r="V14">
            <v>0</v>
          </cell>
          <cell r="W14">
            <v>0</v>
          </cell>
          <cell r="Z14">
            <v>0</v>
          </cell>
          <cell r="AA14">
            <v>0</v>
          </cell>
        </row>
        <row r="15">
          <cell r="B15">
            <v>0</v>
          </cell>
          <cell r="C15">
            <v>688795.89035404078</v>
          </cell>
          <cell r="D15">
            <v>0</v>
          </cell>
          <cell r="E15">
            <v>0</v>
          </cell>
          <cell r="F15">
            <v>0</v>
          </cell>
          <cell r="G15">
            <v>0</v>
          </cell>
          <cell r="I15">
            <v>0</v>
          </cell>
          <cell r="J15">
            <v>0</v>
          </cell>
          <cell r="K15">
            <v>0</v>
          </cell>
          <cell r="N15">
            <v>0</v>
          </cell>
          <cell r="O15">
            <v>0</v>
          </cell>
          <cell r="P15">
            <v>0</v>
          </cell>
          <cell r="Q15">
            <v>0</v>
          </cell>
          <cell r="R15">
            <v>0</v>
          </cell>
          <cell r="S15">
            <v>0</v>
          </cell>
          <cell r="T15">
            <v>0</v>
          </cell>
          <cell r="U15">
            <v>0</v>
          </cell>
          <cell r="V15">
            <v>0</v>
          </cell>
          <cell r="W15">
            <v>0</v>
          </cell>
          <cell r="Z15">
            <v>0</v>
          </cell>
          <cell r="AA15">
            <v>0</v>
          </cell>
        </row>
        <row r="16">
          <cell r="A16" t="str">
            <v>Marengo I</v>
          </cell>
          <cell r="B16">
            <v>140.4</v>
          </cell>
          <cell r="C16">
            <v>360279.25733646052</v>
          </cell>
          <cell r="D16">
            <v>0.29293282836421419</v>
          </cell>
          <cell r="E16">
            <v>39297</v>
          </cell>
          <cell r="F16">
            <v>42949</v>
          </cell>
          <cell r="G16">
            <v>50253</v>
          </cell>
          <cell r="H16">
            <v>78</v>
          </cell>
          <cell r="I16" t="str">
            <v>Vestas V80-1.8</v>
          </cell>
          <cell r="J16" t="str">
            <v>Vestas V100-2.0</v>
          </cell>
          <cell r="K16">
            <v>2</v>
          </cell>
          <cell r="L16">
            <v>156</v>
          </cell>
          <cell r="M16">
            <v>156</v>
          </cell>
          <cell r="N16">
            <v>488206.62600493612</v>
          </cell>
          <cell r="O16">
            <v>0.35725224359335567</v>
          </cell>
          <cell r="P16">
            <v>140398920</v>
          </cell>
          <cell r="Q16">
            <v>43770</v>
          </cell>
          <cell r="R16">
            <v>47422</v>
          </cell>
          <cell r="S16">
            <v>54728</v>
          </cell>
          <cell r="T16">
            <v>127927.3686684756</v>
          </cell>
          <cell r="U16">
            <v>0.35507836230772982</v>
          </cell>
          <cell r="V16">
            <v>0.37028856538348665</v>
          </cell>
          <cell r="W16">
            <v>0.9889</v>
          </cell>
          <cell r="X16" t="str">
            <v>Brute Force w/ WSM</v>
          </cell>
          <cell r="Z16" t="str">
            <v>WA</v>
          </cell>
          <cell r="AA16">
            <v>80</v>
          </cell>
          <cell r="AB16">
            <v>100</v>
          </cell>
          <cell r="AC16">
            <v>0.5625</v>
          </cell>
          <cell r="AD16">
            <v>0.63125042188040859</v>
          </cell>
        </row>
        <row r="17">
          <cell r="A17" t="str">
            <v>Marengo II</v>
          </cell>
          <cell r="B17">
            <v>70.2</v>
          </cell>
          <cell r="C17">
            <v>166741.71668545029</v>
          </cell>
          <cell r="D17">
            <v>0.27114590518520187</v>
          </cell>
          <cell r="E17">
            <v>39625</v>
          </cell>
          <cell r="F17">
            <v>43276</v>
          </cell>
          <cell r="G17">
            <v>50557</v>
          </cell>
          <cell r="H17">
            <v>39</v>
          </cell>
          <cell r="I17" t="str">
            <v>Vestas V80-1.8</v>
          </cell>
          <cell r="J17" t="str">
            <v>Vestas V100-2.0</v>
          </cell>
          <cell r="K17">
            <v>2</v>
          </cell>
          <cell r="L17">
            <v>78</v>
          </cell>
          <cell r="M17">
            <v>78</v>
          </cell>
          <cell r="N17">
            <v>232424.31020484198</v>
          </cell>
          <cell r="O17">
            <v>0.34015968593379287</v>
          </cell>
          <cell r="P17">
            <v>70357281</v>
          </cell>
          <cell r="Q17">
            <v>43770</v>
          </cell>
          <cell r="R17">
            <v>47422</v>
          </cell>
          <cell r="S17">
            <v>54728</v>
          </cell>
          <cell r="T17">
            <v>65682.593519391696</v>
          </cell>
          <cell r="U17">
            <v>0.39391817971562904</v>
          </cell>
          <cell r="V17">
            <v>0.40956434393328833</v>
          </cell>
          <cell r="W17">
            <v>0.9889</v>
          </cell>
          <cell r="X17" t="str">
            <v>Brute Force w/ WSM</v>
          </cell>
          <cell r="Z17" t="str">
            <v>WA</v>
          </cell>
          <cell r="AA17">
            <v>80</v>
          </cell>
          <cell r="AB17">
            <v>100</v>
          </cell>
          <cell r="AC17">
            <v>0.5625</v>
          </cell>
          <cell r="AD17">
            <v>0.7002989861611183</v>
          </cell>
        </row>
        <row r="18">
          <cell r="A18" t="str">
            <v>Sub total</v>
          </cell>
          <cell r="B18">
            <v>210.60000000000002</v>
          </cell>
          <cell r="C18">
            <v>527020.97402191081</v>
          </cell>
          <cell r="D18">
            <v>0.28567052063787673</v>
          </cell>
          <cell r="E18">
            <v>0</v>
          </cell>
          <cell r="H18">
            <v>117</v>
          </cell>
          <cell r="I18">
            <v>0</v>
          </cell>
          <cell r="J18">
            <v>0</v>
          </cell>
          <cell r="K18">
            <v>0</v>
          </cell>
          <cell r="L18">
            <v>234</v>
          </cell>
          <cell r="M18">
            <v>234</v>
          </cell>
          <cell r="N18">
            <v>720630.93620977807</v>
          </cell>
          <cell r="O18">
            <v>0.35155472437350138</v>
          </cell>
          <cell r="P18">
            <v>210756201</v>
          </cell>
          <cell r="T18">
            <v>193609.96218786729</v>
          </cell>
          <cell r="U18">
            <v>0.36736671163265311</v>
          </cell>
          <cell r="V18">
            <v>0</v>
          </cell>
          <cell r="W18">
            <v>0</v>
          </cell>
          <cell r="Z18">
            <v>0</v>
          </cell>
          <cell r="AA18">
            <v>0</v>
          </cell>
        </row>
        <row r="19">
          <cell r="B19">
            <v>0</v>
          </cell>
          <cell r="C19">
            <v>0</v>
          </cell>
          <cell r="D19">
            <v>0</v>
          </cell>
          <cell r="E19">
            <v>0</v>
          </cell>
          <cell r="I19">
            <v>0</v>
          </cell>
          <cell r="J19">
            <v>0</v>
          </cell>
          <cell r="K19">
            <v>0</v>
          </cell>
          <cell r="L19">
            <v>0</v>
          </cell>
          <cell r="M19">
            <v>0</v>
          </cell>
          <cell r="N19">
            <v>0</v>
          </cell>
          <cell r="O19">
            <v>0</v>
          </cell>
          <cell r="P19">
            <v>0</v>
          </cell>
          <cell r="T19">
            <v>0</v>
          </cell>
          <cell r="U19">
            <v>0</v>
          </cell>
          <cell r="V19">
            <v>0</v>
          </cell>
          <cell r="W19">
            <v>0</v>
          </cell>
          <cell r="Z19">
            <v>0</v>
          </cell>
          <cell r="AA19">
            <v>0</v>
          </cell>
        </row>
        <row r="20">
          <cell r="A20" t="str">
            <v>Goodnoe Hills</v>
          </cell>
          <cell r="B20">
            <v>94</v>
          </cell>
          <cell r="C20">
            <v>220897.6048449032</v>
          </cell>
          <cell r="D20">
            <v>0.26826193146422711</v>
          </cell>
          <cell r="E20">
            <v>39599</v>
          </cell>
          <cell r="F20">
            <v>43251</v>
          </cell>
          <cell r="G20">
            <v>50770</v>
          </cell>
          <cell r="H20">
            <v>47</v>
          </cell>
          <cell r="I20" t="str">
            <v>Senvion MM92</v>
          </cell>
          <cell r="J20" t="str">
            <v>Vestas V110-2.2</v>
          </cell>
          <cell r="K20">
            <v>2.2000000000000002</v>
          </cell>
          <cell r="L20">
            <v>103.4</v>
          </cell>
          <cell r="M20">
            <v>94</v>
          </cell>
          <cell r="N20">
            <v>283696.30438630254</v>
          </cell>
          <cell r="O20">
            <v>0.34452577526753925</v>
          </cell>
          <cell r="P20">
            <v>104050350</v>
          </cell>
          <cell r="Q20">
            <v>43739</v>
          </cell>
          <cell r="R20">
            <v>47391</v>
          </cell>
          <cell r="S20">
            <v>54697</v>
          </cell>
          <cell r="T20">
            <v>62798.699541399343</v>
          </cell>
          <cell r="U20">
            <v>0.28428872999999988</v>
          </cell>
          <cell r="V20">
            <v>0.31090000000000001</v>
          </cell>
          <cell r="W20">
            <v>0.97970000000000002</v>
          </cell>
          <cell r="X20" t="str">
            <v>Brute Force</v>
          </cell>
          <cell r="Z20" t="str">
            <v>WA</v>
          </cell>
          <cell r="AA20">
            <v>92.5</v>
          </cell>
          <cell r="AB20">
            <v>110</v>
          </cell>
          <cell r="AC20">
            <v>0.41417092768444119</v>
          </cell>
          <cell r="AD20">
            <v>0.68640435867724836</v>
          </cell>
        </row>
        <row r="21">
          <cell r="A21" t="str">
            <v>Sub total</v>
          </cell>
          <cell r="B21">
            <v>94</v>
          </cell>
          <cell r="C21">
            <v>220897.6048449032</v>
          </cell>
          <cell r="D21">
            <v>0.26826193146422717</v>
          </cell>
          <cell r="E21">
            <v>0</v>
          </cell>
          <cell r="H21">
            <v>47</v>
          </cell>
          <cell r="I21">
            <v>0</v>
          </cell>
          <cell r="J21">
            <v>0</v>
          </cell>
          <cell r="K21">
            <v>0</v>
          </cell>
          <cell r="L21">
            <v>103.4</v>
          </cell>
          <cell r="M21">
            <v>94</v>
          </cell>
          <cell r="N21">
            <v>283696.30438630254</v>
          </cell>
          <cell r="O21">
            <v>0.34452577526753925</v>
          </cell>
          <cell r="P21">
            <v>104050350</v>
          </cell>
          <cell r="T21">
            <v>62798.699541399343</v>
          </cell>
          <cell r="U21">
            <v>0.28428872999999988</v>
          </cell>
          <cell r="V21">
            <v>0</v>
          </cell>
          <cell r="W21">
            <v>0</v>
          </cell>
          <cell r="Z21">
            <v>0</v>
          </cell>
          <cell r="AA21">
            <v>0</v>
          </cell>
          <cell r="AB21">
            <v>0</v>
          </cell>
        </row>
        <row r="22">
          <cell r="B22">
            <v>0</v>
          </cell>
          <cell r="C22">
            <v>0</v>
          </cell>
          <cell r="D22">
            <v>0</v>
          </cell>
          <cell r="E22">
            <v>0</v>
          </cell>
          <cell r="F22">
            <v>0</v>
          </cell>
          <cell r="G22">
            <v>0</v>
          </cell>
          <cell r="I22">
            <v>0</v>
          </cell>
          <cell r="J22">
            <v>0</v>
          </cell>
          <cell r="K22">
            <v>0</v>
          </cell>
          <cell r="N22">
            <v>0</v>
          </cell>
          <cell r="O22">
            <v>0</v>
          </cell>
          <cell r="P22">
            <v>0</v>
          </cell>
          <cell r="Q22">
            <v>0</v>
          </cell>
          <cell r="R22">
            <v>0</v>
          </cell>
          <cell r="S22">
            <v>0</v>
          </cell>
          <cell r="T22">
            <v>0</v>
          </cell>
          <cell r="U22">
            <v>0</v>
          </cell>
          <cell r="V22">
            <v>0</v>
          </cell>
          <cell r="W22">
            <v>0</v>
          </cell>
          <cell r="Z22">
            <v>0</v>
          </cell>
          <cell r="AA22">
            <v>0</v>
          </cell>
          <cell r="AB22">
            <v>0</v>
          </cell>
        </row>
        <row r="23">
          <cell r="A23" t="str">
            <v>Sub total</v>
          </cell>
          <cell r="B23">
            <v>999.1</v>
          </cell>
          <cell r="C23">
            <v>2869015.8685702658</v>
          </cell>
          <cell r="D23">
            <v>0.32780825443472938</v>
          </cell>
          <cell r="E23">
            <v>0</v>
          </cell>
          <cell r="H23">
            <v>627</v>
          </cell>
          <cell r="I23">
            <v>0</v>
          </cell>
          <cell r="J23">
            <v>0</v>
          </cell>
          <cell r="K23">
            <v>0</v>
          </cell>
          <cell r="L23">
            <v>1123.575</v>
          </cell>
          <cell r="M23">
            <v>1022.5</v>
          </cell>
          <cell r="N23">
            <v>3607057.0398610025</v>
          </cell>
          <cell r="O23">
            <v>0.40270366969901</v>
          </cell>
          <cell r="P23">
            <v>1100895155.0963333</v>
          </cell>
          <cell r="T23">
            <v>738041.17129073595</v>
          </cell>
          <cell r="U23">
            <v>0.25724541274793622</v>
          </cell>
          <cell r="V23">
            <v>0</v>
          </cell>
          <cell r="W23">
            <v>0</v>
          </cell>
          <cell r="Z23">
            <v>0</v>
          </cell>
          <cell r="AA23">
            <v>0</v>
          </cell>
        </row>
      </sheetData>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refreshError="1"/>
      <sheetData sheetId="9" refreshError="1"/>
      <sheetData sheetId="10" refreshError="1"/>
      <sheetData sheetId="11" refreshError="1">
        <row r="2">
          <cell r="AB2">
            <v>3</v>
          </cell>
        </row>
      </sheetData>
      <sheetData sheetId="12" refreshError="1">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49958-5B5B-494E-82FA-BA1FA59EB3EA}">
  <sheetPr>
    <pageSetUpPr fitToPage="1"/>
  </sheetPr>
  <dimension ref="A2:M69"/>
  <sheetViews>
    <sheetView tabSelected="1" view="pageBreakPreview" topLeftCell="A28" zoomScale="80" zoomScaleNormal="100" zoomScaleSheetLayoutView="80" workbookViewId="0">
      <selection activeCell="C31" sqref="C31"/>
    </sheetView>
  </sheetViews>
  <sheetFormatPr defaultColWidth="9.140625" defaultRowHeight="12" customHeight="1" x14ac:dyDescent="0.2"/>
  <cols>
    <col min="1" max="1" width="2.5703125" style="56" customWidth="1"/>
    <col min="2" max="2" width="4.140625" style="56" customWidth="1"/>
    <col min="3" max="3" width="24.28515625" style="56" customWidth="1"/>
    <col min="4" max="4" width="10.140625" style="56" bestFit="1" customWidth="1"/>
    <col min="5" max="5" width="5.5703125" style="56" bestFit="1" customWidth="1"/>
    <col min="6" max="6" width="12.42578125" style="56" customWidth="1"/>
    <col min="7" max="7" width="8.7109375" style="56" bestFit="1" customWidth="1"/>
    <col min="8" max="8" width="11" style="56" bestFit="1" customWidth="1"/>
    <col min="9" max="9" width="13.140625" style="56" customWidth="1"/>
    <col min="10" max="10" width="13.85546875" style="56" customWidth="1"/>
    <col min="11" max="11" width="9.140625" style="56"/>
    <col min="12" max="12" width="11.42578125" style="56" bestFit="1" customWidth="1"/>
    <col min="13" max="13" width="10.5703125" style="56" bestFit="1" customWidth="1"/>
    <col min="14" max="16384" width="9.140625" style="56"/>
  </cols>
  <sheetData>
    <row r="2" spans="2:13" ht="12" customHeight="1" x14ac:dyDescent="0.2">
      <c r="B2" s="55" t="s">
        <v>50</v>
      </c>
      <c r="I2" s="57" t="s">
        <v>19</v>
      </c>
      <c r="J2" s="61" t="s">
        <v>89</v>
      </c>
    </row>
    <row r="3" spans="2:13" ht="12" customHeight="1" x14ac:dyDescent="0.2">
      <c r="B3" s="55" t="s">
        <v>51</v>
      </c>
    </row>
    <row r="4" spans="2:13" ht="12" customHeight="1" x14ac:dyDescent="0.2">
      <c r="B4" s="55" t="s">
        <v>66</v>
      </c>
    </row>
    <row r="7" spans="2:13" ht="12" customHeight="1" x14ac:dyDescent="0.2">
      <c r="B7" s="46"/>
      <c r="C7" s="46"/>
      <c r="D7" s="47"/>
      <c r="E7" s="47"/>
      <c r="F7" s="47" t="s">
        <v>18</v>
      </c>
      <c r="G7" s="47"/>
      <c r="H7" s="47"/>
      <c r="I7" s="47" t="s">
        <v>17</v>
      </c>
      <c r="J7" s="47"/>
    </row>
    <row r="8" spans="2:13" ht="12" customHeight="1" x14ac:dyDescent="0.2">
      <c r="B8" s="46"/>
      <c r="C8" s="46"/>
      <c r="D8" s="48" t="s">
        <v>16</v>
      </c>
      <c r="E8" s="48" t="s">
        <v>15</v>
      </c>
      <c r="F8" s="48" t="s">
        <v>14</v>
      </c>
      <c r="G8" s="48" t="s">
        <v>13</v>
      </c>
      <c r="H8" s="48" t="s">
        <v>12</v>
      </c>
      <c r="I8" s="48" t="s">
        <v>11</v>
      </c>
      <c r="J8" s="48" t="s">
        <v>10</v>
      </c>
    </row>
    <row r="9" spans="2:13" ht="12" customHeight="1" x14ac:dyDescent="0.2">
      <c r="B9" s="49" t="s">
        <v>9</v>
      </c>
      <c r="C9" s="46"/>
      <c r="D9" s="47"/>
      <c r="E9" s="47"/>
      <c r="F9" s="47"/>
      <c r="G9" s="47"/>
      <c r="H9" s="47"/>
      <c r="I9" s="50"/>
      <c r="J9" s="47"/>
    </row>
    <row r="10" spans="2:13" s="93" customFormat="1" ht="12" customHeight="1" x14ac:dyDescent="0.2">
      <c r="B10" s="93" t="s">
        <v>6</v>
      </c>
      <c r="D10" s="94">
        <f>'14.8.1_R'!B19</f>
        <v>312</v>
      </c>
      <c r="E10" s="95" t="s">
        <v>2</v>
      </c>
      <c r="F10" s="96">
        <f>'14.8.1_R'!AM39</f>
        <v>15986738.83528392</v>
      </c>
      <c r="G10" s="95" t="s">
        <v>1</v>
      </c>
      <c r="H10" s="97">
        <v>0.22162982918040364</v>
      </c>
      <c r="I10" s="96">
        <f>F10*H10</f>
        <v>3543138.1972157001</v>
      </c>
      <c r="J10" s="98" t="s">
        <v>88</v>
      </c>
      <c r="L10" s="99"/>
      <c r="M10" s="99"/>
    </row>
    <row r="11" spans="2:13" ht="12" customHeight="1" x14ac:dyDescent="0.2">
      <c r="D11" s="51"/>
      <c r="E11" s="58"/>
      <c r="F11" s="1"/>
      <c r="G11" s="58"/>
      <c r="H11" s="4"/>
      <c r="I11" s="1"/>
      <c r="J11" s="47"/>
      <c r="M11" s="59"/>
    </row>
    <row r="13" spans="2:13" ht="12" customHeight="1" x14ac:dyDescent="0.2">
      <c r="B13" s="49" t="s">
        <v>8</v>
      </c>
    </row>
    <row r="14" spans="2:13" s="93" customFormat="1" ht="12" customHeight="1" x14ac:dyDescent="0.2">
      <c r="B14" s="93" t="s">
        <v>6</v>
      </c>
      <c r="D14" s="94" t="str">
        <f>'14.8.1_R'!B25</f>
        <v>403SP</v>
      </c>
      <c r="E14" s="95" t="s">
        <v>2</v>
      </c>
      <c r="F14" s="96">
        <f>'14.8.1_R'!AM41</f>
        <v>143684.05765227624</v>
      </c>
      <c r="G14" s="95" t="s">
        <v>1</v>
      </c>
      <c r="H14" s="97">
        <f>$H$10</f>
        <v>0.22162982918040364</v>
      </c>
      <c r="I14" s="96">
        <f>F14*H14</f>
        <v>31844.673153421252</v>
      </c>
      <c r="J14" s="98" t="s">
        <v>88</v>
      </c>
      <c r="L14" s="99"/>
      <c r="M14" s="99"/>
    </row>
    <row r="15" spans="2:13" ht="12" customHeight="1" x14ac:dyDescent="0.2">
      <c r="D15" s="51"/>
      <c r="E15" s="58"/>
      <c r="F15" s="1"/>
      <c r="G15" s="58"/>
      <c r="H15" s="4"/>
      <c r="I15" s="1"/>
      <c r="J15" s="47"/>
      <c r="M15" s="59"/>
    </row>
    <row r="17" spans="2:13" ht="12" customHeight="1" x14ac:dyDescent="0.2">
      <c r="B17" s="49" t="s">
        <v>7</v>
      </c>
    </row>
    <row r="18" spans="2:13" s="93" customFormat="1" ht="12" customHeight="1" x14ac:dyDescent="0.2">
      <c r="B18" s="93" t="s">
        <v>6</v>
      </c>
      <c r="D18" s="94" t="str">
        <f>'14.8.1_R'!B32</f>
        <v>108SP</v>
      </c>
      <c r="E18" s="95" t="s">
        <v>2</v>
      </c>
      <c r="F18" s="100">
        <f>'14.8.1_R'!AM43</f>
        <v>-485002.33295114024</v>
      </c>
      <c r="G18" s="95" t="s">
        <v>1</v>
      </c>
      <c r="H18" s="97">
        <f>$H$10</f>
        <v>0.22162982918040364</v>
      </c>
      <c r="I18" s="96">
        <f>F18*H18</f>
        <v>-107490.98420405846</v>
      </c>
      <c r="J18" s="98" t="s">
        <v>88</v>
      </c>
      <c r="L18" s="99"/>
      <c r="M18" s="99"/>
    </row>
    <row r="19" spans="2:13" ht="12" customHeight="1" x14ac:dyDescent="0.2">
      <c r="D19" s="51"/>
      <c r="E19" s="58"/>
      <c r="F19" s="60"/>
      <c r="G19" s="58"/>
      <c r="H19" s="4"/>
      <c r="I19" s="1"/>
      <c r="J19" s="47"/>
      <c r="M19" s="59"/>
    </row>
    <row r="20" spans="2:13" ht="12" customHeight="1" x14ac:dyDescent="0.2">
      <c r="B20" s="80" t="s">
        <v>77</v>
      </c>
      <c r="C20" s="81"/>
      <c r="D20" s="82"/>
      <c r="E20" s="83"/>
      <c r="F20" s="5"/>
      <c r="G20" s="83"/>
      <c r="H20" s="4"/>
      <c r="I20" s="1"/>
      <c r="J20" s="104" t="s">
        <v>95</v>
      </c>
      <c r="M20" s="59"/>
    </row>
    <row r="21" spans="2:13" s="93" customFormat="1" ht="12" customHeight="1" x14ac:dyDescent="0.2">
      <c r="B21" s="101" t="s">
        <v>78</v>
      </c>
      <c r="C21" s="101"/>
      <c r="D21" s="9">
        <v>512</v>
      </c>
      <c r="E21" s="102" t="s">
        <v>2</v>
      </c>
      <c r="F21" s="103">
        <f>'14.8.3_R_REDACTED'!E11*1000</f>
        <v>3428000</v>
      </c>
      <c r="G21" s="102" t="s">
        <v>1</v>
      </c>
      <c r="H21" s="97">
        <f>$H$10</f>
        <v>0.22162982918040364</v>
      </c>
      <c r="I21" s="96">
        <f t="shared" ref="I21" si="0">F21*H21</f>
        <v>759747.05443042365</v>
      </c>
      <c r="J21" s="104" t="s">
        <v>90</v>
      </c>
      <c r="M21" s="99"/>
    </row>
    <row r="22" spans="2:13" ht="12" customHeight="1" x14ac:dyDescent="0.2">
      <c r="D22" s="51"/>
      <c r="E22" s="58"/>
      <c r="F22" s="60"/>
      <c r="G22" s="58"/>
      <c r="H22" s="4"/>
      <c r="I22" s="1"/>
      <c r="J22" s="47"/>
      <c r="M22" s="59"/>
    </row>
    <row r="23" spans="2:13" ht="12" customHeight="1" x14ac:dyDescent="0.2">
      <c r="D23" s="51"/>
      <c r="E23" s="58"/>
      <c r="F23" s="60"/>
      <c r="G23" s="58"/>
      <c r="H23" s="4"/>
      <c r="I23" s="1"/>
      <c r="J23" s="47"/>
      <c r="M23" s="59"/>
    </row>
    <row r="25" spans="2:13" ht="12" customHeight="1" x14ac:dyDescent="0.2">
      <c r="B25" s="49"/>
    </row>
    <row r="26" spans="2:13" ht="12" customHeight="1" x14ac:dyDescent="0.2">
      <c r="D26" s="61"/>
      <c r="E26" s="61"/>
      <c r="F26" s="60"/>
      <c r="G26" s="58"/>
      <c r="H26" s="4"/>
      <c r="I26" s="1"/>
      <c r="J26" s="47"/>
    </row>
    <row r="28" spans="2:13" ht="12" customHeight="1" x14ac:dyDescent="0.2">
      <c r="B28" s="49" t="s">
        <v>5</v>
      </c>
      <c r="C28" s="46"/>
      <c r="D28" s="47"/>
      <c r="E28" s="47"/>
      <c r="F28" s="47"/>
      <c r="G28" s="47"/>
      <c r="H28" s="47"/>
      <c r="I28" s="50"/>
      <c r="J28" s="47"/>
    </row>
    <row r="29" spans="2:13" s="93" customFormat="1" ht="12" customHeight="1" x14ac:dyDescent="0.2">
      <c r="B29" s="101" t="s">
        <v>63</v>
      </c>
      <c r="D29" s="94" t="s">
        <v>4</v>
      </c>
      <c r="E29" s="95" t="s">
        <v>2</v>
      </c>
      <c r="F29" s="96">
        <v>143683.34024569974</v>
      </c>
      <c r="G29" s="95" t="s">
        <v>1</v>
      </c>
      <c r="H29" s="97">
        <f>$H$10</f>
        <v>0.22162982918040364</v>
      </c>
      <c r="I29" s="96">
        <f>F29*H29</f>
        <v>31844.514154724249</v>
      </c>
      <c r="J29" s="98"/>
      <c r="L29" s="99"/>
      <c r="M29" s="99"/>
    </row>
    <row r="30" spans="2:13" s="93" customFormat="1" ht="12" customHeight="1" x14ac:dyDescent="0.2">
      <c r="B30" s="101" t="s">
        <v>63</v>
      </c>
      <c r="D30" s="94" t="s">
        <v>3</v>
      </c>
      <c r="E30" s="95" t="s">
        <v>2</v>
      </c>
      <c r="F30" s="99">
        <v>1797024</v>
      </c>
      <c r="G30" s="95" t="s">
        <v>1</v>
      </c>
      <c r="H30" s="97">
        <f>$H$10</f>
        <v>0.22162982918040364</v>
      </c>
      <c r="I30" s="96">
        <f>F30*H30</f>
        <v>398274.12215308566</v>
      </c>
      <c r="L30" s="99"/>
      <c r="M30" s="99"/>
    </row>
    <row r="31" spans="2:13" s="93" customFormat="1" ht="12" customHeight="1" x14ac:dyDescent="0.2">
      <c r="B31" s="105" t="s">
        <v>64</v>
      </c>
      <c r="D31" s="94">
        <v>41010</v>
      </c>
      <c r="E31" s="95" t="s">
        <v>2</v>
      </c>
      <c r="F31" s="99">
        <v>-35326</v>
      </c>
      <c r="G31" s="95" t="s">
        <v>1</v>
      </c>
      <c r="H31" s="97">
        <f>$H$10</f>
        <v>0.22162982918040364</v>
      </c>
      <c r="I31" s="96">
        <f>F31*H31</f>
        <v>-7829.2953456269388</v>
      </c>
      <c r="L31" s="99"/>
      <c r="M31" s="99"/>
    </row>
    <row r="32" spans="2:13" s="93" customFormat="1" ht="12" customHeight="1" x14ac:dyDescent="0.2">
      <c r="B32" s="101" t="s">
        <v>64</v>
      </c>
      <c r="D32" s="94">
        <v>41010</v>
      </c>
      <c r="E32" s="95" t="s">
        <v>2</v>
      </c>
      <c r="F32" s="96">
        <v>441826</v>
      </c>
      <c r="G32" s="95" t="s">
        <v>1</v>
      </c>
      <c r="H32" s="97">
        <f>$H$10</f>
        <v>0.22162982918040364</v>
      </c>
      <c r="I32" s="96">
        <f>F32*H32</f>
        <v>97921.82090746102</v>
      </c>
      <c r="J32" s="98"/>
      <c r="L32" s="99"/>
      <c r="M32" s="99"/>
    </row>
    <row r="33" spans="2:13" s="93" customFormat="1" ht="12" customHeight="1" x14ac:dyDescent="0.2">
      <c r="B33" s="101" t="s">
        <v>65</v>
      </c>
      <c r="D33" s="94">
        <v>282</v>
      </c>
      <c r="E33" s="95" t="s">
        <v>2</v>
      </c>
      <c r="F33" s="96">
        <v>-654635</v>
      </c>
      <c r="G33" s="95" t="s">
        <v>1</v>
      </c>
      <c r="H33" s="97">
        <f>$H$10</f>
        <v>0.22162982918040364</v>
      </c>
      <c r="I33" s="96">
        <f>F33*H33</f>
        <v>-145086.64322551354</v>
      </c>
      <c r="J33" s="98"/>
      <c r="L33" s="99"/>
      <c r="M33" s="99"/>
    </row>
    <row r="34" spans="2:13" ht="12" customHeight="1" x14ac:dyDescent="0.2">
      <c r="D34" s="51"/>
      <c r="E34" s="58"/>
      <c r="F34" s="1"/>
      <c r="G34" s="58"/>
      <c r="H34" s="4"/>
      <c r="I34" s="1"/>
      <c r="J34" s="47"/>
    </row>
    <row r="35" spans="2:13" ht="12" customHeight="1" x14ac:dyDescent="0.2">
      <c r="D35" s="51"/>
      <c r="E35" s="58"/>
      <c r="F35" s="1"/>
      <c r="G35" s="58"/>
      <c r="H35" s="4"/>
      <c r="I35" s="1"/>
      <c r="J35" s="47"/>
    </row>
    <row r="36" spans="2:13" ht="12" customHeight="1" x14ac:dyDescent="0.2">
      <c r="D36" s="51"/>
      <c r="E36" s="58"/>
      <c r="F36" s="1"/>
      <c r="G36" s="58"/>
      <c r="H36" s="4"/>
      <c r="I36" s="1"/>
      <c r="J36" s="47"/>
    </row>
    <row r="37" spans="2:13" ht="12" customHeight="1" x14ac:dyDescent="0.2">
      <c r="D37" s="51"/>
      <c r="E37" s="58"/>
      <c r="F37" s="1"/>
      <c r="G37" s="58"/>
      <c r="H37" s="4"/>
      <c r="I37" s="1"/>
      <c r="J37" s="47"/>
    </row>
    <row r="38" spans="2:13" ht="12" customHeight="1" x14ac:dyDescent="0.2">
      <c r="D38" s="51"/>
      <c r="E38" s="58"/>
      <c r="F38" s="1"/>
      <c r="G38" s="58"/>
      <c r="H38" s="4"/>
      <c r="I38" s="1"/>
      <c r="J38" s="47"/>
    </row>
    <row r="39" spans="2:13" ht="12" customHeight="1" x14ac:dyDescent="0.2">
      <c r="D39" s="51"/>
      <c r="E39" s="58"/>
      <c r="F39" s="1"/>
      <c r="G39" s="58"/>
      <c r="H39" s="4"/>
      <c r="I39" s="1"/>
      <c r="J39" s="47"/>
    </row>
    <row r="40" spans="2:13" ht="12" customHeight="1" x14ac:dyDescent="0.2">
      <c r="D40" s="51"/>
      <c r="E40" s="58"/>
      <c r="F40" s="1"/>
      <c r="G40" s="58"/>
      <c r="H40" s="4"/>
      <c r="I40" s="1"/>
      <c r="J40" s="47"/>
    </row>
    <row r="41" spans="2:13" ht="12" customHeight="1" x14ac:dyDescent="0.2">
      <c r="D41" s="51"/>
      <c r="E41" s="58"/>
      <c r="F41" s="1"/>
      <c r="G41" s="58"/>
      <c r="H41" s="4"/>
      <c r="I41" s="1"/>
      <c r="J41" s="47"/>
    </row>
    <row r="42" spans="2:13" ht="12" customHeight="1" x14ac:dyDescent="0.2">
      <c r="B42" s="52"/>
      <c r="D42" s="51"/>
      <c r="E42" s="58"/>
      <c r="F42" s="59"/>
      <c r="G42" s="58"/>
      <c r="H42" s="4"/>
      <c r="I42" s="1"/>
      <c r="J42" s="47"/>
    </row>
    <row r="43" spans="2:13" ht="12" customHeight="1" x14ac:dyDescent="0.2">
      <c r="B43" s="52"/>
      <c r="D43" s="51"/>
      <c r="E43" s="58"/>
      <c r="F43" s="59"/>
      <c r="G43" s="58"/>
      <c r="H43" s="2"/>
      <c r="I43" s="1"/>
      <c r="J43" s="47"/>
    </row>
    <row r="44" spans="2:13" ht="12" customHeight="1" x14ac:dyDescent="0.2">
      <c r="D44" s="51"/>
      <c r="E44" s="58"/>
      <c r="F44" s="1"/>
      <c r="G44" s="58"/>
      <c r="H44" s="2"/>
      <c r="I44" s="1"/>
      <c r="J44" s="47"/>
    </row>
    <row r="45" spans="2:13" ht="12" customHeight="1" x14ac:dyDescent="0.2">
      <c r="D45" s="51"/>
      <c r="E45" s="58"/>
      <c r="F45" s="1"/>
      <c r="G45" s="58"/>
      <c r="H45" s="2"/>
      <c r="I45" s="1"/>
      <c r="J45" s="47"/>
    </row>
    <row r="46" spans="2:13" ht="12" customHeight="1" x14ac:dyDescent="0.2">
      <c r="B46" s="52"/>
      <c r="F46" s="1"/>
      <c r="G46" s="58"/>
    </row>
    <row r="47" spans="2:13" ht="12" customHeight="1" x14ac:dyDescent="0.2">
      <c r="B47" s="53"/>
    </row>
    <row r="48" spans="2:13" ht="12" customHeight="1" x14ac:dyDescent="0.2">
      <c r="D48" s="51"/>
      <c r="E48" s="58"/>
      <c r="F48" s="1"/>
      <c r="G48" s="58"/>
      <c r="H48" s="2"/>
      <c r="I48" s="1"/>
      <c r="J48" s="47"/>
    </row>
    <row r="56" spans="1:10" ht="12" customHeight="1" thickBot="1" x14ac:dyDescent="0.25">
      <c r="B56" s="54" t="s">
        <v>0</v>
      </c>
    </row>
    <row r="57" spans="1:10" ht="12" customHeight="1" x14ac:dyDescent="0.2">
      <c r="A57" s="62"/>
      <c r="B57" s="109" t="s">
        <v>93</v>
      </c>
      <c r="C57" s="109"/>
      <c r="D57" s="109"/>
      <c r="E57" s="109"/>
      <c r="F57" s="109"/>
      <c r="G57" s="109"/>
      <c r="H57" s="109"/>
      <c r="I57" s="109"/>
      <c r="J57" s="110"/>
    </row>
    <row r="58" spans="1:10" ht="12" customHeight="1" x14ac:dyDescent="0.2">
      <c r="A58" s="63"/>
      <c r="B58" s="111"/>
      <c r="C58" s="111"/>
      <c r="D58" s="111"/>
      <c r="E58" s="111"/>
      <c r="F58" s="111"/>
      <c r="G58" s="111"/>
      <c r="H58" s="111"/>
      <c r="I58" s="111"/>
      <c r="J58" s="112"/>
    </row>
    <row r="59" spans="1:10" ht="12" customHeight="1" x14ac:dyDescent="0.2">
      <c r="A59" s="63"/>
      <c r="B59" s="111"/>
      <c r="C59" s="111"/>
      <c r="D59" s="111"/>
      <c r="E59" s="111"/>
      <c r="F59" s="111"/>
      <c r="G59" s="111"/>
      <c r="H59" s="111"/>
      <c r="I59" s="111"/>
      <c r="J59" s="112"/>
    </row>
    <row r="60" spans="1:10" ht="12" customHeight="1" x14ac:dyDescent="0.2">
      <c r="A60" s="63"/>
      <c r="B60" s="111"/>
      <c r="C60" s="111"/>
      <c r="D60" s="111"/>
      <c r="E60" s="111"/>
      <c r="F60" s="111"/>
      <c r="G60" s="111"/>
      <c r="H60" s="111"/>
      <c r="I60" s="111"/>
      <c r="J60" s="112"/>
    </row>
    <row r="61" spans="1:10" ht="12" customHeight="1" x14ac:dyDescent="0.2">
      <c r="A61" s="63"/>
      <c r="B61" s="111"/>
      <c r="C61" s="111"/>
      <c r="D61" s="111"/>
      <c r="E61" s="111"/>
      <c r="F61" s="111"/>
      <c r="G61" s="111"/>
      <c r="H61" s="111"/>
      <c r="I61" s="111"/>
      <c r="J61" s="112"/>
    </row>
    <row r="62" spans="1:10" ht="12" customHeight="1" x14ac:dyDescent="0.2">
      <c r="A62" s="63"/>
      <c r="B62" s="111"/>
      <c r="C62" s="111"/>
      <c r="D62" s="111"/>
      <c r="E62" s="111"/>
      <c r="F62" s="111"/>
      <c r="G62" s="111"/>
      <c r="H62" s="111"/>
      <c r="I62" s="111"/>
      <c r="J62" s="112"/>
    </row>
    <row r="63" spans="1:10" ht="12" customHeight="1" x14ac:dyDescent="0.2">
      <c r="A63" s="63"/>
      <c r="B63" s="111"/>
      <c r="C63" s="111"/>
      <c r="D63" s="111"/>
      <c r="E63" s="111"/>
      <c r="F63" s="111"/>
      <c r="G63" s="111"/>
      <c r="H63" s="111"/>
      <c r="I63" s="111"/>
      <c r="J63" s="112"/>
    </row>
    <row r="64" spans="1:10" ht="12" customHeight="1" x14ac:dyDescent="0.2">
      <c r="A64" s="63"/>
      <c r="B64" s="111"/>
      <c r="C64" s="111"/>
      <c r="D64" s="111"/>
      <c r="E64" s="111"/>
      <c r="F64" s="111"/>
      <c r="G64" s="111"/>
      <c r="H64" s="111"/>
      <c r="I64" s="111"/>
      <c r="J64" s="112"/>
    </row>
    <row r="65" spans="1:10" ht="12" customHeight="1" x14ac:dyDescent="0.2">
      <c r="A65" s="63"/>
      <c r="B65" s="111"/>
      <c r="C65" s="111"/>
      <c r="D65" s="111"/>
      <c r="E65" s="111"/>
      <c r="F65" s="111"/>
      <c r="G65" s="111"/>
      <c r="H65" s="111"/>
      <c r="I65" s="111"/>
      <c r="J65" s="112"/>
    </row>
    <row r="66" spans="1:10" ht="12" customHeight="1" x14ac:dyDescent="0.2">
      <c r="A66" s="63"/>
      <c r="B66" s="111"/>
      <c r="C66" s="111"/>
      <c r="D66" s="111"/>
      <c r="E66" s="111"/>
      <c r="F66" s="111"/>
      <c r="G66" s="111"/>
      <c r="H66" s="111"/>
      <c r="I66" s="111"/>
      <c r="J66" s="112"/>
    </row>
    <row r="67" spans="1:10" ht="12" customHeight="1" x14ac:dyDescent="0.2">
      <c r="A67" s="63"/>
      <c r="B67" s="111"/>
      <c r="C67" s="111"/>
      <c r="D67" s="111"/>
      <c r="E67" s="111"/>
      <c r="F67" s="111"/>
      <c r="G67" s="111"/>
      <c r="H67" s="111"/>
      <c r="I67" s="111"/>
      <c r="J67" s="112"/>
    </row>
    <row r="68" spans="1:10" ht="12" customHeight="1" x14ac:dyDescent="0.2">
      <c r="A68" s="63"/>
      <c r="B68" s="111"/>
      <c r="C68" s="111"/>
      <c r="D68" s="111"/>
      <c r="E68" s="111"/>
      <c r="F68" s="111"/>
      <c r="G68" s="111"/>
      <c r="H68" s="111"/>
      <c r="I68" s="111"/>
      <c r="J68" s="112"/>
    </row>
    <row r="69" spans="1:10" ht="12" customHeight="1" thickBot="1" x14ac:dyDescent="0.25">
      <c r="A69" s="64"/>
      <c r="B69" s="113"/>
      <c r="C69" s="113"/>
      <c r="D69" s="113"/>
      <c r="E69" s="113"/>
      <c r="F69" s="113"/>
      <c r="G69" s="113"/>
      <c r="H69" s="113"/>
      <c r="I69" s="113"/>
      <c r="J69" s="114"/>
    </row>
  </sheetData>
  <mergeCells count="1">
    <mergeCell ref="B57:J69"/>
  </mergeCells>
  <conditionalFormatting sqref="B9">
    <cfRule type="cellIs" dxfId="12" priority="14" stopIfTrue="1" operator="equal">
      <formula>"Adjustment to Income/Expense/Rate Base:"</formula>
    </cfRule>
  </conditionalFormatting>
  <conditionalFormatting sqref="B13">
    <cfRule type="cellIs" dxfId="11" priority="13" stopIfTrue="1" operator="equal">
      <formula>"Adjustment to Income/Expense/Rate Base:"</formula>
    </cfRule>
  </conditionalFormatting>
  <conditionalFormatting sqref="B18:B19 B22">
    <cfRule type="cellIs" dxfId="10" priority="12" stopIfTrue="1" operator="equal">
      <formula>"Adjustment to Income/Expense/Rate Base:"</formula>
    </cfRule>
  </conditionalFormatting>
  <conditionalFormatting sqref="B47">
    <cfRule type="cellIs" dxfId="9" priority="11" stopIfTrue="1" operator="equal">
      <formula>"Adjustment to Income/Expense/Rate Base:"</formula>
    </cfRule>
  </conditionalFormatting>
  <conditionalFormatting sqref="B28">
    <cfRule type="cellIs" dxfId="8" priority="10" stopIfTrue="1" operator="equal">
      <formula>"Adjustment to Income/Expense/Rate Base:"</formula>
    </cfRule>
  </conditionalFormatting>
  <conditionalFormatting sqref="B25">
    <cfRule type="cellIs" dxfId="7" priority="9" stopIfTrue="1" operator="equal">
      <formula>"Adjustment to Income/Expense/Rate Base:"</formula>
    </cfRule>
  </conditionalFormatting>
  <conditionalFormatting sqref="B43">
    <cfRule type="cellIs" dxfId="6" priority="7" stopIfTrue="1" operator="equal">
      <formula>"Adjustment to Income/Expense/Rate Base:"</formula>
    </cfRule>
  </conditionalFormatting>
  <conditionalFormatting sqref="B17">
    <cfRule type="cellIs" dxfId="5" priority="6" stopIfTrue="1" operator="equal">
      <formula>"Adjustment to Income/Expense/Rate Base:"</formula>
    </cfRule>
  </conditionalFormatting>
  <conditionalFormatting sqref="B42">
    <cfRule type="cellIs" dxfId="4" priority="5" stopIfTrue="1" operator="equal">
      <formula>"Adjustment to Income/Expense/Rate Base:"</formula>
    </cfRule>
  </conditionalFormatting>
  <conditionalFormatting sqref="B46">
    <cfRule type="cellIs" dxfId="3" priority="4" stopIfTrue="1" operator="equal">
      <formula>"Adjustment to Income/Expense/Rate Base:"</formula>
    </cfRule>
  </conditionalFormatting>
  <conditionalFormatting sqref="B31">
    <cfRule type="cellIs" dxfId="2" priority="3" stopIfTrue="1" operator="equal">
      <formula>"Adjustment to Income/Expense/Rate Base:"</formula>
    </cfRule>
  </conditionalFormatting>
  <conditionalFormatting sqref="B21">
    <cfRule type="cellIs" dxfId="1" priority="2" stopIfTrue="1" operator="equal">
      <formula>"Adjustment to Income/Expense/Rate Base:"</formula>
    </cfRule>
  </conditionalFormatting>
  <conditionalFormatting sqref="B20">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44" xr:uid="{00000000-0002-0000-0100-000000000000}">
      <formula1>$D$102:$D$436</formula1>
    </dataValidation>
  </dataValidations>
  <pageMargins left="0.7" right="0.7" top="0.75" bottom="0.75" header="0.3" footer="0.3"/>
  <pageSetup scale="85"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8FA4C-56BB-4557-BB27-045771B27029}">
  <sheetPr>
    <pageSetUpPr fitToPage="1"/>
  </sheetPr>
  <dimension ref="A1:AW46"/>
  <sheetViews>
    <sheetView view="pageBreakPreview" zoomScale="80" zoomScaleNormal="80" zoomScaleSheetLayoutView="80" workbookViewId="0">
      <selection activeCell="C31" sqref="C31"/>
    </sheetView>
  </sheetViews>
  <sheetFormatPr defaultRowHeight="12.75" outlineLevelCol="1" x14ac:dyDescent="0.2"/>
  <cols>
    <col min="1" max="1" width="21.140625" style="6" customWidth="1"/>
    <col min="2" max="2" width="9.140625" style="6"/>
    <col min="3" max="3" width="8.5703125" style="6" bestFit="1" customWidth="1"/>
    <col min="4" max="4" width="11" style="6" hidden="1" customWidth="1" outlineLevel="1"/>
    <col min="5" max="24" width="9.5703125" style="6" hidden="1" customWidth="1" outlineLevel="1"/>
    <col min="25" max="32" width="12.28515625" style="6" hidden="1" customWidth="1" outlineLevel="1"/>
    <col min="33" max="33" width="12.28515625" style="6" customWidth="1" collapsed="1"/>
    <col min="34" max="38" width="12.28515625" style="6" customWidth="1"/>
    <col min="39" max="39" width="13.140625" style="6" customWidth="1"/>
    <col min="40" max="45" width="12.28515625" style="6" customWidth="1"/>
    <col min="46" max="46" width="13.7109375" style="6" customWidth="1"/>
    <col min="47" max="16384" width="9.140625" style="6"/>
  </cols>
  <sheetData>
    <row r="1" spans="1:46" x14ac:dyDescent="0.2">
      <c r="A1" s="11" t="str">
        <f>'14.8_R'!B2</f>
        <v>PacifiCorp</v>
      </c>
      <c r="AT1" s="33"/>
    </row>
    <row r="2" spans="1:46" x14ac:dyDescent="0.2">
      <c r="A2" s="11" t="str">
        <f>'14.8_R'!B3</f>
        <v>Washington 2023 General Rate Case</v>
      </c>
    </row>
    <row r="3" spans="1:46" x14ac:dyDescent="0.2">
      <c r="A3" s="11" t="str">
        <f>'14.8_R'!B4</f>
        <v>Pro Forma JB Units 1 &amp; 2 Additions - Year 2</v>
      </c>
    </row>
    <row r="4" spans="1:46" x14ac:dyDescent="0.2">
      <c r="A4" s="11"/>
    </row>
    <row r="5" spans="1:46" x14ac:dyDescent="0.2">
      <c r="A5" s="11"/>
    </row>
    <row r="6" spans="1:46" x14ac:dyDescent="0.2">
      <c r="A6" s="11" t="s">
        <v>35</v>
      </c>
    </row>
    <row r="8" spans="1:46" x14ac:dyDescent="0.2">
      <c r="A8" s="31" t="s">
        <v>61</v>
      </c>
      <c r="B8" s="23"/>
      <c r="C8" s="23"/>
    </row>
    <row r="9" spans="1:46" x14ac:dyDescent="0.2">
      <c r="B9" s="23"/>
      <c r="C9" s="23"/>
      <c r="AT9" s="30" t="s">
        <v>43</v>
      </c>
    </row>
    <row r="10" spans="1:46" x14ac:dyDescent="0.2">
      <c r="B10" s="3" t="s">
        <v>29</v>
      </c>
      <c r="C10" s="69" t="s">
        <v>28</v>
      </c>
      <c r="D10" s="29">
        <v>44743</v>
      </c>
      <c r="E10" s="29">
        <v>44774</v>
      </c>
      <c r="F10" s="29">
        <v>44805</v>
      </c>
      <c r="G10" s="29">
        <v>44835</v>
      </c>
      <c r="H10" s="29">
        <v>44866</v>
      </c>
      <c r="I10" s="29">
        <v>44896</v>
      </c>
      <c r="J10" s="29">
        <v>44927</v>
      </c>
      <c r="K10" s="29">
        <v>44958</v>
      </c>
      <c r="L10" s="29">
        <v>44986</v>
      </c>
      <c r="M10" s="29">
        <v>45017</v>
      </c>
      <c r="N10" s="29">
        <v>45047</v>
      </c>
      <c r="O10" s="29">
        <v>45078</v>
      </c>
      <c r="P10" s="29">
        <v>45108</v>
      </c>
      <c r="Q10" s="29">
        <v>45139</v>
      </c>
      <c r="R10" s="29">
        <v>45170</v>
      </c>
      <c r="S10" s="29">
        <v>45200</v>
      </c>
      <c r="T10" s="29">
        <v>45231</v>
      </c>
      <c r="U10" s="29">
        <v>45261</v>
      </c>
      <c r="V10" s="29">
        <v>45292</v>
      </c>
      <c r="W10" s="29">
        <v>45323</v>
      </c>
      <c r="X10" s="29">
        <v>45352</v>
      </c>
      <c r="Y10" s="29">
        <v>45383</v>
      </c>
      <c r="Z10" s="29">
        <v>45413</v>
      </c>
      <c r="AA10" s="29">
        <v>45444</v>
      </c>
      <c r="AB10" s="29">
        <v>45474</v>
      </c>
      <c r="AC10" s="29">
        <v>45505</v>
      </c>
      <c r="AD10" s="29">
        <v>45536</v>
      </c>
      <c r="AE10" s="29">
        <v>45566</v>
      </c>
      <c r="AF10" s="29">
        <v>45597</v>
      </c>
      <c r="AG10" s="29">
        <v>45627</v>
      </c>
      <c r="AH10" s="29">
        <v>45658</v>
      </c>
      <c r="AI10" s="29">
        <v>45689</v>
      </c>
      <c r="AJ10" s="29">
        <v>45717</v>
      </c>
      <c r="AK10" s="29">
        <v>45748</v>
      </c>
      <c r="AL10" s="29">
        <v>45778</v>
      </c>
      <c r="AM10" s="29">
        <v>45809</v>
      </c>
      <c r="AN10" s="29">
        <v>45839</v>
      </c>
      <c r="AO10" s="29">
        <v>45870</v>
      </c>
      <c r="AP10" s="29">
        <v>45901</v>
      </c>
      <c r="AQ10" s="29">
        <v>45931</v>
      </c>
      <c r="AR10" s="29">
        <v>45962</v>
      </c>
      <c r="AS10" s="29">
        <v>45992</v>
      </c>
      <c r="AT10" s="40" t="s">
        <v>62</v>
      </c>
    </row>
    <row r="11" spans="1:46" x14ac:dyDescent="0.2">
      <c r="A11" s="6" t="s">
        <v>52</v>
      </c>
      <c r="B11" s="32">
        <v>312</v>
      </c>
      <c r="C11" s="32" t="s">
        <v>1</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1640517</v>
      </c>
      <c r="V11" s="5">
        <v>0</v>
      </c>
      <c r="W11" s="5">
        <v>0</v>
      </c>
      <c r="X11" s="5">
        <v>0</v>
      </c>
      <c r="Y11" s="5">
        <v>0</v>
      </c>
      <c r="Z11" s="5">
        <v>0</v>
      </c>
      <c r="AA11" s="5">
        <v>979849.5801999917</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7">
        <f>SUM(D11:AS11)</f>
        <v>2620366.5801999918</v>
      </c>
    </row>
    <row r="12" spans="1:46" x14ac:dyDescent="0.2">
      <c r="A12" s="6" t="s">
        <v>53</v>
      </c>
      <c r="B12" s="32">
        <v>312</v>
      </c>
      <c r="C12" s="32" t="s">
        <v>1</v>
      </c>
      <c r="D12" s="5">
        <v>0</v>
      </c>
      <c r="E12" s="5">
        <v>5188.1400000000003</v>
      </c>
      <c r="F12" s="5">
        <v>94426.880000000005</v>
      </c>
      <c r="G12" s="5">
        <v>91544.65</v>
      </c>
      <c r="H12" s="5">
        <v>47604.47</v>
      </c>
      <c r="I12" s="5">
        <v>0</v>
      </c>
      <c r="J12" s="5">
        <v>0</v>
      </c>
      <c r="K12" s="5">
        <v>0</v>
      </c>
      <c r="L12" s="5">
        <v>0</v>
      </c>
      <c r="M12" s="5">
        <v>0</v>
      </c>
      <c r="N12" s="5">
        <v>0</v>
      </c>
      <c r="O12" s="5">
        <v>0</v>
      </c>
      <c r="P12" s="5">
        <v>0</v>
      </c>
      <c r="Q12" s="5">
        <v>0</v>
      </c>
      <c r="R12" s="5">
        <v>0</v>
      </c>
      <c r="S12" s="5">
        <v>0</v>
      </c>
      <c r="T12" s="5">
        <v>0</v>
      </c>
      <c r="U12" s="5">
        <v>0</v>
      </c>
      <c r="V12" s="5">
        <v>0</v>
      </c>
      <c r="W12" s="5">
        <v>0</v>
      </c>
      <c r="X12" s="5">
        <v>0</v>
      </c>
      <c r="Y12" s="5">
        <v>23465740</v>
      </c>
      <c r="Z12" s="5">
        <v>1175067.699899992</v>
      </c>
      <c r="AA12" s="5">
        <v>2402065.4596999809</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144938.46081399862</v>
      </c>
      <c r="AT12" s="7">
        <f t="shared" ref="AT12:AT13" si="0">SUM(D12:AS12)</f>
        <v>27426575.760413975</v>
      </c>
    </row>
    <row r="13" spans="1:46" x14ac:dyDescent="0.2">
      <c r="A13" s="6" t="s">
        <v>54</v>
      </c>
      <c r="B13" s="32">
        <v>312</v>
      </c>
      <c r="C13" s="32" t="s">
        <v>1</v>
      </c>
      <c r="D13" s="5">
        <v>1686380.64</v>
      </c>
      <c r="E13" s="5">
        <v>421125.75</v>
      </c>
      <c r="F13" s="5">
        <v>77783.94</v>
      </c>
      <c r="G13" s="5">
        <v>-180523.93</v>
      </c>
      <c r="H13" s="5">
        <v>-6865.66</v>
      </c>
      <c r="I13" s="5">
        <v>35019.990000000005</v>
      </c>
      <c r="J13" s="5">
        <v>0</v>
      </c>
      <c r="K13" s="5">
        <v>0</v>
      </c>
      <c r="L13" s="5">
        <v>0</v>
      </c>
      <c r="M13" s="5">
        <v>0</v>
      </c>
      <c r="N13" s="5">
        <v>0</v>
      </c>
      <c r="O13" s="5">
        <v>309824.45999999996</v>
      </c>
      <c r="P13" s="5">
        <v>0</v>
      </c>
      <c r="Q13" s="5">
        <v>0</v>
      </c>
      <c r="R13" s="5">
        <v>0</v>
      </c>
      <c r="S13" s="5">
        <v>0</v>
      </c>
      <c r="T13" s="5">
        <v>0</v>
      </c>
      <c r="U13" s="5">
        <v>0</v>
      </c>
      <c r="V13" s="5">
        <v>0</v>
      </c>
      <c r="W13" s="5">
        <v>0</v>
      </c>
      <c r="X13" s="5">
        <v>0</v>
      </c>
      <c r="Y13" s="5">
        <v>23473185</v>
      </c>
      <c r="Z13" s="5">
        <v>707339.60989999457</v>
      </c>
      <c r="AA13" s="5">
        <v>74689.759899999277</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7">
        <f t="shared" si="0"/>
        <v>26597959.559799992</v>
      </c>
    </row>
    <row r="14" spans="1:46" ht="13.5" thickBot="1" x14ac:dyDescent="0.25">
      <c r="B14" s="23"/>
      <c r="C14" s="23"/>
      <c r="AT14" s="27">
        <f>SUM(AT11:AT13)</f>
        <v>56644901.90041396</v>
      </c>
    </row>
    <row r="15" spans="1:46" x14ac:dyDescent="0.2">
      <c r="B15" s="23"/>
      <c r="C15" s="23"/>
      <c r="D15" s="30"/>
      <c r="E15" s="11"/>
      <c r="F15" s="11"/>
      <c r="G15" s="11"/>
      <c r="H15" s="11"/>
      <c r="I15" s="11"/>
      <c r="J15" s="11"/>
      <c r="K15" s="11"/>
      <c r="L15" s="11"/>
      <c r="M15" s="11"/>
      <c r="N15" s="11"/>
      <c r="O15" s="11"/>
      <c r="P15" s="11"/>
      <c r="Q15" s="11"/>
      <c r="R15" s="11"/>
      <c r="S15" s="11"/>
      <c r="T15" s="11"/>
      <c r="U15" s="11"/>
      <c r="V15" s="11"/>
      <c r="AT15" s="70" t="s">
        <v>92</v>
      </c>
    </row>
    <row r="16" spans="1:46" x14ac:dyDescent="0.2">
      <c r="A16" s="31" t="s">
        <v>34</v>
      </c>
      <c r="D16" s="30"/>
      <c r="E16" s="11"/>
      <c r="F16" s="11"/>
      <c r="G16" s="11"/>
      <c r="H16" s="11"/>
      <c r="I16" s="11"/>
      <c r="J16" s="11"/>
      <c r="K16" s="11"/>
      <c r="L16" s="11"/>
      <c r="M16" s="11"/>
      <c r="N16" s="11"/>
      <c r="O16" s="11"/>
      <c r="P16" s="11"/>
      <c r="Q16" s="11"/>
      <c r="R16" s="11"/>
      <c r="S16" s="11"/>
      <c r="T16" s="11"/>
      <c r="U16" s="11"/>
      <c r="V16" s="11"/>
    </row>
    <row r="17" spans="1:49" x14ac:dyDescent="0.2">
      <c r="D17" s="30"/>
      <c r="E17" s="11"/>
      <c r="F17" s="11"/>
      <c r="G17" s="11"/>
      <c r="H17" s="11"/>
      <c r="I17" s="11"/>
      <c r="J17" s="11"/>
      <c r="K17" s="11"/>
      <c r="L17" s="11"/>
      <c r="M17" s="11"/>
      <c r="N17" s="11"/>
      <c r="O17" s="11"/>
      <c r="P17" s="11"/>
      <c r="Q17" s="11"/>
      <c r="R17" s="11"/>
      <c r="S17" s="11"/>
      <c r="T17" s="11"/>
      <c r="U17" s="11"/>
      <c r="V17" s="11"/>
      <c r="AT17" s="65" t="s">
        <v>60</v>
      </c>
    </row>
    <row r="18" spans="1:49" x14ac:dyDescent="0.2">
      <c r="B18" s="53" t="s">
        <v>29</v>
      </c>
      <c r="C18" s="67" t="s">
        <v>28</v>
      </c>
      <c r="D18" s="29">
        <v>44743</v>
      </c>
      <c r="E18" s="29">
        <v>44774</v>
      </c>
      <c r="F18" s="29">
        <v>44805</v>
      </c>
      <c r="G18" s="29">
        <v>44835</v>
      </c>
      <c r="H18" s="29">
        <v>44866</v>
      </c>
      <c r="I18" s="29">
        <v>44896</v>
      </c>
      <c r="J18" s="29">
        <v>44927</v>
      </c>
      <c r="K18" s="29">
        <v>44958</v>
      </c>
      <c r="L18" s="29">
        <v>44986</v>
      </c>
      <c r="M18" s="29">
        <v>45017</v>
      </c>
      <c r="N18" s="29">
        <v>45047</v>
      </c>
      <c r="O18" s="29">
        <v>45078</v>
      </c>
      <c r="P18" s="29">
        <v>45108</v>
      </c>
      <c r="Q18" s="29">
        <v>45139</v>
      </c>
      <c r="R18" s="29">
        <v>45170</v>
      </c>
      <c r="S18" s="29">
        <v>45200</v>
      </c>
      <c r="T18" s="29">
        <v>45231</v>
      </c>
      <c r="U18" s="29">
        <v>45261</v>
      </c>
      <c r="V18" s="29">
        <v>45292</v>
      </c>
      <c r="W18" s="29">
        <v>45323</v>
      </c>
      <c r="X18" s="29">
        <v>45352</v>
      </c>
      <c r="Y18" s="29">
        <v>45383</v>
      </c>
      <c r="Z18" s="29">
        <v>45413</v>
      </c>
      <c r="AA18" s="29">
        <v>45444</v>
      </c>
      <c r="AB18" s="29">
        <v>45474</v>
      </c>
      <c r="AC18" s="29">
        <v>45505</v>
      </c>
      <c r="AD18" s="29">
        <v>45536</v>
      </c>
      <c r="AE18" s="29">
        <v>45566</v>
      </c>
      <c r="AF18" s="29">
        <v>45597</v>
      </c>
      <c r="AG18" s="29">
        <v>45627</v>
      </c>
      <c r="AH18" s="29">
        <v>45658</v>
      </c>
      <c r="AI18" s="29">
        <v>45689</v>
      </c>
      <c r="AJ18" s="29">
        <v>45717</v>
      </c>
      <c r="AK18" s="29">
        <v>45748</v>
      </c>
      <c r="AL18" s="29">
        <v>45778</v>
      </c>
      <c r="AM18" s="29">
        <v>45809</v>
      </c>
      <c r="AN18" s="29">
        <v>45839</v>
      </c>
      <c r="AO18" s="29">
        <v>45870</v>
      </c>
      <c r="AP18" s="29">
        <v>45901</v>
      </c>
      <c r="AQ18" s="29">
        <v>45931</v>
      </c>
      <c r="AR18" s="29">
        <v>45962</v>
      </c>
      <c r="AS18" s="29">
        <v>45992</v>
      </c>
      <c r="AT18" s="29" t="s">
        <v>27</v>
      </c>
    </row>
    <row r="19" spans="1:49" x14ac:dyDescent="0.2">
      <c r="A19" s="6" t="s">
        <v>52</v>
      </c>
      <c r="B19" s="68">
        <v>312</v>
      </c>
      <c r="C19" s="68" t="s">
        <v>1</v>
      </c>
      <c r="D19" s="28">
        <f>D11</f>
        <v>0</v>
      </c>
      <c r="E19" s="28">
        <f>D19+E11</f>
        <v>0</v>
      </c>
      <c r="F19" s="28">
        <f t="shared" ref="F19:AS21" si="1">E19+F11</f>
        <v>0</v>
      </c>
      <c r="G19" s="28">
        <f t="shared" si="1"/>
        <v>0</v>
      </c>
      <c r="H19" s="28">
        <f t="shared" si="1"/>
        <v>0</v>
      </c>
      <c r="I19" s="28">
        <f t="shared" si="1"/>
        <v>0</v>
      </c>
      <c r="J19" s="28">
        <f t="shared" si="1"/>
        <v>0</v>
      </c>
      <c r="K19" s="28">
        <f t="shared" si="1"/>
        <v>0</v>
      </c>
      <c r="L19" s="28">
        <f t="shared" si="1"/>
        <v>0</v>
      </c>
      <c r="M19" s="28">
        <f t="shared" si="1"/>
        <v>0</v>
      </c>
      <c r="N19" s="28">
        <f t="shared" si="1"/>
        <v>0</v>
      </c>
      <c r="O19" s="28">
        <f t="shared" si="1"/>
        <v>0</v>
      </c>
      <c r="P19" s="28">
        <f t="shared" si="1"/>
        <v>0</v>
      </c>
      <c r="Q19" s="28">
        <f t="shared" si="1"/>
        <v>0</v>
      </c>
      <c r="R19" s="28">
        <f t="shared" si="1"/>
        <v>0</v>
      </c>
      <c r="S19" s="28">
        <f t="shared" si="1"/>
        <v>0</v>
      </c>
      <c r="T19" s="28">
        <f t="shared" si="1"/>
        <v>0</v>
      </c>
      <c r="U19" s="28">
        <f t="shared" si="1"/>
        <v>1640517</v>
      </c>
      <c r="V19" s="28">
        <f t="shared" si="1"/>
        <v>1640517</v>
      </c>
      <c r="W19" s="28">
        <f t="shared" si="1"/>
        <v>1640517</v>
      </c>
      <c r="X19" s="28">
        <f t="shared" si="1"/>
        <v>1640517</v>
      </c>
      <c r="Y19" s="28">
        <f t="shared" si="1"/>
        <v>1640517</v>
      </c>
      <c r="Z19" s="28">
        <f t="shared" si="1"/>
        <v>1640517</v>
      </c>
      <c r="AA19" s="28">
        <f t="shared" si="1"/>
        <v>2620366.5801999918</v>
      </c>
      <c r="AB19" s="28">
        <f t="shared" si="1"/>
        <v>2620366.5801999918</v>
      </c>
      <c r="AC19" s="28">
        <f t="shared" si="1"/>
        <v>2620366.5801999918</v>
      </c>
      <c r="AD19" s="28">
        <f t="shared" si="1"/>
        <v>2620366.5801999918</v>
      </c>
      <c r="AE19" s="28">
        <f t="shared" si="1"/>
        <v>2620366.5801999918</v>
      </c>
      <c r="AF19" s="28">
        <f t="shared" si="1"/>
        <v>2620366.5801999918</v>
      </c>
      <c r="AG19" s="28">
        <f t="shared" si="1"/>
        <v>2620366.5801999918</v>
      </c>
      <c r="AH19" s="28">
        <f t="shared" si="1"/>
        <v>2620366.5801999918</v>
      </c>
      <c r="AI19" s="28">
        <f t="shared" si="1"/>
        <v>2620366.5801999918</v>
      </c>
      <c r="AJ19" s="28">
        <f t="shared" si="1"/>
        <v>2620366.5801999918</v>
      </c>
      <c r="AK19" s="28">
        <f t="shared" si="1"/>
        <v>2620366.5801999918</v>
      </c>
      <c r="AL19" s="28">
        <f t="shared" si="1"/>
        <v>2620366.5801999918</v>
      </c>
      <c r="AM19" s="28">
        <f t="shared" si="1"/>
        <v>2620366.5801999918</v>
      </c>
      <c r="AN19" s="28">
        <f t="shared" si="1"/>
        <v>2620366.5801999918</v>
      </c>
      <c r="AO19" s="28">
        <f t="shared" si="1"/>
        <v>2620366.5801999918</v>
      </c>
      <c r="AP19" s="28">
        <f t="shared" si="1"/>
        <v>2620366.5801999918</v>
      </c>
      <c r="AQ19" s="28">
        <f t="shared" si="1"/>
        <v>2620366.5801999918</v>
      </c>
      <c r="AR19" s="28">
        <f t="shared" si="1"/>
        <v>2620366.5801999918</v>
      </c>
      <c r="AS19" s="28">
        <f t="shared" si="1"/>
        <v>2620366.5801999918</v>
      </c>
      <c r="AT19" s="28">
        <f>(AG19+AS19+2*SUM(AH19:AR19))/24</f>
        <v>2620366.5801999914</v>
      </c>
    </row>
    <row r="20" spans="1:49" x14ac:dyDescent="0.2">
      <c r="A20" s="6" t="s">
        <v>53</v>
      </c>
      <c r="B20" s="68">
        <v>312</v>
      </c>
      <c r="C20" s="68" t="s">
        <v>1</v>
      </c>
      <c r="D20" s="28">
        <f t="shared" ref="D20:D21" si="2">D12</f>
        <v>0</v>
      </c>
      <c r="E20" s="28">
        <f t="shared" ref="E20:T21" si="3">D20+E12</f>
        <v>5188.1400000000003</v>
      </c>
      <c r="F20" s="28">
        <f t="shared" si="3"/>
        <v>99615.02</v>
      </c>
      <c r="G20" s="28">
        <f t="shared" si="3"/>
        <v>191159.66999999998</v>
      </c>
      <c r="H20" s="28">
        <f t="shared" si="3"/>
        <v>238764.13999999998</v>
      </c>
      <c r="I20" s="28">
        <f t="shared" si="3"/>
        <v>238764.13999999998</v>
      </c>
      <c r="J20" s="28">
        <f t="shared" si="3"/>
        <v>238764.13999999998</v>
      </c>
      <c r="K20" s="28">
        <f t="shared" si="3"/>
        <v>238764.13999999998</v>
      </c>
      <c r="L20" s="28">
        <f t="shared" si="3"/>
        <v>238764.13999999998</v>
      </c>
      <c r="M20" s="28">
        <f t="shared" si="3"/>
        <v>238764.13999999998</v>
      </c>
      <c r="N20" s="28">
        <f t="shared" si="3"/>
        <v>238764.13999999998</v>
      </c>
      <c r="O20" s="28">
        <f t="shared" si="3"/>
        <v>238764.13999999998</v>
      </c>
      <c r="P20" s="28">
        <f t="shared" si="3"/>
        <v>238764.13999999998</v>
      </c>
      <c r="Q20" s="28">
        <f t="shared" si="3"/>
        <v>238764.13999999998</v>
      </c>
      <c r="R20" s="28">
        <f t="shared" si="3"/>
        <v>238764.13999999998</v>
      </c>
      <c r="S20" s="28">
        <f t="shared" si="3"/>
        <v>238764.13999999998</v>
      </c>
      <c r="T20" s="28">
        <f t="shared" si="3"/>
        <v>238764.13999999998</v>
      </c>
      <c r="U20" s="28">
        <f t="shared" si="1"/>
        <v>238764.13999999998</v>
      </c>
      <c r="V20" s="28">
        <f t="shared" si="1"/>
        <v>238764.13999999998</v>
      </c>
      <c r="W20" s="28">
        <f t="shared" si="1"/>
        <v>238764.13999999998</v>
      </c>
      <c r="X20" s="28">
        <f t="shared" si="1"/>
        <v>238764.13999999998</v>
      </c>
      <c r="Y20" s="28">
        <f t="shared" si="1"/>
        <v>23704504.140000001</v>
      </c>
      <c r="Z20" s="28">
        <f t="shared" si="1"/>
        <v>24879571.839899994</v>
      </c>
      <c r="AA20" s="28">
        <f t="shared" si="1"/>
        <v>27281637.299599975</v>
      </c>
      <c r="AB20" s="28">
        <f t="shared" si="1"/>
        <v>27281637.299599975</v>
      </c>
      <c r="AC20" s="28">
        <f t="shared" si="1"/>
        <v>27281637.299599975</v>
      </c>
      <c r="AD20" s="28">
        <f t="shared" si="1"/>
        <v>27281637.299599975</v>
      </c>
      <c r="AE20" s="28">
        <f t="shared" si="1"/>
        <v>27281637.299599975</v>
      </c>
      <c r="AF20" s="28">
        <f t="shared" si="1"/>
        <v>27281637.299599975</v>
      </c>
      <c r="AG20" s="28">
        <f t="shared" si="1"/>
        <v>27281637.299599975</v>
      </c>
      <c r="AH20" s="28">
        <f t="shared" si="1"/>
        <v>27281637.299599975</v>
      </c>
      <c r="AI20" s="28">
        <f t="shared" si="1"/>
        <v>27281637.299599975</v>
      </c>
      <c r="AJ20" s="28">
        <f t="shared" si="1"/>
        <v>27281637.299599975</v>
      </c>
      <c r="AK20" s="28">
        <f t="shared" si="1"/>
        <v>27281637.299599975</v>
      </c>
      <c r="AL20" s="28">
        <f t="shared" si="1"/>
        <v>27281637.299599975</v>
      </c>
      <c r="AM20" s="28">
        <f t="shared" si="1"/>
        <v>27281637.299599975</v>
      </c>
      <c r="AN20" s="28">
        <f t="shared" si="1"/>
        <v>27281637.299599975</v>
      </c>
      <c r="AO20" s="28">
        <f t="shared" si="1"/>
        <v>27281637.299599975</v>
      </c>
      <c r="AP20" s="28">
        <f t="shared" si="1"/>
        <v>27281637.299599975</v>
      </c>
      <c r="AQ20" s="28">
        <f t="shared" si="1"/>
        <v>27281637.299599975</v>
      </c>
      <c r="AR20" s="28">
        <f t="shared" si="1"/>
        <v>27281637.299599975</v>
      </c>
      <c r="AS20" s="28">
        <f t="shared" si="1"/>
        <v>27426575.760413975</v>
      </c>
      <c r="AT20" s="28">
        <f>(AG20+AS20+2*SUM(AH20:AR20))/24</f>
        <v>27287676.402133893</v>
      </c>
    </row>
    <row r="21" spans="1:49" x14ac:dyDescent="0.2">
      <c r="A21" s="6" t="s">
        <v>54</v>
      </c>
      <c r="B21" s="68">
        <v>312</v>
      </c>
      <c r="C21" s="68" t="s">
        <v>1</v>
      </c>
      <c r="D21" s="28">
        <f t="shared" si="2"/>
        <v>1686380.64</v>
      </c>
      <c r="E21" s="28">
        <f t="shared" si="3"/>
        <v>2107506.3899999997</v>
      </c>
      <c r="F21" s="28">
        <f t="shared" si="1"/>
        <v>2185290.3299999996</v>
      </c>
      <c r="G21" s="28">
        <f t="shared" si="1"/>
        <v>2004766.3999999997</v>
      </c>
      <c r="H21" s="28">
        <f t="shared" si="1"/>
        <v>1997900.7399999998</v>
      </c>
      <c r="I21" s="28">
        <f t="shared" si="1"/>
        <v>2032920.7299999997</v>
      </c>
      <c r="J21" s="28">
        <f t="shared" si="1"/>
        <v>2032920.7299999997</v>
      </c>
      <c r="K21" s="28">
        <f t="shared" si="1"/>
        <v>2032920.7299999997</v>
      </c>
      <c r="L21" s="28">
        <f t="shared" si="1"/>
        <v>2032920.7299999997</v>
      </c>
      <c r="M21" s="28">
        <f t="shared" si="1"/>
        <v>2032920.7299999997</v>
      </c>
      <c r="N21" s="28">
        <f t="shared" si="1"/>
        <v>2032920.7299999997</v>
      </c>
      <c r="O21" s="28">
        <f t="shared" si="1"/>
        <v>2342745.1899999995</v>
      </c>
      <c r="P21" s="28">
        <f t="shared" si="1"/>
        <v>2342745.1899999995</v>
      </c>
      <c r="Q21" s="28">
        <f t="shared" si="1"/>
        <v>2342745.1899999995</v>
      </c>
      <c r="R21" s="28">
        <f t="shared" si="1"/>
        <v>2342745.1899999995</v>
      </c>
      <c r="S21" s="28">
        <f t="shared" si="1"/>
        <v>2342745.1899999995</v>
      </c>
      <c r="T21" s="28">
        <f t="shared" si="1"/>
        <v>2342745.1899999995</v>
      </c>
      <c r="U21" s="28">
        <f t="shared" si="1"/>
        <v>2342745.1899999995</v>
      </c>
      <c r="V21" s="28">
        <f t="shared" si="1"/>
        <v>2342745.1899999995</v>
      </c>
      <c r="W21" s="28">
        <f t="shared" si="1"/>
        <v>2342745.1899999995</v>
      </c>
      <c r="X21" s="28">
        <f t="shared" si="1"/>
        <v>2342745.1899999995</v>
      </c>
      <c r="Y21" s="28">
        <f t="shared" si="1"/>
        <v>25815930.189999998</v>
      </c>
      <c r="Z21" s="28">
        <f t="shared" si="1"/>
        <v>26523269.799899992</v>
      </c>
      <c r="AA21" s="28">
        <f t="shared" si="1"/>
        <v>26597959.559799992</v>
      </c>
      <c r="AB21" s="28">
        <f t="shared" si="1"/>
        <v>26597959.559799992</v>
      </c>
      <c r="AC21" s="28">
        <f t="shared" si="1"/>
        <v>26597959.559799992</v>
      </c>
      <c r="AD21" s="28">
        <f t="shared" si="1"/>
        <v>26597959.559799992</v>
      </c>
      <c r="AE21" s="28">
        <f t="shared" si="1"/>
        <v>26597959.559799992</v>
      </c>
      <c r="AF21" s="28">
        <f t="shared" si="1"/>
        <v>26597959.559799992</v>
      </c>
      <c r="AG21" s="28">
        <f t="shared" si="1"/>
        <v>26597959.559799992</v>
      </c>
      <c r="AH21" s="28">
        <f t="shared" si="1"/>
        <v>26597959.559799992</v>
      </c>
      <c r="AI21" s="28">
        <f t="shared" si="1"/>
        <v>26597959.559799992</v>
      </c>
      <c r="AJ21" s="28">
        <f t="shared" si="1"/>
        <v>26597959.559799992</v>
      </c>
      <c r="AK21" s="28">
        <f t="shared" si="1"/>
        <v>26597959.559799992</v>
      </c>
      <c r="AL21" s="28">
        <f t="shared" si="1"/>
        <v>26597959.559799992</v>
      </c>
      <c r="AM21" s="28">
        <f t="shared" si="1"/>
        <v>26597959.559799992</v>
      </c>
      <c r="AN21" s="28">
        <f t="shared" si="1"/>
        <v>26597959.559799992</v>
      </c>
      <c r="AO21" s="28">
        <f t="shared" si="1"/>
        <v>26597959.559799992</v>
      </c>
      <c r="AP21" s="28">
        <f t="shared" si="1"/>
        <v>26597959.559799992</v>
      </c>
      <c r="AQ21" s="28">
        <f t="shared" si="1"/>
        <v>26597959.559799992</v>
      </c>
      <c r="AR21" s="28">
        <f t="shared" si="1"/>
        <v>26597959.559799992</v>
      </c>
      <c r="AS21" s="28">
        <f t="shared" si="1"/>
        <v>26597959.559799992</v>
      </c>
      <c r="AT21" s="28">
        <f>(AG21+AS21+2*SUM(AH21:AR21))/24</f>
        <v>26597959.559799995</v>
      </c>
    </row>
    <row r="22" spans="1:49" ht="13.5" thickBot="1" x14ac:dyDescent="0.25">
      <c r="B22" s="66"/>
      <c r="C22" s="66"/>
      <c r="AT22" s="27">
        <f>SUM(AT19:AT21)</f>
        <v>56506002.542133883</v>
      </c>
      <c r="AW22" s="7"/>
    </row>
    <row r="23" spans="1:49" x14ac:dyDescent="0.2">
      <c r="A23" s="31" t="s">
        <v>33</v>
      </c>
      <c r="B23" s="66"/>
      <c r="C23" s="66"/>
      <c r="D23" s="32"/>
    </row>
    <row r="24" spans="1:49" x14ac:dyDescent="0.2">
      <c r="B24" s="53" t="s">
        <v>29</v>
      </c>
      <c r="C24" s="67" t="s">
        <v>28</v>
      </c>
      <c r="D24" s="29">
        <f t="shared" ref="D24:AS24" si="4">D18</f>
        <v>44743</v>
      </c>
      <c r="E24" s="29">
        <f t="shared" si="4"/>
        <v>44774</v>
      </c>
      <c r="F24" s="29">
        <f t="shared" si="4"/>
        <v>44805</v>
      </c>
      <c r="G24" s="29">
        <f t="shared" si="4"/>
        <v>44835</v>
      </c>
      <c r="H24" s="29">
        <f t="shared" si="4"/>
        <v>44866</v>
      </c>
      <c r="I24" s="29">
        <f t="shared" si="4"/>
        <v>44896</v>
      </c>
      <c r="J24" s="29">
        <f t="shared" si="4"/>
        <v>44927</v>
      </c>
      <c r="K24" s="29">
        <f t="shared" si="4"/>
        <v>44958</v>
      </c>
      <c r="L24" s="29">
        <f t="shared" si="4"/>
        <v>44986</v>
      </c>
      <c r="M24" s="29">
        <f t="shared" si="4"/>
        <v>45017</v>
      </c>
      <c r="N24" s="29">
        <f t="shared" si="4"/>
        <v>45047</v>
      </c>
      <c r="O24" s="29">
        <f t="shared" si="4"/>
        <v>45078</v>
      </c>
      <c r="P24" s="29">
        <f t="shared" si="4"/>
        <v>45108</v>
      </c>
      <c r="Q24" s="29">
        <f t="shared" si="4"/>
        <v>45139</v>
      </c>
      <c r="R24" s="29">
        <f t="shared" si="4"/>
        <v>45170</v>
      </c>
      <c r="S24" s="29">
        <f t="shared" si="4"/>
        <v>45200</v>
      </c>
      <c r="T24" s="29">
        <f t="shared" si="4"/>
        <v>45231</v>
      </c>
      <c r="U24" s="29">
        <f t="shared" si="4"/>
        <v>45261</v>
      </c>
      <c r="V24" s="29">
        <f t="shared" si="4"/>
        <v>45292</v>
      </c>
      <c r="W24" s="29">
        <f t="shared" si="4"/>
        <v>45323</v>
      </c>
      <c r="X24" s="29">
        <f t="shared" si="4"/>
        <v>45352</v>
      </c>
      <c r="Y24" s="29">
        <f t="shared" si="4"/>
        <v>45383</v>
      </c>
      <c r="Z24" s="29">
        <f t="shared" si="4"/>
        <v>45413</v>
      </c>
      <c r="AA24" s="29">
        <f t="shared" si="4"/>
        <v>45444</v>
      </c>
      <c r="AB24" s="29">
        <f t="shared" si="4"/>
        <v>45474</v>
      </c>
      <c r="AC24" s="29">
        <f t="shared" si="4"/>
        <v>45505</v>
      </c>
      <c r="AD24" s="29">
        <f t="shared" si="4"/>
        <v>45536</v>
      </c>
      <c r="AE24" s="29">
        <f t="shared" si="4"/>
        <v>45566</v>
      </c>
      <c r="AF24" s="29">
        <f t="shared" si="4"/>
        <v>45597</v>
      </c>
      <c r="AG24" s="29">
        <f t="shared" si="4"/>
        <v>45627</v>
      </c>
      <c r="AH24" s="29">
        <f t="shared" si="4"/>
        <v>45658</v>
      </c>
      <c r="AI24" s="29">
        <f t="shared" si="4"/>
        <v>45689</v>
      </c>
      <c r="AJ24" s="29">
        <f t="shared" si="4"/>
        <v>45717</v>
      </c>
      <c r="AK24" s="29">
        <f t="shared" si="4"/>
        <v>45748</v>
      </c>
      <c r="AL24" s="29">
        <f t="shared" si="4"/>
        <v>45778</v>
      </c>
      <c r="AM24" s="29">
        <f t="shared" si="4"/>
        <v>45809</v>
      </c>
      <c r="AN24" s="29">
        <f t="shared" si="4"/>
        <v>45839</v>
      </c>
      <c r="AO24" s="29">
        <f t="shared" si="4"/>
        <v>45870</v>
      </c>
      <c r="AP24" s="29">
        <f t="shared" si="4"/>
        <v>45901</v>
      </c>
      <c r="AQ24" s="29">
        <f t="shared" si="4"/>
        <v>45931</v>
      </c>
      <c r="AR24" s="29">
        <f t="shared" si="4"/>
        <v>45962</v>
      </c>
      <c r="AS24" s="29">
        <f t="shared" si="4"/>
        <v>45992</v>
      </c>
      <c r="AT24" s="29" t="s">
        <v>32</v>
      </c>
    </row>
    <row r="25" spans="1:49" x14ac:dyDescent="0.2">
      <c r="A25" s="6" t="s">
        <v>52</v>
      </c>
      <c r="B25" s="68" t="s">
        <v>31</v>
      </c>
      <c r="C25" s="68" t="s">
        <v>1</v>
      </c>
      <c r="D25" s="7">
        <f>(((D19)/2)*$C$38)/12</f>
        <v>0</v>
      </c>
      <c r="E25" s="7">
        <f t="shared" ref="E25:AS25" si="5">(((D19+E19)/2)*$C$38)/12</f>
        <v>0</v>
      </c>
      <c r="F25" s="7">
        <f t="shared" si="5"/>
        <v>0</v>
      </c>
      <c r="G25" s="7">
        <f t="shared" si="5"/>
        <v>0</v>
      </c>
      <c r="H25" s="7">
        <f t="shared" si="5"/>
        <v>0</v>
      </c>
      <c r="I25" s="7">
        <f t="shared" si="5"/>
        <v>0</v>
      </c>
      <c r="J25" s="7">
        <f t="shared" si="5"/>
        <v>0</v>
      </c>
      <c r="K25" s="7">
        <f t="shared" si="5"/>
        <v>0</v>
      </c>
      <c r="L25" s="7">
        <f t="shared" si="5"/>
        <v>0</v>
      </c>
      <c r="M25" s="7">
        <f t="shared" si="5"/>
        <v>0</v>
      </c>
      <c r="N25" s="7">
        <f t="shared" si="5"/>
        <v>0</v>
      </c>
      <c r="O25" s="7">
        <f t="shared" si="5"/>
        <v>0</v>
      </c>
      <c r="P25" s="7">
        <f t="shared" si="5"/>
        <v>0</v>
      </c>
      <c r="Q25" s="7">
        <f t="shared" si="5"/>
        <v>0</v>
      </c>
      <c r="R25" s="7">
        <f t="shared" si="5"/>
        <v>0</v>
      </c>
      <c r="S25" s="7">
        <f t="shared" si="5"/>
        <v>0</v>
      </c>
      <c r="T25" s="7">
        <f t="shared" si="5"/>
        <v>0</v>
      </c>
      <c r="U25" s="7">
        <f t="shared" si="5"/>
        <v>614.35330254081362</v>
      </c>
      <c r="V25" s="7">
        <f t="shared" si="5"/>
        <v>1228.7066050816272</v>
      </c>
      <c r="W25" s="7">
        <f t="shared" si="5"/>
        <v>1228.7066050816272</v>
      </c>
      <c r="X25" s="7">
        <f t="shared" si="5"/>
        <v>1228.7066050816272</v>
      </c>
      <c r="Y25" s="7">
        <f t="shared" si="5"/>
        <v>1228.7066050816272</v>
      </c>
      <c r="Z25" s="7">
        <f t="shared" si="5"/>
        <v>1228.7066050816272</v>
      </c>
      <c r="AA25" s="7">
        <f t="shared" si="5"/>
        <v>1595.6481397253372</v>
      </c>
      <c r="AB25" s="7">
        <f t="shared" si="5"/>
        <v>1962.5896743690466</v>
      </c>
      <c r="AC25" s="7">
        <f t="shared" si="5"/>
        <v>1962.5896743690466</v>
      </c>
      <c r="AD25" s="7">
        <f t="shared" si="5"/>
        <v>1962.5896743690466</v>
      </c>
      <c r="AE25" s="7">
        <f t="shared" si="5"/>
        <v>1962.5896743690466</v>
      </c>
      <c r="AF25" s="7">
        <f t="shared" si="5"/>
        <v>1962.5896743690466</v>
      </c>
      <c r="AG25" s="7">
        <f t="shared" si="5"/>
        <v>1962.5896743690466</v>
      </c>
      <c r="AH25" s="7">
        <f t="shared" si="5"/>
        <v>1962.5896743690466</v>
      </c>
      <c r="AI25" s="7">
        <f t="shared" si="5"/>
        <v>1962.5896743690466</v>
      </c>
      <c r="AJ25" s="7">
        <f t="shared" si="5"/>
        <v>1962.5896743690466</v>
      </c>
      <c r="AK25" s="7">
        <f t="shared" si="5"/>
        <v>1962.5896743690466</v>
      </c>
      <c r="AL25" s="7">
        <f t="shared" si="5"/>
        <v>1962.5896743690466</v>
      </c>
      <c r="AM25" s="7">
        <f t="shared" si="5"/>
        <v>1962.5896743690466</v>
      </c>
      <c r="AN25" s="7">
        <f t="shared" si="5"/>
        <v>1962.5896743690466</v>
      </c>
      <c r="AO25" s="7">
        <f t="shared" si="5"/>
        <v>1962.5896743690466</v>
      </c>
      <c r="AP25" s="7">
        <f t="shared" si="5"/>
        <v>1962.5896743690466</v>
      </c>
      <c r="AQ25" s="7">
        <f t="shared" si="5"/>
        <v>1962.5896743690466</v>
      </c>
      <c r="AR25" s="7">
        <f t="shared" si="5"/>
        <v>1962.5896743690466</v>
      </c>
      <c r="AS25" s="7">
        <f t="shared" si="5"/>
        <v>1962.5896743690466</v>
      </c>
      <c r="AT25" s="7">
        <f>SUM(AH25:AS25)</f>
        <v>23551.076092428561</v>
      </c>
    </row>
    <row r="26" spans="1:49" x14ac:dyDescent="0.2">
      <c r="A26" s="6" t="s">
        <v>53</v>
      </c>
      <c r="B26" s="68" t="s">
        <v>31</v>
      </c>
      <c r="C26" s="68" t="s">
        <v>1</v>
      </c>
      <c r="D26" s="7">
        <f>(((D20)/2)*$C$38)/12</f>
        <v>0</v>
      </c>
      <c r="E26" s="7">
        <f t="shared" ref="E26:AS26" si="6">(((D20+E20)/2)*$C$38)/12</f>
        <v>1.9428941870423146</v>
      </c>
      <c r="F26" s="7">
        <f t="shared" si="6"/>
        <v>39.247485678425335</v>
      </c>
      <c r="G26" s="7">
        <f t="shared" si="6"/>
        <v>108.89152084177202</v>
      </c>
      <c r="H26" s="7">
        <f t="shared" si="6"/>
        <v>161.00114324595796</v>
      </c>
      <c r="I26" s="7">
        <f t="shared" si="6"/>
        <v>178.82842779113798</v>
      </c>
      <c r="J26" s="7">
        <f t="shared" si="6"/>
        <v>178.82842779113798</v>
      </c>
      <c r="K26" s="7">
        <f t="shared" si="6"/>
        <v>178.82842779113798</v>
      </c>
      <c r="L26" s="7">
        <f t="shared" si="6"/>
        <v>178.82842779113798</v>
      </c>
      <c r="M26" s="7">
        <f t="shared" si="6"/>
        <v>178.82842779113798</v>
      </c>
      <c r="N26" s="7">
        <f t="shared" si="6"/>
        <v>178.82842779113798</v>
      </c>
      <c r="O26" s="7">
        <f t="shared" si="6"/>
        <v>178.82842779113798</v>
      </c>
      <c r="P26" s="7">
        <f t="shared" si="6"/>
        <v>178.82842779113798</v>
      </c>
      <c r="Q26" s="7">
        <f t="shared" si="6"/>
        <v>178.82842779113798</v>
      </c>
      <c r="R26" s="7">
        <f t="shared" si="6"/>
        <v>178.82842779113798</v>
      </c>
      <c r="S26" s="7">
        <f t="shared" si="6"/>
        <v>178.82842779113798</v>
      </c>
      <c r="T26" s="7">
        <f t="shared" si="6"/>
        <v>178.82842779113798</v>
      </c>
      <c r="U26" s="7">
        <f t="shared" si="6"/>
        <v>178.82842779113798</v>
      </c>
      <c r="V26" s="7">
        <f t="shared" si="6"/>
        <v>178.82842779113798</v>
      </c>
      <c r="W26" s="7">
        <f t="shared" si="6"/>
        <v>178.82842779113798</v>
      </c>
      <c r="X26" s="7">
        <f t="shared" si="6"/>
        <v>178.82842779113798</v>
      </c>
      <c r="Y26" s="7">
        <f t="shared" si="6"/>
        <v>8966.4574895832866</v>
      </c>
      <c r="Z26" s="7">
        <f t="shared" si="6"/>
        <v>18194.134854527798</v>
      </c>
      <c r="AA26" s="7">
        <f t="shared" si="6"/>
        <v>19533.726928385306</v>
      </c>
      <c r="AB26" s="7">
        <f t="shared" si="6"/>
        <v>20433.270699090455</v>
      </c>
      <c r="AC26" s="7">
        <f t="shared" si="6"/>
        <v>20433.270699090455</v>
      </c>
      <c r="AD26" s="7">
        <f t="shared" si="6"/>
        <v>20433.270699090455</v>
      </c>
      <c r="AE26" s="7">
        <f t="shared" si="6"/>
        <v>20433.270699090455</v>
      </c>
      <c r="AF26" s="7">
        <f t="shared" si="6"/>
        <v>20433.270699090455</v>
      </c>
      <c r="AG26" s="7">
        <f t="shared" si="6"/>
        <v>20433.270699090455</v>
      </c>
      <c r="AH26" s="7">
        <f t="shared" si="6"/>
        <v>20433.270699090455</v>
      </c>
      <c r="AI26" s="7">
        <f t="shared" si="6"/>
        <v>20433.270699090455</v>
      </c>
      <c r="AJ26" s="7">
        <f t="shared" si="6"/>
        <v>20433.270699090455</v>
      </c>
      <c r="AK26" s="7">
        <f t="shared" si="6"/>
        <v>20433.270699090455</v>
      </c>
      <c r="AL26" s="7">
        <f t="shared" si="6"/>
        <v>20433.270699090455</v>
      </c>
      <c r="AM26" s="7">
        <f t="shared" si="6"/>
        <v>20433.270699090455</v>
      </c>
      <c r="AN26" s="7">
        <f t="shared" si="6"/>
        <v>20433.270699090455</v>
      </c>
      <c r="AO26" s="7">
        <f t="shared" si="6"/>
        <v>20433.270699090455</v>
      </c>
      <c r="AP26" s="7">
        <f t="shared" si="6"/>
        <v>20433.270699090455</v>
      </c>
      <c r="AQ26" s="7">
        <f t="shared" si="6"/>
        <v>20433.270699090455</v>
      </c>
      <c r="AR26" s="7">
        <f t="shared" si="6"/>
        <v>20433.270699090455</v>
      </c>
      <c r="AS26" s="7">
        <f t="shared" si="6"/>
        <v>20487.548357942065</v>
      </c>
      <c r="AT26" s="7">
        <f>SUM(AH26:AS26)</f>
        <v>245253.52604793702</v>
      </c>
    </row>
    <row r="27" spans="1:49" x14ac:dyDescent="0.2">
      <c r="A27" s="6" t="s">
        <v>54</v>
      </c>
      <c r="B27" s="68" t="s">
        <v>31</v>
      </c>
      <c r="C27" s="68" t="s">
        <v>1</v>
      </c>
      <c r="D27" s="28">
        <f>(((+D21)/2)*$C$38)/12</f>
        <v>631.52866780709417</v>
      </c>
      <c r="E27" s="7">
        <f t="shared" ref="E27:AS27" si="7">(((D21+E21)/2)*$C$38)/12</f>
        <v>1420.7637143335048</v>
      </c>
      <c r="F27" s="7">
        <f t="shared" si="7"/>
        <v>1607.5992154109781</v>
      </c>
      <c r="G27" s="7">
        <f t="shared" si="7"/>
        <v>1569.1243613500267</v>
      </c>
      <c r="H27" s="7">
        <f t="shared" si="7"/>
        <v>1498.9492802760305</v>
      </c>
      <c r="I27" s="7">
        <f t="shared" si="7"/>
        <v>1509.4927282356214</v>
      </c>
      <c r="J27" s="7">
        <f t="shared" si="7"/>
        <v>1522.6072808500996</v>
      </c>
      <c r="K27" s="7">
        <f t="shared" si="7"/>
        <v>1522.6072808500996</v>
      </c>
      <c r="L27" s="7">
        <f t="shared" si="7"/>
        <v>1522.6072808500996</v>
      </c>
      <c r="M27" s="7">
        <f t="shared" si="7"/>
        <v>1522.6072808500996</v>
      </c>
      <c r="N27" s="7">
        <f t="shared" si="7"/>
        <v>1522.6072808500996</v>
      </c>
      <c r="O27" s="7">
        <f t="shared" si="7"/>
        <v>1638.6327046701051</v>
      </c>
      <c r="P27" s="7">
        <f t="shared" si="7"/>
        <v>1754.6581284901106</v>
      </c>
      <c r="Q27" s="7">
        <f t="shared" si="7"/>
        <v>1754.6581284901106</v>
      </c>
      <c r="R27" s="7">
        <f t="shared" si="7"/>
        <v>1754.6581284901106</v>
      </c>
      <c r="S27" s="7">
        <f t="shared" si="7"/>
        <v>1754.6581284901106</v>
      </c>
      <c r="T27" s="7">
        <f t="shared" si="7"/>
        <v>1754.6581284901106</v>
      </c>
      <c r="U27" s="7">
        <f t="shared" si="7"/>
        <v>1754.6581284901106</v>
      </c>
      <c r="V27" s="7">
        <f t="shared" si="7"/>
        <v>1754.6581284901106</v>
      </c>
      <c r="W27" s="7">
        <f t="shared" si="7"/>
        <v>1754.6581284901106</v>
      </c>
      <c r="X27" s="7">
        <f t="shared" si="7"/>
        <v>1754.6581284901106</v>
      </c>
      <c r="Y27" s="7">
        <f t="shared" si="7"/>
        <v>10545.075250593378</v>
      </c>
      <c r="Z27" s="7">
        <f t="shared" si="7"/>
        <v>19600.382297860477</v>
      </c>
      <c r="AA27" s="7">
        <f t="shared" si="7"/>
        <v>19893.242613249186</v>
      </c>
      <c r="AB27" s="7">
        <f t="shared" si="7"/>
        <v>19921.213003474062</v>
      </c>
      <c r="AC27" s="7">
        <f t="shared" si="7"/>
        <v>19921.213003474062</v>
      </c>
      <c r="AD27" s="7">
        <f t="shared" si="7"/>
        <v>19921.213003474062</v>
      </c>
      <c r="AE27" s="7">
        <f t="shared" si="7"/>
        <v>19921.213003474062</v>
      </c>
      <c r="AF27" s="7">
        <f t="shared" si="7"/>
        <v>19921.213003474062</v>
      </c>
      <c r="AG27" s="7">
        <f t="shared" si="7"/>
        <v>19921.213003474062</v>
      </c>
      <c r="AH27" s="7">
        <f t="shared" si="7"/>
        <v>19921.213003474062</v>
      </c>
      <c r="AI27" s="7">
        <f t="shared" si="7"/>
        <v>19921.213003474062</v>
      </c>
      <c r="AJ27" s="7">
        <f t="shared" si="7"/>
        <v>19921.213003474062</v>
      </c>
      <c r="AK27" s="7">
        <f t="shared" si="7"/>
        <v>19921.213003474062</v>
      </c>
      <c r="AL27" s="7">
        <f t="shared" si="7"/>
        <v>19921.213003474062</v>
      </c>
      <c r="AM27" s="7">
        <f t="shared" si="7"/>
        <v>19921.213003474062</v>
      </c>
      <c r="AN27" s="7">
        <f t="shared" si="7"/>
        <v>19921.213003474062</v>
      </c>
      <c r="AO27" s="7">
        <f t="shared" si="7"/>
        <v>19921.213003474062</v>
      </c>
      <c r="AP27" s="7">
        <f t="shared" si="7"/>
        <v>19921.213003474062</v>
      </c>
      <c r="AQ27" s="7">
        <f t="shared" si="7"/>
        <v>19921.213003474062</v>
      </c>
      <c r="AR27" s="7">
        <f t="shared" si="7"/>
        <v>19921.213003474062</v>
      </c>
      <c r="AS27" s="7">
        <f t="shared" si="7"/>
        <v>19921.213003474062</v>
      </c>
      <c r="AT27" s="7">
        <f>SUM(AH27:AS27)</f>
        <v>239054.55604168869</v>
      </c>
    </row>
    <row r="28" spans="1:49" ht="13.5" thickBot="1" x14ac:dyDescent="0.25">
      <c r="A28" s="11"/>
      <c r="B28" s="66"/>
      <c r="C28" s="66"/>
      <c r="V28" s="7"/>
      <c r="AG28" s="7"/>
      <c r="AH28" s="7"/>
      <c r="AI28" s="7"/>
      <c r="AJ28" s="7"/>
      <c r="AK28" s="7"/>
      <c r="AL28" s="7"/>
      <c r="AM28" s="7"/>
      <c r="AN28" s="7"/>
      <c r="AO28" s="7"/>
      <c r="AP28" s="7"/>
      <c r="AQ28" s="7"/>
      <c r="AR28" s="7"/>
      <c r="AS28" s="7"/>
      <c r="AT28" s="27">
        <f>SUM(AT25:AT27)</f>
        <v>507859.15818205429</v>
      </c>
    </row>
    <row r="29" spans="1:49" x14ac:dyDescent="0.2">
      <c r="A29" s="31"/>
      <c r="B29" s="66"/>
      <c r="C29" s="66"/>
      <c r="AG29" s="7"/>
      <c r="AS29" s="7"/>
    </row>
    <row r="30" spans="1:49" x14ac:dyDescent="0.2">
      <c r="A30" s="31" t="s">
        <v>30</v>
      </c>
      <c r="B30" s="53"/>
      <c r="C30" s="67"/>
      <c r="D30" s="15"/>
      <c r="E30" s="15"/>
      <c r="F30" s="15"/>
      <c r="G30" s="15"/>
      <c r="H30" s="15"/>
      <c r="I30" s="15"/>
      <c r="J30" s="15"/>
      <c r="K30" s="15"/>
      <c r="L30" s="15"/>
      <c r="M30" s="15"/>
      <c r="N30" s="15"/>
      <c r="O30" s="15"/>
      <c r="P30" s="15"/>
      <c r="Q30" s="15"/>
      <c r="R30" s="15"/>
      <c r="S30" s="15"/>
      <c r="T30" s="15"/>
      <c r="U30" s="15"/>
      <c r="V30" s="15"/>
      <c r="AT30" s="65" t="s">
        <v>60</v>
      </c>
    </row>
    <row r="31" spans="1:49" x14ac:dyDescent="0.2">
      <c r="B31" s="53" t="s">
        <v>29</v>
      </c>
      <c r="C31" s="67" t="s">
        <v>28</v>
      </c>
      <c r="D31" s="29">
        <f t="shared" ref="D31:AS31" si="8">D18</f>
        <v>44743</v>
      </c>
      <c r="E31" s="29">
        <f t="shared" si="8"/>
        <v>44774</v>
      </c>
      <c r="F31" s="29">
        <f t="shared" si="8"/>
        <v>44805</v>
      </c>
      <c r="G31" s="29">
        <f t="shared" si="8"/>
        <v>44835</v>
      </c>
      <c r="H31" s="29">
        <f t="shared" si="8"/>
        <v>44866</v>
      </c>
      <c r="I31" s="29">
        <f t="shared" si="8"/>
        <v>44896</v>
      </c>
      <c r="J31" s="29">
        <f t="shared" si="8"/>
        <v>44927</v>
      </c>
      <c r="K31" s="29">
        <f t="shared" si="8"/>
        <v>44958</v>
      </c>
      <c r="L31" s="29">
        <f t="shared" si="8"/>
        <v>44986</v>
      </c>
      <c r="M31" s="29">
        <f t="shared" si="8"/>
        <v>45017</v>
      </c>
      <c r="N31" s="29">
        <f t="shared" si="8"/>
        <v>45047</v>
      </c>
      <c r="O31" s="29">
        <f t="shared" si="8"/>
        <v>45078</v>
      </c>
      <c r="P31" s="29">
        <f t="shared" si="8"/>
        <v>45108</v>
      </c>
      <c r="Q31" s="29">
        <f t="shared" si="8"/>
        <v>45139</v>
      </c>
      <c r="R31" s="29">
        <f t="shared" si="8"/>
        <v>45170</v>
      </c>
      <c r="S31" s="29">
        <f t="shared" si="8"/>
        <v>45200</v>
      </c>
      <c r="T31" s="29">
        <f t="shared" si="8"/>
        <v>45231</v>
      </c>
      <c r="U31" s="29">
        <f t="shared" si="8"/>
        <v>45261</v>
      </c>
      <c r="V31" s="29">
        <f t="shared" si="8"/>
        <v>45292</v>
      </c>
      <c r="W31" s="29">
        <f t="shared" si="8"/>
        <v>45323</v>
      </c>
      <c r="X31" s="29">
        <f t="shared" si="8"/>
        <v>45352</v>
      </c>
      <c r="Y31" s="29">
        <f t="shared" si="8"/>
        <v>45383</v>
      </c>
      <c r="Z31" s="29">
        <f t="shared" si="8"/>
        <v>45413</v>
      </c>
      <c r="AA31" s="29">
        <f t="shared" si="8"/>
        <v>45444</v>
      </c>
      <c r="AB31" s="29">
        <f t="shared" si="8"/>
        <v>45474</v>
      </c>
      <c r="AC31" s="29">
        <f t="shared" si="8"/>
        <v>45505</v>
      </c>
      <c r="AD31" s="29">
        <f t="shared" si="8"/>
        <v>45536</v>
      </c>
      <c r="AE31" s="29">
        <f t="shared" si="8"/>
        <v>45566</v>
      </c>
      <c r="AF31" s="29">
        <f t="shared" si="8"/>
        <v>45597</v>
      </c>
      <c r="AG31" s="29">
        <f t="shared" si="8"/>
        <v>45627</v>
      </c>
      <c r="AH31" s="29">
        <f t="shared" si="8"/>
        <v>45658</v>
      </c>
      <c r="AI31" s="29">
        <f t="shared" si="8"/>
        <v>45689</v>
      </c>
      <c r="AJ31" s="29">
        <f t="shared" si="8"/>
        <v>45717</v>
      </c>
      <c r="AK31" s="29">
        <f t="shared" si="8"/>
        <v>45748</v>
      </c>
      <c r="AL31" s="29">
        <f t="shared" si="8"/>
        <v>45778</v>
      </c>
      <c r="AM31" s="29">
        <f t="shared" si="8"/>
        <v>45809</v>
      </c>
      <c r="AN31" s="29">
        <f t="shared" si="8"/>
        <v>45839</v>
      </c>
      <c r="AO31" s="29">
        <f t="shared" si="8"/>
        <v>45870</v>
      </c>
      <c r="AP31" s="29">
        <f t="shared" si="8"/>
        <v>45901</v>
      </c>
      <c r="AQ31" s="29">
        <f t="shared" si="8"/>
        <v>45931</v>
      </c>
      <c r="AR31" s="29">
        <f t="shared" si="8"/>
        <v>45962</v>
      </c>
      <c r="AS31" s="29">
        <f t="shared" si="8"/>
        <v>45992</v>
      </c>
      <c r="AT31" s="29" t="s">
        <v>27</v>
      </c>
    </row>
    <row r="32" spans="1:49" x14ac:dyDescent="0.2">
      <c r="A32" s="6" t="s">
        <v>52</v>
      </c>
      <c r="B32" s="68" t="s">
        <v>26</v>
      </c>
      <c r="C32" s="68" t="s">
        <v>1</v>
      </c>
      <c r="D32" s="5">
        <v>0</v>
      </c>
      <c r="E32" s="7">
        <f t="shared" ref="E32:AS32" si="9">D32-E25</f>
        <v>0</v>
      </c>
      <c r="F32" s="7">
        <f t="shared" si="9"/>
        <v>0</v>
      </c>
      <c r="G32" s="7">
        <f t="shared" si="9"/>
        <v>0</v>
      </c>
      <c r="H32" s="7">
        <f t="shared" si="9"/>
        <v>0</v>
      </c>
      <c r="I32" s="7">
        <f t="shared" si="9"/>
        <v>0</v>
      </c>
      <c r="J32" s="7">
        <f t="shared" si="9"/>
        <v>0</v>
      </c>
      <c r="K32" s="7">
        <f t="shared" si="9"/>
        <v>0</v>
      </c>
      <c r="L32" s="7">
        <f t="shared" si="9"/>
        <v>0</v>
      </c>
      <c r="M32" s="7">
        <f t="shared" si="9"/>
        <v>0</v>
      </c>
      <c r="N32" s="7">
        <f t="shared" si="9"/>
        <v>0</v>
      </c>
      <c r="O32" s="7">
        <f t="shared" si="9"/>
        <v>0</v>
      </c>
      <c r="P32" s="7">
        <f t="shared" si="9"/>
        <v>0</v>
      </c>
      <c r="Q32" s="7">
        <f t="shared" si="9"/>
        <v>0</v>
      </c>
      <c r="R32" s="7">
        <f t="shared" si="9"/>
        <v>0</v>
      </c>
      <c r="S32" s="7">
        <f t="shared" si="9"/>
        <v>0</v>
      </c>
      <c r="T32" s="7">
        <f t="shared" si="9"/>
        <v>0</v>
      </c>
      <c r="U32" s="7">
        <f t="shared" si="9"/>
        <v>-614.35330254081362</v>
      </c>
      <c r="V32" s="7">
        <f t="shared" si="9"/>
        <v>-1843.0599076224407</v>
      </c>
      <c r="W32" s="7">
        <f t="shared" si="9"/>
        <v>-3071.7665127040682</v>
      </c>
      <c r="X32" s="7">
        <f t="shared" si="9"/>
        <v>-4300.4731177856956</v>
      </c>
      <c r="Y32" s="7">
        <f t="shared" si="9"/>
        <v>-5529.1797228673231</v>
      </c>
      <c r="Z32" s="7">
        <f t="shared" si="9"/>
        <v>-6757.8863279489506</v>
      </c>
      <c r="AA32" s="7">
        <f t="shared" si="9"/>
        <v>-8353.534467674288</v>
      </c>
      <c r="AB32" s="7">
        <f t="shared" si="9"/>
        <v>-10316.124142043334</v>
      </c>
      <c r="AC32" s="7">
        <f t="shared" si="9"/>
        <v>-12278.713816412381</v>
      </c>
      <c r="AD32" s="7">
        <f t="shared" si="9"/>
        <v>-14241.303490781427</v>
      </c>
      <c r="AE32" s="7">
        <f t="shared" si="9"/>
        <v>-16203.893165150474</v>
      </c>
      <c r="AF32" s="7">
        <f t="shared" si="9"/>
        <v>-18166.482839519522</v>
      </c>
      <c r="AG32" s="7">
        <f t="shared" si="9"/>
        <v>-20129.072513888568</v>
      </c>
      <c r="AH32" s="7">
        <f t="shared" si="9"/>
        <v>-22091.662188257615</v>
      </c>
      <c r="AI32" s="7">
        <f t="shared" si="9"/>
        <v>-24054.251862626661</v>
      </c>
      <c r="AJ32" s="7">
        <f t="shared" si="9"/>
        <v>-26016.841536995707</v>
      </c>
      <c r="AK32" s="7">
        <f t="shared" si="9"/>
        <v>-27979.431211364754</v>
      </c>
      <c r="AL32" s="7">
        <f t="shared" si="9"/>
        <v>-29942.0208857338</v>
      </c>
      <c r="AM32" s="7">
        <f t="shared" si="9"/>
        <v>-31904.610560102847</v>
      </c>
      <c r="AN32" s="7">
        <f t="shared" si="9"/>
        <v>-33867.200234471893</v>
      </c>
      <c r="AO32" s="7">
        <f t="shared" si="9"/>
        <v>-35829.789908840939</v>
      </c>
      <c r="AP32" s="7">
        <f t="shared" si="9"/>
        <v>-37792.379583209986</v>
      </c>
      <c r="AQ32" s="7">
        <f t="shared" si="9"/>
        <v>-39754.969257579032</v>
      </c>
      <c r="AR32" s="7">
        <f t="shared" si="9"/>
        <v>-41717.558931948079</v>
      </c>
      <c r="AS32" s="7">
        <f t="shared" si="9"/>
        <v>-43680.148606317125</v>
      </c>
      <c r="AT32" s="28">
        <f>(AS32+AG32+2*SUM(AH32:AR32))/24</f>
        <v>-31904.610560102843</v>
      </c>
    </row>
    <row r="33" spans="1:46" x14ac:dyDescent="0.2">
      <c r="A33" s="6" t="s">
        <v>53</v>
      </c>
      <c r="B33" s="68" t="s">
        <v>26</v>
      </c>
      <c r="C33" s="68" t="s">
        <v>1</v>
      </c>
      <c r="D33" s="5">
        <v>0</v>
      </c>
      <c r="E33" s="7">
        <f t="shared" ref="E33:AS33" si="10">D33-E26</f>
        <v>-1.9428941870423146</v>
      </c>
      <c r="F33" s="7">
        <f t="shared" si="10"/>
        <v>-41.190379865467648</v>
      </c>
      <c r="G33" s="7">
        <f t="shared" si="10"/>
        <v>-150.08190070723967</v>
      </c>
      <c r="H33" s="7">
        <f t="shared" si="10"/>
        <v>-311.0830439531976</v>
      </c>
      <c r="I33" s="7">
        <f t="shared" si="10"/>
        <v>-489.91147174433559</v>
      </c>
      <c r="J33" s="7">
        <f t="shared" si="10"/>
        <v>-668.73989953547357</v>
      </c>
      <c r="K33" s="7">
        <f t="shared" si="10"/>
        <v>-847.56832732661155</v>
      </c>
      <c r="L33" s="7">
        <f t="shared" si="10"/>
        <v>-1026.3967551177495</v>
      </c>
      <c r="M33" s="7">
        <f t="shared" si="10"/>
        <v>-1205.2251829088875</v>
      </c>
      <c r="N33" s="7">
        <f t="shared" si="10"/>
        <v>-1384.0536107000255</v>
      </c>
      <c r="O33" s="7">
        <f t="shared" si="10"/>
        <v>-1562.8820384911635</v>
      </c>
      <c r="P33" s="7">
        <f t="shared" si="10"/>
        <v>-1741.7104662823015</v>
      </c>
      <c r="Q33" s="7">
        <f t="shared" si="10"/>
        <v>-1920.5388940734395</v>
      </c>
      <c r="R33" s="7">
        <f t="shared" si="10"/>
        <v>-2099.3673218645772</v>
      </c>
      <c r="S33" s="7">
        <f t="shared" si="10"/>
        <v>-2278.1957496557152</v>
      </c>
      <c r="T33" s="7">
        <f t="shared" si="10"/>
        <v>-2457.0241774468532</v>
      </c>
      <c r="U33" s="7">
        <f t="shared" si="10"/>
        <v>-2635.8526052379912</v>
      </c>
      <c r="V33" s="7">
        <f t="shared" si="10"/>
        <v>-2814.6810330291291</v>
      </c>
      <c r="W33" s="5">
        <f t="shared" si="10"/>
        <v>-2993.5094608202671</v>
      </c>
      <c r="X33" s="5">
        <f t="shared" si="10"/>
        <v>-3172.3378886114051</v>
      </c>
      <c r="Y33" s="5">
        <f t="shared" si="10"/>
        <v>-12138.795378194693</v>
      </c>
      <c r="Z33" s="5">
        <f t="shared" si="10"/>
        <v>-30332.93023272249</v>
      </c>
      <c r="AA33" s="5">
        <f t="shared" si="10"/>
        <v>-49866.657161107796</v>
      </c>
      <c r="AB33" s="5">
        <f t="shared" si="10"/>
        <v>-70299.927860198251</v>
      </c>
      <c r="AC33" s="5">
        <f t="shared" si="10"/>
        <v>-90733.198559288707</v>
      </c>
      <c r="AD33" s="5">
        <f t="shared" si="10"/>
        <v>-111166.46925837916</v>
      </c>
      <c r="AE33" s="5">
        <f t="shared" si="10"/>
        <v>-131599.73995746963</v>
      </c>
      <c r="AF33" s="5">
        <f t="shared" si="10"/>
        <v>-152033.01065656007</v>
      </c>
      <c r="AG33" s="5">
        <f t="shared" si="10"/>
        <v>-172466.28135565051</v>
      </c>
      <c r="AH33" s="5">
        <f t="shared" si="10"/>
        <v>-192899.55205474095</v>
      </c>
      <c r="AI33" s="5">
        <f t="shared" si="10"/>
        <v>-213332.82275383139</v>
      </c>
      <c r="AJ33" s="5">
        <f t="shared" si="10"/>
        <v>-233766.09345292184</v>
      </c>
      <c r="AK33" s="5">
        <f t="shared" si="10"/>
        <v>-254199.36415201228</v>
      </c>
      <c r="AL33" s="5">
        <f t="shared" si="10"/>
        <v>-274632.63485110272</v>
      </c>
      <c r="AM33" s="5">
        <f t="shared" si="10"/>
        <v>-295065.90555019316</v>
      </c>
      <c r="AN33" s="5">
        <f t="shared" si="10"/>
        <v>-315499.1762492836</v>
      </c>
      <c r="AO33" s="5">
        <f t="shared" si="10"/>
        <v>-335932.44694837404</v>
      </c>
      <c r="AP33" s="5">
        <f t="shared" si="10"/>
        <v>-356365.71764746448</v>
      </c>
      <c r="AQ33" s="5">
        <f t="shared" si="10"/>
        <v>-376798.98834655492</v>
      </c>
      <c r="AR33" s="5">
        <f t="shared" si="10"/>
        <v>-397232.25904564536</v>
      </c>
      <c r="AS33" s="5">
        <f t="shared" si="10"/>
        <v>-417719.80740358745</v>
      </c>
      <c r="AT33" s="28">
        <f>(AS33+AG33+2*SUM(AH33:AR33))/24</f>
        <v>-295068.16711931193</v>
      </c>
    </row>
    <row r="34" spans="1:46" x14ac:dyDescent="0.2">
      <c r="A34" s="6" t="s">
        <v>54</v>
      </c>
      <c r="B34" s="68" t="s">
        <v>26</v>
      </c>
      <c r="C34" s="68" t="s">
        <v>1</v>
      </c>
      <c r="D34" s="28">
        <f>-D27</f>
        <v>-631.52866780709417</v>
      </c>
      <c r="E34" s="7">
        <f t="shared" ref="E34:AS34" si="11">D34-E27</f>
        <v>-2052.2923821405989</v>
      </c>
      <c r="F34" s="7">
        <f t="shared" si="11"/>
        <v>-3659.891597551577</v>
      </c>
      <c r="G34" s="7">
        <f t="shared" si="11"/>
        <v>-5229.0159589016039</v>
      </c>
      <c r="H34" s="7">
        <f t="shared" si="11"/>
        <v>-6727.9652391776344</v>
      </c>
      <c r="I34" s="7">
        <f t="shared" si="11"/>
        <v>-8237.4579674132565</v>
      </c>
      <c r="J34" s="7">
        <f t="shared" si="11"/>
        <v>-9760.0652482633559</v>
      </c>
      <c r="K34" s="7">
        <f t="shared" si="11"/>
        <v>-11282.672529113455</v>
      </c>
      <c r="L34" s="7">
        <f t="shared" si="11"/>
        <v>-12805.279809963555</v>
      </c>
      <c r="M34" s="7">
        <f t="shared" si="11"/>
        <v>-14327.887090813654</v>
      </c>
      <c r="N34" s="7">
        <f t="shared" si="11"/>
        <v>-15850.494371663754</v>
      </c>
      <c r="O34" s="7">
        <f t="shared" si="11"/>
        <v>-17489.127076333858</v>
      </c>
      <c r="P34" s="7">
        <f t="shared" si="11"/>
        <v>-19243.785204823969</v>
      </c>
      <c r="Q34" s="7">
        <f t="shared" si="11"/>
        <v>-20998.443333314081</v>
      </c>
      <c r="R34" s="7">
        <f t="shared" si="11"/>
        <v>-22753.101461804192</v>
      </c>
      <c r="S34" s="7">
        <f t="shared" si="11"/>
        <v>-24507.759590294303</v>
      </c>
      <c r="T34" s="7">
        <f t="shared" si="11"/>
        <v>-26262.417718784414</v>
      </c>
      <c r="U34" s="7">
        <f t="shared" si="11"/>
        <v>-28017.075847274526</v>
      </c>
      <c r="V34" s="7">
        <f t="shared" si="11"/>
        <v>-29771.733975764637</v>
      </c>
      <c r="W34" s="5">
        <f t="shared" si="11"/>
        <v>-31526.392104254748</v>
      </c>
      <c r="X34" s="5">
        <f t="shared" si="11"/>
        <v>-33281.050232744856</v>
      </c>
      <c r="Y34" s="5">
        <f t="shared" si="11"/>
        <v>-43826.125483338234</v>
      </c>
      <c r="Z34" s="5">
        <f t="shared" si="11"/>
        <v>-63426.507781198714</v>
      </c>
      <c r="AA34" s="5">
        <f t="shared" si="11"/>
        <v>-83319.750394447896</v>
      </c>
      <c r="AB34" s="5">
        <f t="shared" si="11"/>
        <v>-103240.96339792197</v>
      </c>
      <c r="AC34" s="5">
        <f t="shared" si="11"/>
        <v>-123162.17640139602</v>
      </c>
      <c r="AD34" s="5">
        <f t="shared" si="11"/>
        <v>-143083.38940487007</v>
      </c>
      <c r="AE34" s="5">
        <f t="shared" si="11"/>
        <v>-163004.60240834413</v>
      </c>
      <c r="AF34" s="5">
        <f t="shared" si="11"/>
        <v>-182925.81541181818</v>
      </c>
      <c r="AG34" s="5">
        <f t="shared" si="11"/>
        <v>-202847.02841529224</v>
      </c>
      <c r="AH34" s="5">
        <f t="shared" si="11"/>
        <v>-222768.24141876629</v>
      </c>
      <c r="AI34" s="5">
        <f t="shared" si="11"/>
        <v>-242689.45442224035</v>
      </c>
      <c r="AJ34" s="5">
        <f t="shared" si="11"/>
        <v>-262610.66742571443</v>
      </c>
      <c r="AK34" s="5">
        <f t="shared" si="11"/>
        <v>-282531.88042918849</v>
      </c>
      <c r="AL34" s="5">
        <f t="shared" si="11"/>
        <v>-302453.09343266254</v>
      </c>
      <c r="AM34" s="5">
        <f t="shared" si="11"/>
        <v>-322374.3064361366</v>
      </c>
      <c r="AN34" s="5">
        <f t="shared" si="11"/>
        <v>-342295.51943961065</v>
      </c>
      <c r="AO34" s="5">
        <f t="shared" si="11"/>
        <v>-362216.73244308471</v>
      </c>
      <c r="AP34" s="5">
        <f t="shared" si="11"/>
        <v>-382137.94544655876</v>
      </c>
      <c r="AQ34" s="5">
        <f t="shared" si="11"/>
        <v>-402059.15845003282</v>
      </c>
      <c r="AR34" s="5">
        <f t="shared" si="11"/>
        <v>-421980.37145350687</v>
      </c>
      <c r="AS34" s="5">
        <f t="shared" si="11"/>
        <v>-441901.58445698093</v>
      </c>
      <c r="AT34" s="28">
        <f>(AS34+AG34+2*SUM(AH34:AR34))/24</f>
        <v>-322374.3064361366</v>
      </c>
    </row>
    <row r="35" spans="1:46" ht="13.5" thickBot="1" x14ac:dyDescent="0.25">
      <c r="A35" s="3"/>
      <c r="B35" s="66"/>
      <c r="C35" s="66"/>
      <c r="AT35" s="27">
        <f>SUM(AT32:AT34)</f>
        <v>-649347.08411555132</v>
      </c>
    </row>
    <row r="36" spans="1:46" ht="13.5" thickBot="1" x14ac:dyDescent="0.25">
      <c r="B36" s="66"/>
      <c r="C36" s="66"/>
    </row>
    <row r="37" spans="1:46" x14ac:dyDescent="0.2">
      <c r="B37" s="66"/>
      <c r="C37" s="66"/>
      <c r="AE37" s="6" t="s">
        <v>25</v>
      </c>
      <c r="AH37" s="26"/>
      <c r="AI37" s="116" t="s">
        <v>24</v>
      </c>
      <c r="AJ37" s="116"/>
      <c r="AK37" s="116" t="s">
        <v>24</v>
      </c>
      <c r="AL37" s="116"/>
      <c r="AM37" s="25"/>
    </row>
    <row r="38" spans="1:46" x14ac:dyDescent="0.2">
      <c r="A38" s="24" t="s">
        <v>23</v>
      </c>
      <c r="B38" s="66"/>
      <c r="C38" s="22">
        <v>8.9877028162338619E-3</v>
      </c>
      <c r="AH38" s="21"/>
      <c r="AI38" s="117" t="s">
        <v>22</v>
      </c>
      <c r="AJ38" s="117"/>
      <c r="AK38" s="117" t="s">
        <v>21</v>
      </c>
      <c r="AL38" s="117"/>
      <c r="AM38" s="20" t="s">
        <v>20</v>
      </c>
    </row>
    <row r="39" spans="1:46" x14ac:dyDescent="0.2">
      <c r="A39" s="10"/>
      <c r="C39" s="19"/>
      <c r="D39" s="8"/>
      <c r="AH39" s="18">
        <f>B19</f>
        <v>312</v>
      </c>
      <c r="AI39" s="115">
        <f>(SUM(AG19:AG21)+SUM(U19:U21)+2*SUM(V19:AF21))/24</f>
        <v>40519263.706849962</v>
      </c>
      <c r="AJ39" s="115"/>
      <c r="AK39" s="115">
        <f>AT22</f>
        <v>56506002.542133883</v>
      </c>
      <c r="AL39" s="115"/>
      <c r="AM39" s="16">
        <f>AK39-AI39</f>
        <v>15986738.83528392</v>
      </c>
      <c r="AN39" s="11" t="s">
        <v>91</v>
      </c>
    </row>
    <row r="40" spans="1:46" x14ac:dyDescent="0.2">
      <c r="A40" s="10"/>
      <c r="C40" s="9"/>
      <c r="D40" s="8"/>
      <c r="N40" s="15"/>
      <c r="AH40" s="18"/>
      <c r="AI40" s="7"/>
      <c r="AL40" s="7"/>
      <c r="AM40" s="16"/>
      <c r="AN40" s="11"/>
    </row>
    <row r="41" spans="1:46" x14ac:dyDescent="0.2">
      <c r="A41" s="10"/>
      <c r="C41" s="9"/>
      <c r="D41" s="8"/>
      <c r="N41" s="15"/>
      <c r="AH41" s="17" t="str">
        <f>B25</f>
        <v>403SP</v>
      </c>
      <c r="AI41" s="115">
        <f>SUM(V25:AG27)</f>
        <v>364175.10052977805</v>
      </c>
      <c r="AJ41" s="115"/>
      <c r="AK41" s="115">
        <f>AT28</f>
        <v>507859.15818205429</v>
      </c>
      <c r="AL41" s="115"/>
      <c r="AM41" s="16">
        <f>AK41-AI41</f>
        <v>143684.05765227624</v>
      </c>
      <c r="AN41" s="11" t="s">
        <v>91</v>
      </c>
    </row>
    <row r="42" spans="1:46" x14ac:dyDescent="0.2">
      <c r="A42" s="10"/>
      <c r="C42" s="9"/>
      <c r="D42" s="8"/>
      <c r="N42" s="15"/>
      <c r="AH42" s="18"/>
      <c r="AI42" s="7"/>
      <c r="AL42" s="7"/>
      <c r="AM42" s="16"/>
      <c r="AN42" s="11"/>
    </row>
    <row r="43" spans="1:46" x14ac:dyDescent="0.2">
      <c r="A43" s="10"/>
      <c r="C43" s="9"/>
      <c r="D43" s="8"/>
      <c r="N43" s="15"/>
      <c r="AH43" s="17" t="str">
        <f>B32</f>
        <v>108SP</v>
      </c>
      <c r="AI43" s="115">
        <f>(SUM(AG32:AG34)+SUM(U32:U34)+SUM(V32:AF34)*2)/24</f>
        <v>-164344.75116441111</v>
      </c>
      <c r="AJ43" s="115"/>
      <c r="AK43" s="115">
        <f>AT35</f>
        <v>-649347.08411555132</v>
      </c>
      <c r="AL43" s="115"/>
      <c r="AM43" s="16">
        <f>AK43-AI43</f>
        <v>-485002.33295114024</v>
      </c>
      <c r="AN43" s="11" t="s">
        <v>91</v>
      </c>
    </row>
    <row r="44" spans="1:46" ht="13.5" thickBot="1" x14ac:dyDescent="0.25">
      <c r="A44" s="10"/>
      <c r="C44" s="9"/>
      <c r="D44" s="8"/>
      <c r="N44" s="15"/>
      <c r="AH44" s="14"/>
      <c r="AI44" s="13"/>
      <c r="AJ44" s="71"/>
      <c r="AK44" s="71"/>
      <c r="AL44" s="13"/>
      <c r="AM44" s="12"/>
      <c r="AN44" s="11"/>
    </row>
    <row r="45" spans="1:46" x14ac:dyDescent="0.2">
      <c r="A45" s="10"/>
      <c r="C45" s="9"/>
      <c r="D45" s="8"/>
      <c r="N45" s="7"/>
      <c r="AJ45" s="79" t="s">
        <v>76</v>
      </c>
    </row>
    <row r="46" spans="1:46" x14ac:dyDescent="0.2">
      <c r="AJ46" s="79" t="s">
        <v>75</v>
      </c>
    </row>
  </sheetData>
  <mergeCells count="10">
    <mergeCell ref="AK43:AL43"/>
    <mergeCell ref="AI37:AJ37"/>
    <mergeCell ref="AI38:AJ38"/>
    <mergeCell ref="AI39:AJ39"/>
    <mergeCell ref="AI41:AJ41"/>
    <mergeCell ref="AI43:AJ43"/>
    <mergeCell ref="AK37:AL37"/>
    <mergeCell ref="AK38:AL38"/>
    <mergeCell ref="AK39:AL39"/>
    <mergeCell ref="AK41:AL41"/>
  </mergeCells>
  <pageMargins left="0.7" right="0.7" top="0.75" bottom="0.75" header="0.3" footer="0.3"/>
  <pageSetup scale="57" orientation="landscape" r:id="rId1"/>
  <headerFooter>
    <oddFooter>&amp;C&amp;"Arial,Regular"&amp;10Page 14.8.1_R</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D931C-C0F2-4374-A525-1C8BC5AD5B14}">
  <sheetPr>
    <pageSetUpPr fitToPage="1"/>
  </sheetPr>
  <dimension ref="A1:L29"/>
  <sheetViews>
    <sheetView view="pageBreakPreview" zoomScale="90" zoomScaleNormal="100" zoomScaleSheetLayoutView="90" workbookViewId="0">
      <selection activeCell="C31" sqref="C31"/>
    </sheetView>
  </sheetViews>
  <sheetFormatPr defaultRowHeight="12.75" x14ac:dyDescent="0.2"/>
  <cols>
    <col min="1" max="1" width="46.5703125" style="6" customWidth="1"/>
    <col min="2" max="2" width="8.5703125" style="6" bestFit="1" customWidth="1"/>
    <col min="3" max="3" width="10.140625" style="6" bestFit="1" customWidth="1"/>
    <col min="4" max="4" width="6.85546875" style="6" bestFit="1" customWidth="1"/>
    <col min="5" max="5" width="13.85546875" style="6" customWidth="1"/>
    <col min="6" max="6" width="15.85546875" style="6" customWidth="1"/>
    <col min="7" max="7" width="11.85546875" style="6" customWidth="1"/>
    <col min="8" max="8" width="15.7109375" style="6" customWidth="1"/>
    <col min="9" max="9" width="17.5703125" style="6" customWidth="1"/>
    <col min="10" max="10" width="17" style="6" customWidth="1"/>
    <col min="11" max="11" width="17.7109375" style="6" customWidth="1"/>
    <col min="12" max="16384" width="9.140625" style="6"/>
  </cols>
  <sheetData>
    <row r="1" spans="1:12" x14ac:dyDescent="0.2">
      <c r="A1" s="11" t="str">
        <f>'14.8_R'!B2</f>
        <v>PacifiCorp</v>
      </c>
      <c r="B1" s="11"/>
      <c r="H1" s="33" t="s">
        <v>72</v>
      </c>
    </row>
    <row r="2" spans="1:12" x14ac:dyDescent="0.2">
      <c r="A2" s="11" t="str">
        <f>'14.8_R'!B3</f>
        <v>Washington 2023 General Rate Case</v>
      </c>
      <c r="B2" s="11"/>
    </row>
    <row r="3" spans="1:12" x14ac:dyDescent="0.2">
      <c r="A3" s="11" t="str">
        <f>'14.8_R'!B4</f>
        <v>Pro Forma JB Units 1 &amp; 2 Additions - Year 2</v>
      </c>
      <c r="B3" s="11"/>
      <c r="L3" s="72"/>
    </row>
    <row r="4" spans="1:12" x14ac:dyDescent="0.2">
      <c r="I4" s="43"/>
      <c r="J4" s="43"/>
      <c r="K4" s="43"/>
    </row>
    <row r="5" spans="1:12" x14ac:dyDescent="0.2">
      <c r="B5" s="30" t="s">
        <v>49</v>
      </c>
      <c r="C5" s="30" t="s">
        <v>43</v>
      </c>
      <c r="D5" s="30"/>
      <c r="E5" s="30" t="s">
        <v>48</v>
      </c>
      <c r="F5" s="30" t="s">
        <v>47</v>
      </c>
      <c r="G5" s="30" t="s">
        <v>46</v>
      </c>
      <c r="H5" s="30" t="s">
        <v>59</v>
      </c>
      <c r="I5" s="42"/>
      <c r="J5" s="42"/>
      <c r="K5" s="43"/>
    </row>
    <row r="6" spans="1:12" x14ac:dyDescent="0.2">
      <c r="A6" s="41" t="s">
        <v>45</v>
      </c>
      <c r="B6" s="40" t="s">
        <v>29</v>
      </c>
      <c r="C6" s="40" t="s">
        <v>44</v>
      </c>
      <c r="D6" s="40" t="s">
        <v>28</v>
      </c>
      <c r="E6" s="40" t="s">
        <v>15</v>
      </c>
      <c r="F6" s="40" t="s">
        <v>43</v>
      </c>
      <c r="G6" s="40" t="s">
        <v>42</v>
      </c>
      <c r="H6" s="40" t="s">
        <v>43</v>
      </c>
      <c r="I6" s="42"/>
      <c r="J6" s="42"/>
      <c r="K6" s="42"/>
    </row>
    <row r="7" spans="1:12" x14ac:dyDescent="0.2">
      <c r="A7" s="6" t="s">
        <v>68</v>
      </c>
      <c r="B7" s="39">
        <v>312</v>
      </c>
      <c r="C7" s="34">
        <v>45412</v>
      </c>
      <c r="D7" s="34" t="s">
        <v>1</v>
      </c>
      <c r="E7" s="34" t="s">
        <v>36</v>
      </c>
      <c r="F7" s="5">
        <v>23465740</v>
      </c>
      <c r="G7" s="34"/>
      <c r="H7" s="35">
        <f>SUM(F7:G7)</f>
        <v>23465740</v>
      </c>
      <c r="I7" s="35"/>
      <c r="J7" s="35"/>
      <c r="K7" s="43"/>
    </row>
    <row r="8" spans="1:12" x14ac:dyDescent="0.2">
      <c r="A8" s="6" t="s">
        <v>69</v>
      </c>
      <c r="B8" s="39">
        <v>312</v>
      </c>
      <c r="C8" s="34">
        <v>45412</v>
      </c>
      <c r="D8" s="34" t="s">
        <v>1</v>
      </c>
      <c r="E8" s="34" t="s">
        <v>36</v>
      </c>
      <c r="F8" s="5">
        <v>23473185</v>
      </c>
      <c r="G8" s="34"/>
      <c r="H8" s="35">
        <f>SUM(F8:G8)</f>
        <v>23473185</v>
      </c>
      <c r="I8" s="35"/>
      <c r="J8" s="35"/>
      <c r="K8" s="43"/>
    </row>
    <row r="9" spans="1:12" x14ac:dyDescent="0.2">
      <c r="A9" s="6" t="s">
        <v>70</v>
      </c>
      <c r="B9" s="39">
        <v>312</v>
      </c>
      <c r="C9" s="34">
        <v>45280</v>
      </c>
      <c r="D9" s="34" t="s">
        <v>1</v>
      </c>
      <c r="E9" s="34" t="s">
        <v>36</v>
      </c>
      <c r="F9" s="5">
        <v>1640517</v>
      </c>
      <c r="G9" s="34"/>
      <c r="H9" s="35">
        <f t="shared" ref="H9:H10" si="0">SUM(F9:G9)</f>
        <v>1640517</v>
      </c>
      <c r="I9" s="35"/>
      <c r="J9" s="35"/>
      <c r="K9" s="43"/>
    </row>
    <row r="10" spans="1:12" x14ac:dyDescent="0.2">
      <c r="A10" s="6" t="s">
        <v>41</v>
      </c>
      <c r="B10" s="39">
        <v>312</v>
      </c>
      <c r="C10" s="34" t="s">
        <v>40</v>
      </c>
      <c r="D10" s="34" t="s">
        <v>1</v>
      </c>
      <c r="E10" s="34" t="s">
        <v>36</v>
      </c>
      <c r="F10" s="5">
        <v>7741030.6295999577</v>
      </c>
      <c r="G10" s="35">
        <f>G24</f>
        <v>144938.46081399862</v>
      </c>
      <c r="H10" s="35">
        <f t="shared" si="0"/>
        <v>7885969.090413956</v>
      </c>
      <c r="I10" s="35"/>
      <c r="J10" s="35"/>
      <c r="K10" s="43"/>
    </row>
    <row r="11" spans="1:12" x14ac:dyDescent="0.2">
      <c r="A11" s="6" t="s">
        <v>41</v>
      </c>
      <c r="B11" s="39">
        <v>312</v>
      </c>
      <c r="C11" s="34" t="s">
        <v>40</v>
      </c>
      <c r="D11" s="34" t="s">
        <v>1</v>
      </c>
      <c r="E11" s="34" t="s">
        <v>71</v>
      </c>
      <c r="F11" s="5">
        <v>179490.81</v>
      </c>
      <c r="G11" s="35"/>
      <c r="H11" s="35">
        <f>SUM(F11:G11)</f>
        <v>179490.81</v>
      </c>
      <c r="I11" s="35"/>
      <c r="J11" s="35"/>
      <c r="K11" s="43"/>
    </row>
    <row r="12" spans="1:12" x14ac:dyDescent="0.2">
      <c r="I12" s="43"/>
      <c r="J12" s="43"/>
      <c r="K12" s="43"/>
    </row>
    <row r="13" spans="1:12" ht="13.5" thickBot="1" x14ac:dyDescent="0.25">
      <c r="A13" s="11" t="s">
        <v>39</v>
      </c>
      <c r="F13" s="38">
        <f>SUM(F7:F11)</f>
        <v>56499963.439599961</v>
      </c>
      <c r="G13" s="38">
        <f>SUM(G7:G11)</f>
        <v>144938.46081399862</v>
      </c>
      <c r="H13" s="38">
        <f>SUM(H7:H11)</f>
        <v>56644901.90041396</v>
      </c>
      <c r="I13" s="44"/>
      <c r="J13" s="44"/>
      <c r="K13" s="43"/>
    </row>
    <row r="14" spans="1:12" x14ac:dyDescent="0.2">
      <c r="F14" s="37" t="s">
        <v>74</v>
      </c>
      <c r="H14" s="37" t="s">
        <v>73</v>
      </c>
      <c r="I14" s="37"/>
      <c r="J14" s="37"/>
      <c r="K14" s="43"/>
    </row>
    <row r="15" spans="1:12" x14ac:dyDescent="0.2">
      <c r="F15" s="70" t="s">
        <v>75</v>
      </c>
      <c r="I15" s="43"/>
      <c r="J15" s="73"/>
      <c r="K15" s="74"/>
    </row>
    <row r="16" spans="1:12" x14ac:dyDescent="0.2">
      <c r="J16" s="70"/>
    </row>
    <row r="20" spans="1:12" x14ac:dyDescent="0.2">
      <c r="C20" s="33"/>
      <c r="D20" s="33"/>
      <c r="E20" s="33"/>
      <c r="F20" s="33"/>
      <c r="G20" s="33"/>
      <c r="H20" s="33"/>
      <c r="I20" s="73"/>
      <c r="J20" s="73"/>
      <c r="K20" s="43"/>
    </row>
    <row r="21" spans="1:12" x14ac:dyDescent="0.2">
      <c r="I21" s="43"/>
      <c r="J21" s="43"/>
      <c r="K21" s="43"/>
    </row>
    <row r="22" spans="1:12" x14ac:dyDescent="0.2">
      <c r="A22" s="78" t="s">
        <v>67</v>
      </c>
      <c r="B22" s="30"/>
      <c r="C22" s="30"/>
      <c r="D22" s="30"/>
      <c r="F22" s="30"/>
      <c r="I22" s="43"/>
      <c r="J22" s="43"/>
      <c r="K22" s="43"/>
    </row>
    <row r="23" spans="1:12" ht="25.5" x14ac:dyDescent="0.2">
      <c r="A23" s="41" t="s">
        <v>45</v>
      </c>
      <c r="B23" s="36" t="s">
        <v>57</v>
      </c>
      <c r="C23" s="36" t="s">
        <v>58</v>
      </c>
      <c r="D23" s="40" t="s">
        <v>28</v>
      </c>
      <c r="E23" s="36" t="s">
        <v>38</v>
      </c>
      <c r="F23" s="36" t="s">
        <v>56</v>
      </c>
      <c r="G23" s="36" t="s">
        <v>37</v>
      </c>
      <c r="H23" s="75"/>
      <c r="I23" s="76"/>
      <c r="J23" s="77"/>
      <c r="K23" s="77"/>
    </row>
    <row r="24" spans="1:12" x14ac:dyDescent="0.2">
      <c r="A24" s="6" t="s">
        <v>55</v>
      </c>
      <c r="C24" s="34">
        <v>46011</v>
      </c>
      <c r="D24" s="34" t="s">
        <v>1</v>
      </c>
      <c r="E24" s="34" t="s">
        <v>36</v>
      </c>
      <c r="F24" s="45">
        <v>0</v>
      </c>
      <c r="G24" s="5">
        <v>144938.46081399862</v>
      </c>
      <c r="H24" s="34"/>
      <c r="I24" s="35"/>
      <c r="J24" s="35"/>
      <c r="K24" s="35"/>
      <c r="L24" s="72"/>
    </row>
    <row r="25" spans="1:12" x14ac:dyDescent="0.2">
      <c r="I25" s="73"/>
      <c r="J25" s="73"/>
      <c r="K25" s="73"/>
    </row>
    <row r="26" spans="1:12" x14ac:dyDescent="0.2">
      <c r="I26" s="43"/>
      <c r="J26" s="43"/>
      <c r="K26" s="43"/>
    </row>
    <row r="27" spans="1:12" x14ac:dyDescent="0.2">
      <c r="I27" s="43"/>
      <c r="J27" s="43"/>
      <c r="K27" s="43"/>
    </row>
    <row r="28" spans="1:12" x14ac:dyDescent="0.2">
      <c r="I28" s="43"/>
      <c r="J28" s="43"/>
      <c r="K28" s="43"/>
    </row>
    <row r="29" spans="1:12" x14ac:dyDescent="0.2">
      <c r="I29" s="43"/>
      <c r="J29" s="43"/>
      <c r="K29" s="43"/>
    </row>
  </sheetData>
  <pageMargins left="0.7" right="0.7" top="0.75" bottom="0.75" header="0.3" footer="0.3"/>
  <pageSetup scale="70" fitToHeight="0"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A53-ABA3-4DFA-95CF-AB03C172D939}">
  <sheetPr>
    <pageSetUpPr fitToPage="1"/>
  </sheetPr>
  <dimension ref="A1:F13"/>
  <sheetViews>
    <sheetView view="pageBreakPreview" zoomScale="90" zoomScaleNormal="100" zoomScaleSheetLayoutView="90" workbookViewId="0">
      <selection activeCell="C21" sqref="C21"/>
    </sheetView>
  </sheetViews>
  <sheetFormatPr defaultRowHeight="15" x14ac:dyDescent="0.25"/>
  <cols>
    <col min="2" max="2" width="25.140625" style="6" customWidth="1"/>
    <col min="3" max="3" width="19.7109375" style="6" customWidth="1"/>
    <col min="4" max="4" width="21.140625" style="6" bestFit="1" customWidth="1"/>
    <col min="5" max="5" width="16.42578125" style="6" customWidth="1"/>
    <col min="6" max="6" width="9.140625" style="6"/>
  </cols>
  <sheetData>
    <row r="1" spans="1:6" x14ac:dyDescent="0.25">
      <c r="A1" s="11" t="s">
        <v>50</v>
      </c>
      <c r="F1" s="33" t="s">
        <v>94</v>
      </c>
    </row>
    <row r="2" spans="1:6" x14ac:dyDescent="0.25">
      <c r="A2" s="11" t="s">
        <v>51</v>
      </c>
    </row>
    <row r="3" spans="1:6" x14ac:dyDescent="0.25">
      <c r="A3" s="11" t="s">
        <v>79</v>
      </c>
    </row>
    <row r="4" spans="1:6" x14ac:dyDescent="0.25">
      <c r="A4" s="11" t="s">
        <v>80</v>
      </c>
    </row>
    <row r="5" spans="1:6" x14ac:dyDescent="0.25">
      <c r="A5" s="11"/>
    </row>
    <row r="6" spans="1:6" x14ac:dyDescent="0.25">
      <c r="B6" s="84" t="s">
        <v>81</v>
      </c>
      <c r="C6" s="85" t="s">
        <v>82</v>
      </c>
      <c r="D6" s="118" t="s">
        <v>83</v>
      </c>
      <c r="E6" s="118"/>
    </row>
    <row r="7" spans="1:6" x14ac:dyDescent="0.25">
      <c r="B7" s="86"/>
      <c r="C7" s="87" t="s">
        <v>84</v>
      </c>
      <c r="D7" s="87">
        <v>2024</v>
      </c>
      <c r="E7" s="87">
        <v>2025</v>
      </c>
    </row>
    <row r="8" spans="1:6" x14ac:dyDescent="0.25">
      <c r="B8" s="88" t="s">
        <v>85</v>
      </c>
      <c r="C8" s="106"/>
      <c r="D8" s="106"/>
      <c r="E8" s="106"/>
    </row>
    <row r="9" spans="1:6" ht="15.75" thickBot="1" x14ac:dyDescent="0.3">
      <c r="B9" s="89" t="s">
        <v>86</v>
      </c>
      <c r="C9" s="107"/>
      <c r="D9" s="107"/>
      <c r="E9" s="107"/>
    </row>
    <row r="10" spans="1:6" x14ac:dyDescent="0.25">
      <c r="B10" s="90" t="s">
        <v>39</v>
      </c>
      <c r="C10" s="108"/>
      <c r="D10" s="108"/>
      <c r="E10" s="108"/>
    </row>
    <row r="11" spans="1:6" x14ac:dyDescent="0.25">
      <c r="C11" s="30"/>
      <c r="D11" s="91" t="s">
        <v>87</v>
      </c>
      <c r="E11" s="92">
        <v>3428</v>
      </c>
    </row>
    <row r="12" spans="1:6" x14ac:dyDescent="0.25">
      <c r="B12" s="39"/>
      <c r="E12" s="30" t="s">
        <v>96</v>
      </c>
    </row>
    <row r="13" spans="1:6" x14ac:dyDescent="0.25">
      <c r="A13" s="10"/>
    </row>
  </sheetData>
  <mergeCells count="1">
    <mergeCell ref="D6:E6"/>
  </mergeCells>
  <pageMargins left="0.7" right="0.7" top="0.75" bottom="0.75" header="0.3" footer="0.3"/>
  <pageSetup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98FCDFCA-DF29-4320-8B2E-F31D077E87AA}"/>
</file>

<file path=customXml/itemProps2.xml><?xml version="1.0" encoding="utf-8"?>
<ds:datastoreItem xmlns:ds="http://schemas.openxmlformats.org/officeDocument/2006/customXml" ds:itemID="{D2A812BC-C7E0-49F2-9EF4-9C46E8F014A7}"/>
</file>

<file path=customXml/itemProps3.xml><?xml version="1.0" encoding="utf-8"?>
<ds:datastoreItem xmlns:ds="http://schemas.openxmlformats.org/officeDocument/2006/customXml" ds:itemID="{50814492-7CC2-477D-8585-EAE6C231907F}"/>
</file>

<file path=customXml/itemProps4.xml><?xml version="1.0" encoding="utf-8"?>
<ds:datastoreItem xmlns:ds="http://schemas.openxmlformats.org/officeDocument/2006/customXml" ds:itemID="{0EEDA47C-0E18-4B41-969A-D35D94B6F4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14.8_R</vt:lpstr>
      <vt:lpstr>14.8.1_R</vt:lpstr>
      <vt:lpstr>14.8.2_R</vt:lpstr>
      <vt:lpstr>14.8.3_R_REDACTED</vt:lpstr>
      <vt:lpstr>'14.8.1_R'!Print_Area</vt:lpstr>
      <vt:lpstr>'14.8.2_R'!Print_Area</vt:lpstr>
      <vt:lpstr>'14.8.3_R_REDACTED'!Print_Area</vt:lpstr>
      <vt:lpstr>'14.8_R'!Print_Area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2023-03-05T23:41:37Z</dcterms:created>
  <dcterms:modified xsi:type="dcterms:W3CDTF">2023-10-25T03:42:51Z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