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ustomProperty1.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2.bin" ContentType="application/vnd.openxmlformats-officedocument.spreadsheetml.customProperty"/>
  <Override PartName="/xl/customProperty3.bin" ContentType="application/vnd.openxmlformats-officedocument.spreadsheetml.customProperty"/>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2E0A8F8-0D9F-40BC-AFF9-5ADE27B85446}" xr6:coauthVersionLast="47" xr6:coauthVersionMax="47" xr10:uidLastSave="{00000000-0000-0000-0000-000000000000}"/>
  <bookViews>
    <workbookView xWindow="28680" yWindow="-120" windowWidth="29040" windowHeight="15840" xr2:uid="{4CA97B9E-7B0B-4370-A176-189CF8C9F819}"/>
  </bookViews>
  <sheets>
    <sheet name="14.4_R" sheetId="1" r:id="rId1"/>
    <sheet name="14.4.1_R" sheetId="2" r:id="rId2"/>
    <sheet name="14.4.2_R" sheetId="3" r:id="rId3"/>
    <sheet name="14.4.3_R" sheetId="4" r:id="rId4"/>
  </sheets>
  <externalReferences>
    <externalReference r:id="rId5"/>
    <externalReference r:id="rId6"/>
    <externalReference r:id="rId7"/>
    <externalReference r:id="rId8"/>
    <externalReference r:id="rId9"/>
    <externalReference r:id="rId10"/>
  </externalReferences>
  <definedNames>
    <definedName name="________________________OM1" localSheetId="3"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3"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3"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3"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3"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3"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3"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3"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localSheetId="3"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j1" localSheetId="3"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3"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3"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3"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localSheetId="3"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3"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3"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3"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3"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3"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3"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3"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3"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3"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3"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3"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3"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3"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3"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3"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3"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3"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3"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3"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3"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3"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3"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3"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3"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3" hidden="1">[1]Inputs!#REF!</definedName>
    <definedName name="__123Graph_A" hidden="1">[2]Inputs!#REF!</definedName>
    <definedName name="__123Graph_AB06" localSheetId="3" hidden="1">[3]WORKD!#REF!</definedName>
    <definedName name="__123Graph_AB06" hidden="1">[3]WORKD!#REF!</definedName>
    <definedName name="__123Graph_B" localSheetId="3" hidden="1">[1]Inputs!#REF!</definedName>
    <definedName name="__123Graph_B" hidden="1">[2]Inputs!#REF!</definedName>
    <definedName name="__123Graph_D" localSheetId="3" hidden="1">[1]Inputs!#REF!</definedName>
    <definedName name="__123Graph_D" hidden="1">[2]Inputs!#REF!</definedName>
    <definedName name="__123Graph_E" hidden="1">[4]Input!$E$22:$E$37</definedName>
    <definedName name="__123Graph_F" hidden="1">[4]Input!$D$22:$D$37</definedName>
    <definedName name="__j1" localSheetId="3"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3"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3"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3"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3"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3" hidden="1">#REF!</definedName>
    <definedName name="_Fill" hidden="1">#REF!</definedName>
    <definedName name="_xlnm._FilterDatabase" localSheetId="3" hidden="1">#REF!</definedName>
    <definedName name="_xlnm._FilterDatabase" hidden="1">#REF!</definedName>
    <definedName name="_j1" localSheetId="3"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3" hidden="1">#REF!</definedName>
    <definedName name="_Key1" hidden="1">#REF!</definedName>
    <definedName name="_Key2" localSheetId="3" hidden="1">#REF!</definedName>
    <definedName name="_Key2" hidden="1">#REF!</definedName>
    <definedName name="_nofill" localSheetId="3" hidden="1">[5]A!#REF!</definedName>
    <definedName name="_nofill" hidden="1">[5]A!#REF!</definedName>
    <definedName name="_OM1" localSheetId="3"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hidden="1">#REF!</definedName>
    <definedName name="_Regression_X" hidden="1">#REF!</definedName>
    <definedName name="_Regression_Y" hidden="1">#REF!</definedName>
    <definedName name="_Sort" localSheetId="3" hidden="1">#REF!</definedName>
    <definedName name="_Sort" hidden="1">#REF!</definedName>
    <definedName name="a" localSheetId="3" hidden="1">#REF!</definedName>
    <definedName name="a" hidden="1">#REF!</definedName>
    <definedName name="Access_Button1" hidden="1">"Headcount_Workbook_Schedules_List"</definedName>
    <definedName name="AccessDatabase" hidden="1">"P:\HR\SharonPlummer\Headcount Workbook.mdb"</definedName>
    <definedName name="anscount" hidden="1">1</definedName>
    <definedName name="asa" localSheetId="3"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3"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Camas" localSheetId="3"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3"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localSheetId="3"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3" hidden="1">{"YTD-Total",#N/A,TRUE,"Provision";"YTD-Utility",#N/A,TRUE,"Prov Utility";"YTD-NonUtility",#N/A,TRUE,"Prov NonUtility"}</definedName>
    <definedName name="combined1" hidden="1">{"YTD-Total",#N/A,TRUE,"Provision";"YTD-Utility",#N/A,TRUE,"Prov Utility";"YTD-NonUtility",#N/A,TRUE,"Prov NonUtility"}</definedName>
    <definedName name="copy" hidden="1">#REF!</definedName>
    <definedName name="dfd" localSheetId="3" hidden="1">{#N/A,#N/A,FALSE,"CHECKREQ"}</definedName>
    <definedName name="dfd" hidden="1">{#N/A,#N/A,FALSE,"CHECKREQ"}</definedName>
    <definedName name="dfdfdfd" localSheetId="3" hidden="1">{#N/A,#N/A,FALSE,"CHECKREQ"}</definedName>
    <definedName name="dfdfdfd" hidden="1">{#N/A,#N/A,FALSE,"CHECKREQ"}</definedName>
    <definedName name="dsd" hidden="1">[1]Inputs!#REF!</definedName>
    <definedName name="DUDE" localSheetId="3" hidden="1">#REF!</definedName>
    <definedName name="DUDE" hidden="1">#REF!</definedName>
    <definedName name="energy" localSheetId="3"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3"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3"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3"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3" hidden="1">{#N/A,#N/A,FALSE,"Loans";#N/A,#N/A,FALSE,"Program Costs";#N/A,#N/A,FALSE,"Measures";#N/A,#N/A,FALSE,"Net Lost Rev";#N/A,#N/A,FALSE,"Incentive"}</definedName>
    <definedName name="extra5" hidden="1">{#N/A,#N/A,FALSE,"Loans";#N/A,#N/A,FALSE,"Program Costs";#N/A,#N/A,FALSE,"Measures";#N/A,#N/A,FALSE,"Net Lost Rev";#N/A,#N/A,FALSE,"Incentive"}</definedName>
    <definedName name="f" localSheetId="3" hidden="1">{#N/A,#N/A,FALSE,"CHECKREQ"}</definedName>
    <definedName name="f" hidden="1">{#N/A,#N/A,FALSE,"CHECKREQ"}</definedName>
    <definedName name="fdf" localSheetId="3" hidden="1">{#N/A,#N/A,FALSE,"CHECKREQ"}</definedName>
    <definedName name="fdf" hidden="1">{#N/A,#N/A,FALSE,"CHECKREQ"}</definedName>
    <definedName name="foo" localSheetId="3"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3"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3"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3"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3"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3"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3"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3"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3"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3" hidden="1">{#N/A,#N/A,FALSE,"Actual";#N/A,#N/A,FALSE,"Normalized";#N/A,#N/A,FALSE,"Electric Actual";#N/A,#N/A,FALSE,"Electric Normalized"}</definedName>
    <definedName name="Master" hidden="1">{#N/A,#N/A,FALSE,"Actual";#N/A,#N/A,FALSE,"Normalized";#N/A,#N/A,FALSE,"Electric Actual";#N/A,#N/A,FALSE,"Electric Normalized"}</definedName>
    <definedName name="mmm" localSheetId="3"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localSheetId="3" hidden="1">[5]A!#REF!</definedName>
    <definedName name="n" hidden="1">[5]A!#REF!</definedName>
    <definedName name="new" localSheetId="3"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3"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3"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3"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localSheetId="3" hidden="1">{#N/A,#N/A,FALSE,"Wld 2";#N/A,#N/A,FALSE,"MAFunding 2";#N/A,#N/A,FALSE,"MEC 2"}</definedName>
    <definedName name="Option3" hidden="1">{#N/A,#N/A,FALSE,"Wld 2";#N/A,#N/A,FALSE,"MAFunding 2";#N/A,#N/A,FALSE,"MEC 2"}</definedName>
    <definedName name="others" localSheetId="3"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3"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3" hidden="1">[6]Inputs!#REF!</definedName>
    <definedName name="PricingInfo" hidden="1">[6]Inputs!#REF!</definedName>
    <definedName name="_xlnm.Print_Area" localSheetId="1">'14.4.1_R'!$A$1:$H$62</definedName>
    <definedName name="_xlnm.Print_Area" localSheetId="2">'14.4.2_R'!$A$1:$H$64</definedName>
    <definedName name="_xlnm.Print_Area" localSheetId="3">'14.4.3_R'!$A$1:$G$59</definedName>
    <definedName name="_xlnm.Print_Area" localSheetId="0">'14.4_R'!$A$1:$J$62</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3"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localSheetId="3" hidden="1">"3YJQSC8Y0GI9RK3LY9DCN6EQ3"</definedName>
    <definedName name="SAPBEXwbID" hidden="1">"45EQYSCWE9WJMGB34OOD1BOQZ"</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3"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3" hidden="1">{#N/A,#N/A,FALSE,"Actual";#N/A,#N/A,FALSE,"Normalized";#N/A,#N/A,FALSE,"Electric Actual";#N/A,#N/A,FALSE,"Electric Normalized"}</definedName>
    <definedName name="spippw" hidden="1">{#N/A,#N/A,FALSE,"Actual";#N/A,#N/A,FALSE,"Normalized";#N/A,#N/A,FALSE,"Electric Actual";#N/A,#N/A,FALSE,"Electric Normalized"}</definedName>
    <definedName name="ss" localSheetId="3"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3" hidden="1">{"YTD-Total",#N/A,FALSE,"Provision"}</definedName>
    <definedName name="standard1" hidden="1">{"YTD-Total",#N/A,FALSE,"Provision"}</definedName>
    <definedName name="test" localSheetId="3" hidden="1">#REF!</definedName>
    <definedName name="test" hidden="1">#REF!</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3" hidden="1">[2]Inputs!#REF!</definedName>
    <definedName name="w" hidden="1">[2]Inputs!#REF!</definedName>
    <definedName name="wrn.1996._.Hydro._.5._.Year._.Forecast._.Budget." localSheetId="3"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3" hidden="1">{"Page 3.4.1",#N/A,FALSE,"Totals";"Page 3.4.2",#N/A,FALSE,"Totals"}</definedName>
    <definedName name="wrn.Adj._.Back_Up." hidden="1">{"Page 3.4.1",#N/A,FALSE,"Totals";"Page 3.4.2",#N/A,FALSE,"Totals"}</definedName>
    <definedName name="wrn.ALL." localSheetId="3"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3"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3"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3" hidden="1">{#N/A,#N/A,FALSE,"cover";#N/A,#N/A,FALSE,"lead sheet";#N/A,#N/A,FALSE,"Adj backup";#N/A,#N/A,FALSE,"t Accounts"}</definedName>
    <definedName name="wrn.All._.Pages." hidden="1">{#N/A,#N/A,FALSE,"Cover";#N/A,#N/A,FALSE,"Lead Sheet";#N/A,#N/A,FALSE,"T-Accounts";#N/A,#N/A,FALSE,"Ins &amp; Prem ActualEstimates"}</definedName>
    <definedName name="wrn.Allocation._.factor." localSheetId="3"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BUS._.RPT." localSheetId="3"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HECK." localSheetId="3" hidden="1">{#N/A,#N/A,FALSE,"CHECKREQ"}</definedName>
    <definedName name="wrn.CHECK." hidden="1">{#N/A,#N/A,FALSE,"CHECKREQ"}</definedName>
    <definedName name="wrn.Combined._.YTD." localSheetId="3"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3"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3" hidden="1">{#N/A,#N/A,TRUE,"Cover";#N/A,#N/A,TRUE,"Contents"}</definedName>
    <definedName name="wrn.Cover." hidden="1">{#N/A,#N/A,TRUE,"Cover";#N/A,#N/A,TRUE,"Contents"}</definedName>
    <definedName name="wrn.CoverContents." localSheetId="3" hidden="1">{#N/A,#N/A,FALSE,"Cover";#N/A,#N/A,FALSE,"Contents"}</definedName>
    <definedName name="wrn.CoverContents." hidden="1">{#N/A,#N/A,FALSE,"Cover";#N/A,#N/A,FALSE,"Contents"}</definedName>
    <definedName name="wrn.El._.Paso._.Offshore." localSheetId="3"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3" hidden="1">{#N/A,#N/A,FALSE,"Output Ass";#N/A,#N/A,FALSE,"Sum Tot";#N/A,#N/A,FALSE,"Ex Sum Year";#N/A,#N/A,FALSE,"Sum Qtr"}</definedName>
    <definedName name="wrn.Exec._.Summary." hidden="1">{#N/A,#N/A,FALSE,"Output Ass";#N/A,#N/A,FALSE,"Sum Tot";#N/A,#N/A,FALSE,"Ex Sum Year";#N/A,#N/A,FALSE,"Sum Qtr"}</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3"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3" hidden="1">{"FullView",#N/A,FALSE,"Consltd-For contngcy"}</definedName>
    <definedName name="wrn.Full._.View." hidden="1">{"FullView",#N/A,FALSE,"Consltd-For contngcy"}</definedName>
    <definedName name="wrn.GLReport." localSheetId="3"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3"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new." localSheetId="3" hidden="1">{#N/A,#N/A,TRUE,"Filing Back-Up Pages_4.8.4-7";#N/A,#N/A,TRUE,"GI Back-up Page_4.8.8"}</definedName>
    <definedName name="wrn.new." hidden="1">{#N/A,#N/A,TRUE,"Filing Back-Up Pages_4.8.4-7";#N/A,#N/A,TRUE,"GI Back-up Page_4.8.8"}</definedName>
    <definedName name="wrn.om." localSheetId="3"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3" hidden="1">{"Open issues Only",#N/A,FALSE,"TIMELINE"}</definedName>
    <definedName name="wrn.Open._.Issues._.Only." hidden="1">{"Open issues Only",#N/A,FALSE,"TIMELINE"}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localSheetId="3"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3"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3" hidden="1">{#N/A,#N/A,FALSE,"Consltd-For contngcy";"PaymentView",#N/A,FALSE,"Consltd-For contngcy"}</definedName>
    <definedName name="wrn.Payment._.View." hidden="1">{#N/A,#N/A,FALSE,"Consltd-For contngcy";"PaymentView",#N/A,FALSE,"Consltd-For contngcy"}</definedName>
    <definedName name="wrn.PFSreconview." localSheetId="3" hidden="1">{"PFS recon view",#N/A,FALSE,"Hyperion Proof"}</definedName>
    <definedName name="wrn.PFSreconview." hidden="1">{"PFS recon view",#N/A,FALSE,"Hyperion Proof"}</definedName>
    <definedName name="wrn.PGHCreconview." localSheetId="3" hidden="1">{"PGHC recon view",#N/A,FALSE,"Hyperion Proof"}</definedName>
    <definedName name="wrn.PGHCreconview." hidden="1">{"PGHC recon view",#N/A,FALSE,"Hyperion Proof"}</definedName>
    <definedName name="wrn.PHI._.all._.other._.months." localSheetId="3" hidden="1">{#N/A,#N/A,FALSE,"PHI MTD";#N/A,#N/A,FALSE,"PHI YTD"}</definedName>
    <definedName name="wrn.PHI._.all._.other._.months." hidden="1">{#N/A,#N/A,FALSE,"PHI MTD";#N/A,#N/A,FALSE,"PHI YTD"}</definedName>
    <definedName name="wrn.PHI._.only." localSheetId="3" hidden="1">{#N/A,#N/A,FALSE,"PHI"}</definedName>
    <definedName name="wrn.PHI._.only." hidden="1">{#N/A,#N/A,FALSE,"PHI"}</definedName>
    <definedName name="wrn.PHI._.Sept._.Dec._.March." localSheetId="3" hidden="1">{#N/A,#N/A,FALSE,"PHI MTD";#N/A,#N/A,FALSE,"PHI QTD";#N/A,#N/A,FALSE,"PHI YTD"}</definedName>
    <definedName name="wrn.PHI._.Sept._.Dec._.March." hidden="1">{#N/A,#N/A,FALSE,"PHI MTD";#N/A,#N/A,FALSE,"PHI QTD";#N/A,#N/A,FALSE,"PHI YTD"}</definedName>
    <definedName name="wrn.PPMCoCodeView." localSheetId="3" hidden="1">{"PPM Co Code View",#N/A,FALSE,"Comp Codes"}</definedName>
    <definedName name="wrn.PPMCoCodeView." hidden="1">{"PPM Co Code View",#N/A,FALSE,"Comp Codes"}</definedName>
    <definedName name="wrn.PPMreconview." localSheetId="3" hidden="1">{"PPM Recon View",#N/A,FALSE,"Hyperion Proof"}</definedName>
    <definedName name="wrn.PPMreconview." hidden="1">{"PPM Recon View",#N/A,FALSE,"Hyperion Proof"}</definedName>
    <definedName name="wrn.Print." localSheetId="3" hidden="1">{"FC",#N/A,FALSE,"CALENDAR";"P",#N/A,FALSE,"CALENDAR"}</definedName>
    <definedName name="wrn.Print." hidden="1">{"FC",#N/A,FALSE,"CALENDAR";"P",#N/A,FALSE,"CALENDAR"}</definedName>
    <definedName name="wrn.Print._.Option._.1." localSheetId="3" hidden="1">{#N/A,#N/A,FALSE,"Wld 1";#N/A,#N/A,FALSE,"MAFunding 1";#N/A,#N/A,FALSE,"MEC 1"}</definedName>
    <definedName name="wrn.Print._.Option._.1." hidden="1">{#N/A,#N/A,FALSE,"Wld 1";#N/A,#N/A,FALSE,"MAFunding 1";#N/A,#N/A,FALSE,"MEC 1"}</definedName>
    <definedName name="wrn.Print._.Option._.2." localSheetId="3" hidden="1">{#N/A,#N/A,FALSE,"Wld 2";#N/A,#N/A,FALSE,"MAFunding 2";#N/A,#N/A,FALSE,"MEC 2"}</definedName>
    <definedName name="wrn.Print._.Option._.2." hidden="1">{#N/A,#N/A,FALSE,"Wld 2";#N/A,#N/A,FALSE,"MAFunding 2";#N/A,#N/A,FALSE,"MEC 2"}</definedName>
    <definedName name="wrn.print._.reports." localSheetId="3"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3" hidden="1">{"DATA_SET",#N/A,FALSE,"HOURLY SPREAD"}</definedName>
    <definedName name="wrn.PRINT._.SOURCE._.DATA." hidden="1">{"DATA_SET",#N/A,FALSE,"HOURLY SPREAD"}</definedName>
    <definedName name="wrn.PrintHistory." localSheetId="3"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3"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3" hidden="1">{"Electric Only",#N/A,FALSE,"Hyperion Proof"}</definedName>
    <definedName name="wrn.ProofElectricOnly." hidden="1">{"Electric Only",#N/A,FALSE,"Hyperion Proof"}</definedName>
    <definedName name="wrn.ProofTotal." localSheetId="3" hidden="1">{"Proof Total",#N/A,FALSE,"Hyperion Proof"}</definedName>
    <definedName name="wrn.ProofTotal." hidden="1">{"Proof Total",#N/A,FALSE,"Hyperion Proof"}</definedName>
    <definedName name="wrn.Reformat._.only." localSheetId="3" hidden="1">{#N/A,#N/A,FALSE,"Dec 1999 mapping"}</definedName>
    <definedName name="wrn.Reformat._.only." hidden="1">{#N/A,#N/A,FALSE,"Dec 1999 mapping"}</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3"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3"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3"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3"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3"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3"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3"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3"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3"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3"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3" hidden="1">{#N/A,#N/A,TRUE,"Section7";#N/A,#N/A,TRUE,"DebtService";#N/A,#N/A,TRUE,"LoanSchedules";#N/A,#N/A,TRUE,"GraphDebt"}</definedName>
    <definedName name="wrn.Section7DebtService." hidden="1">{#N/A,#N/A,TRUE,"Section7";#N/A,#N/A,TRUE,"DebtService";#N/A,#N/A,TRUE,"LoanSchedules";#N/A,#N/A,TRUE,"GraphDebt"}</definedName>
    <definedName name="wrn.Sept._.Dec._.March._.I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3"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3" hidden="1">{"YTD-Total",#N/A,FALSE,"Provision"}</definedName>
    <definedName name="wrn.Standard." hidden="1">{"YTD-Total",#N/A,FALSE,"Provision"}</definedName>
    <definedName name="wrn.Standard._.NonUtility._.Only." localSheetId="3" hidden="1">{"YTD-NonUtility",#N/A,FALSE,"Prov NonUtility"}</definedName>
    <definedName name="wrn.Standard._.NonUtility._.Only." hidden="1">{"YTD-NonUtility",#N/A,FALSE,"Prov NonUtility"}</definedName>
    <definedName name="wrn.Standard._.Utility._.Only." localSheetId="3" hidden="1">{"YTD-Utility",#N/A,FALSE,"Prov Utility"}</definedName>
    <definedName name="wrn.Standard._.Utility._.Only." hidden="1">{"YTD-Utility",#N/A,FALSE,"Prov Utility"}</definedName>
    <definedName name="wrn.Summary." localSheetId="3" hidden="1">{"Table A",#N/A,FALSE,"Summary";"Table D",#N/A,FALSE,"Summary";"Table E",#N/A,FALSE,"Summary"}</definedName>
    <definedName name="wrn.Summary." hidden="1">{"Table A",#N/A,FALSE,"Summary";"Table D",#N/A,FALSE,"Summary";"Table E",#N/A,FALSE,"Summary"}</definedName>
    <definedName name="wrn.Summary._.View." localSheetId="3" hidden="1">{#N/A,#N/A,FALSE,"Consltd-For contngcy"}</definedName>
    <definedName name="wrn.Summary._.View." hidden="1">{#N/A,#N/A,FALSE,"Consltd-For contngcy"}</definedName>
    <definedName name="wrn.test." localSheetId="3" hidden="1">{#N/A,#N/A,TRUE,"10.1_Historical Cover Sheet";#N/A,#N/A,TRUE,"10.2-10.3_Historical"}</definedName>
    <definedName name="wrn.test." hidden="1">{#N/A,#N/A,TRUE,"10.1_Historical Cover Sheet";#N/A,#N/A,TRUE,"10.2-10.3_Historical"}</definedName>
    <definedName name="wrn.Total._.Summary." localSheetId="3" hidden="1">{"Total Summary",#N/A,FALSE,"Summary"}</definedName>
    <definedName name="wrn.Total._.Summary." hidden="1">{"Total Summary",#N/A,FALSE,"Summary"}</definedName>
    <definedName name="wrn.UK._.Conversion._.Only." localSheetId="3" hidden="1">{#N/A,#N/A,FALSE,"Dec 1999 UK Continuing Ops"}</definedName>
    <definedName name="wrn.UK._.Conversion._.Only." hidden="1">{#N/A,#N/A,FALSE,"Dec 1999 UK Continuing Ops"}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3" hidden="1">#REF!</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 l="1"/>
  <c r="C38" i="4"/>
  <c r="D38" i="4" s="1"/>
  <c r="E38" i="4" s="1"/>
  <c r="C43" i="4"/>
  <c r="D43" i="4" s="1"/>
  <c r="E43" i="4" s="1"/>
  <c r="B1" i="3"/>
  <c r="B1" i="2"/>
  <c r="C25" i="2"/>
  <c r="D25" i="2" s="1"/>
  <c r="E25" i="2" s="1"/>
  <c r="C31" i="2"/>
  <c r="D31" i="2" s="1"/>
  <c r="E31" i="2" s="1"/>
  <c r="C36" i="2"/>
  <c r="D36" i="2" s="1"/>
  <c r="E36" i="2" s="1"/>
  <c r="C41" i="2"/>
  <c r="D41" i="2" s="1"/>
  <c r="E41" i="2" s="1"/>
  <c r="C43" i="2"/>
  <c r="D43" i="2" s="1"/>
  <c r="E43" i="2" s="1"/>
  <c r="C45" i="2"/>
  <c r="D45" i="2" s="1"/>
  <c r="E45" i="2" s="1"/>
  <c r="B2" i="3"/>
  <c r="B3" i="2"/>
  <c r="C24" i="4" l="1"/>
  <c r="D24" i="4" s="1"/>
  <c r="E24" i="4" s="1"/>
  <c r="C32" i="4"/>
  <c r="D32" i="4" s="1"/>
  <c r="E32" i="4" s="1"/>
  <c r="C40" i="4"/>
  <c r="D40" i="4" s="1"/>
  <c r="E40" i="4" s="1"/>
  <c r="C21" i="4"/>
  <c r="C29" i="4"/>
  <c r="D29" i="4" s="1"/>
  <c r="E29" i="4" s="1"/>
  <c r="C37" i="4"/>
  <c r="D37" i="4" s="1"/>
  <c r="E37" i="4" s="1"/>
  <c r="C28" i="4"/>
  <c r="D28" i="4" s="1"/>
  <c r="E28" i="4" s="1"/>
  <c r="C36" i="4"/>
  <c r="D36" i="4" s="1"/>
  <c r="E36" i="4" s="1"/>
  <c r="C44" i="4"/>
  <c r="D44" i="4" s="1"/>
  <c r="E44" i="4" s="1"/>
  <c r="C25" i="4"/>
  <c r="D25" i="4" s="1"/>
  <c r="E25" i="4" s="1"/>
  <c r="C30" i="4"/>
  <c r="D30" i="4" s="1"/>
  <c r="E30" i="4" s="1"/>
  <c r="C35" i="4"/>
  <c r="D35" i="4" s="1"/>
  <c r="E35" i="4" s="1"/>
  <c r="C23" i="4"/>
  <c r="D23" i="4" s="1"/>
  <c r="E23" i="4" s="1"/>
  <c r="C41" i="4"/>
  <c r="D41" i="4" s="1"/>
  <c r="E41" i="4" s="1"/>
  <c r="C26" i="4"/>
  <c r="D26" i="4" s="1"/>
  <c r="E26" i="4" s="1"/>
  <c r="C31" i="4"/>
  <c r="D31" i="4" s="1"/>
  <c r="E31" i="4" s="1"/>
  <c r="C34" i="4"/>
  <c r="D34" i="4" s="1"/>
  <c r="E34" i="4" s="1"/>
  <c r="C39" i="4"/>
  <c r="D39" i="4" s="1"/>
  <c r="E39" i="4" s="1"/>
  <c r="C46" i="2"/>
  <c r="D46" i="2" s="1"/>
  <c r="E46" i="2" s="1"/>
  <c r="C38" i="2"/>
  <c r="D38" i="2" s="1"/>
  <c r="E38" i="2" s="1"/>
  <c r="C29" i="2"/>
  <c r="D29" i="2" s="1"/>
  <c r="E29" i="2" s="1"/>
  <c r="B2" i="2"/>
  <c r="B3" i="4"/>
  <c r="B3" i="3"/>
  <c r="C44" i="2"/>
  <c r="D44" i="2" s="1"/>
  <c r="E44" i="2" s="1"/>
  <c r="C34" i="2"/>
  <c r="D34" i="2" s="1"/>
  <c r="E34" i="2" s="1"/>
  <c r="C23" i="2"/>
  <c r="C22" i="4"/>
  <c r="D22" i="4" s="1"/>
  <c r="E22" i="4" s="1"/>
  <c r="C27" i="2"/>
  <c r="D27" i="2" s="1"/>
  <c r="E27" i="2" s="1"/>
  <c r="C35" i="2"/>
  <c r="C39" i="2"/>
  <c r="D39" i="2" s="1"/>
  <c r="E39" i="2" s="1"/>
  <c r="C32" i="2"/>
  <c r="D32" i="2" s="1"/>
  <c r="E32" i="2" s="1"/>
  <c r="C30" i="2"/>
  <c r="D30" i="2" s="1"/>
  <c r="E30" i="2" s="1"/>
  <c r="C42" i="4"/>
  <c r="D42" i="4" s="1"/>
  <c r="E42" i="4" s="1"/>
  <c r="C42" i="2"/>
  <c r="D42" i="2" s="1"/>
  <c r="E42" i="2" s="1"/>
  <c r="C28" i="2"/>
  <c r="D28" i="2" s="1"/>
  <c r="E28" i="2" s="1"/>
  <c r="C27" i="4"/>
  <c r="D27" i="4" s="1"/>
  <c r="E27" i="4" s="1"/>
  <c r="C37" i="2"/>
  <c r="D37" i="2" s="1"/>
  <c r="E37" i="2" s="1"/>
  <c r="C26" i="2"/>
  <c r="D26" i="2" s="1"/>
  <c r="E26" i="2" s="1"/>
  <c r="C33" i="4"/>
  <c r="B2" i="4"/>
  <c r="C40" i="2"/>
  <c r="D40" i="2" s="1"/>
  <c r="E40" i="2" s="1"/>
  <c r="C33" i="2"/>
  <c r="D33" i="2" s="1"/>
  <c r="E33" i="2" s="1"/>
  <c r="C24" i="2"/>
  <c r="D24" i="2" s="1"/>
  <c r="E24" i="2" s="1"/>
  <c r="C22" i="2"/>
  <c r="D22" i="2" s="1"/>
  <c r="E22" i="2" s="1"/>
  <c r="C20" i="4"/>
  <c r="D20" i="4" s="1"/>
  <c r="E20" i="4" s="1"/>
  <c r="D13" i="4" l="1"/>
  <c r="D21" i="4"/>
  <c r="C46" i="4"/>
  <c r="D14" i="4" s="1"/>
  <c r="D33" i="4"/>
  <c r="D35" i="2"/>
  <c r="C48" i="2"/>
  <c r="E14" i="2" s="1"/>
  <c r="E13" i="2"/>
  <c r="D23" i="2"/>
  <c r="F21" i="4"/>
  <c r="F22" i="4" s="1"/>
  <c r="F23" i="4" s="1"/>
  <c r="F24" i="4" s="1"/>
  <c r="F25" i="4" s="1"/>
  <c r="F26" i="4" s="1"/>
  <c r="F27" i="4" s="1"/>
  <c r="F28" i="4" s="1"/>
  <c r="F29" i="4" s="1"/>
  <c r="F30" i="4" s="1"/>
  <c r="F31" i="4" s="1"/>
  <c r="F32" i="4" s="1"/>
  <c r="D15" i="4" l="1"/>
  <c r="F33" i="4"/>
  <c r="F34" i="4" s="1"/>
  <c r="F35" i="4" s="1"/>
  <c r="F36" i="4" s="1"/>
  <c r="F37" i="4" s="1"/>
  <c r="F38" i="4" s="1"/>
  <c r="F39" i="4" s="1"/>
  <c r="F40" i="4" s="1"/>
  <c r="F41" i="4" s="1"/>
  <c r="F42" i="4" s="1"/>
  <c r="F43" i="4" s="1"/>
  <c r="F44" i="4" s="1"/>
  <c r="F52" i="4" s="1"/>
  <c r="E14" i="4" s="1"/>
  <c r="F49" i="4"/>
  <c r="E13" i="4" s="1"/>
  <c r="D56" i="4"/>
  <c r="E21" i="4"/>
  <c r="E56" i="4" s="1"/>
  <c r="E15" i="2"/>
  <c r="E35" i="2"/>
  <c r="D48" i="2"/>
  <c r="D59" i="2"/>
  <c r="F23" i="2"/>
  <c r="F24" i="2" s="1"/>
  <c r="F25" i="2" s="1"/>
  <c r="F26" i="2" s="1"/>
  <c r="F27" i="2" s="1"/>
  <c r="F28" i="2" s="1"/>
  <c r="F29" i="2" s="1"/>
  <c r="F30" i="2" s="1"/>
  <c r="F31" i="2" s="1"/>
  <c r="F32" i="2" s="1"/>
  <c r="F33" i="2" s="1"/>
  <c r="F34" i="2" s="1"/>
  <c r="E33" i="4"/>
  <c r="D57" i="4"/>
  <c r="D58" i="4" s="1"/>
  <c r="F24" i="1" s="1"/>
  <c r="I24" i="1" s="1"/>
  <c r="D46" i="4"/>
  <c r="C28" i="3"/>
  <c r="D28" i="3" s="1"/>
  <c r="E28" i="3" s="1"/>
  <c r="C36" i="3"/>
  <c r="D36" i="3" s="1"/>
  <c r="E36" i="3" s="1"/>
  <c r="C44" i="3"/>
  <c r="D44" i="3" s="1"/>
  <c r="E44" i="3" s="1"/>
  <c r="C25" i="3"/>
  <c r="C24" i="3"/>
  <c r="D24" i="3" s="1"/>
  <c r="E24" i="3" s="1"/>
  <c r="C32" i="3"/>
  <c r="D32" i="3" s="1"/>
  <c r="E32" i="3" s="1"/>
  <c r="C40" i="3"/>
  <c r="D40" i="3" s="1"/>
  <c r="E40" i="3" s="1"/>
  <c r="C48" i="3"/>
  <c r="D48" i="3" s="1"/>
  <c r="E48" i="3" s="1"/>
  <c r="C38" i="3"/>
  <c r="D38" i="3" s="1"/>
  <c r="E38" i="3" s="1"/>
  <c r="C30" i="3"/>
  <c r="D30" i="3" s="1"/>
  <c r="E30" i="3" s="1"/>
  <c r="C45" i="3"/>
  <c r="D45" i="3" s="1"/>
  <c r="E45" i="3" s="1"/>
  <c r="C47" i="3"/>
  <c r="D47" i="3" s="1"/>
  <c r="E47" i="3" s="1"/>
  <c r="C26" i="3"/>
  <c r="D26" i="3" s="1"/>
  <c r="E26" i="3" s="1"/>
  <c r="C41" i="3"/>
  <c r="D41" i="3" s="1"/>
  <c r="E41" i="3" s="1"/>
  <c r="C43" i="3"/>
  <c r="D43" i="3" s="1"/>
  <c r="E43" i="3" s="1"/>
  <c r="C37" i="3"/>
  <c r="C39" i="3"/>
  <c r="D39" i="3" s="1"/>
  <c r="E39" i="3" s="1"/>
  <c r="C33" i="3"/>
  <c r="D33" i="3" s="1"/>
  <c r="E33" i="3" s="1"/>
  <c r="C29" i="3"/>
  <c r="D29" i="3" s="1"/>
  <c r="E29" i="3" s="1"/>
  <c r="C46" i="3"/>
  <c r="D46" i="3" s="1"/>
  <c r="E46" i="3" s="1"/>
  <c r="C42" i="3"/>
  <c r="D42" i="3" s="1"/>
  <c r="E42" i="3" s="1"/>
  <c r="C31" i="3"/>
  <c r="D31" i="3" s="1"/>
  <c r="E31" i="3" s="1"/>
  <c r="C34" i="3"/>
  <c r="D34" i="3" s="1"/>
  <c r="E34" i="3" s="1"/>
  <c r="C35" i="3"/>
  <c r="D35" i="3" s="1"/>
  <c r="E35" i="3" s="1"/>
  <c r="C27" i="3"/>
  <c r="D27" i="3" s="1"/>
  <c r="E27" i="3" s="1"/>
  <c r="D58" i="2"/>
  <c r="E23" i="2"/>
  <c r="E58" i="2" s="1"/>
  <c r="G21" i="4" l="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52" i="4" s="1"/>
  <c r="G57" i="4" s="1"/>
  <c r="E57" i="4"/>
  <c r="E58" i="4" s="1"/>
  <c r="F25" i="1" s="1"/>
  <c r="I25" i="1" s="1"/>
  <c r="E46" i="4"/>
  <c r="D37" i="3"/>
  <c r="C50" i="3"/>
  <c r="E16" i="3" s="1"/>
  <c r="E48" i="2"/>
  <c r="E59" i="2"/>
  <c r="E60" i="2" s="1"/>
  <c r="F17" i="1" s="1"/>
  <c r="I17" i="1" s="1"/>
  <c r="F35" i="2"/>
  <c r="F36" i="2" s="1"/>
  <c r="F37" i="2" s="1"/>
  <c r="F38" i="2" s="1"/>
  <c r="F39" i="2" s="1"/>
  <c r="F40" i="2" s="1"/>
  <c r="F41" i="2" s="1"/>
  <c r="F42" i="2" s="1"/>
  <c r="F43" i="2" s="1"/>
  <c r="F44" i="2" s="1"/>
  <c r="F45" i="2" s="1"/>
  <c r="F46" i="2" s="1"/>
  <c r="F54" i="2" s="1"/>
  <c r="F14" i="2" s="1"/>
  <c r="D25" i="3"/>
  <c r="E15" i="3"/>
  <c r="F51" i="2"/>
  <c r="F13" i="2" s="1"/>
  <c r="G23" i="2"/>
  <c r="G24" i="2" s="1"/>
  <c r="G25" i="2" s="1"/>
  <c r="G26" i="2" s="1"/>
  <c r="G27" i="2" s="1"/>
  <c r="G28" i="2" s="1"/>
  <c r="G29" i="2" s="1"/>
  <c r="G30" i="2" s="1"/>
  <c r="G31" i="2" s="1"/>
  <c r="G32" i="2" s="1"/>
  <c r="G33" i="2" s="1"/>
  <c r="G34" i="2" s="1"/>
  <c r="D60" i="2"/>
  <c r="F16" i="1" s="1"/>
  <c r="I16" i="1" s="1"/>
  <c r="E15" i="4"/>
  <c r="F12" i="1" s="1"/>
  <c r="I12" i="1" s="1"/>
  <c r="G49" i="4" l="1"/>
  <c r="G56" i="4" s="1"/>
  <c r="G58" i="4" s="1"/>
  <c r="F26" i="1" s="1"/>
  <c r="I26" i="1" s="1"/>
  <c r="E17" i="3"/>
  <c r="F15" i="2"/>
  <c r="F10" i="1" s="1"/>
  <c r="I10" i="1" s="1"/>
  <c r="G35" i="2"/>
  <c r="G36" i="2" s="1"/>
  <c r="G37" i="2" s="1"/>
  <c r="G38" i="2" s="1"/>
  <c r="G39" i="2" s="1"/>
  <c r="G40" i="2" s="1"/>
  <c r="G41" i="2" s="1"/>
  <c r="G42" i="2" s="1"/>
  <c r="G43" i="2" s="1"/>
  <c r="G44" i="2" s="1"/>
  <c r="G45" i="2" s="1"/>
  <c r="G46" i="2" s="1"/>
  <c r="G54" i="2" s="1"/>
  <c r="G59" i="2" s="1"/>
  <c r="G51" i="2"/>
  <c r="G58" i="2" s="1"/>
  <c r="G25" i="3"/>
  <c r="G26" i="3" s="1"/>
  <c r="G27" i="3" s="1"/>
  <c r="G28" i="3" s="1"/>
  <c r="G29" i="3" s="1"/>
  <c r="G30" i="3" s="1"/>
  <c r="G31" i="3" s="1"/>
  <c r="G32" i="3" s="1"/>
  <c r="G33" i="3" s="1"/>
  <c r="G34" i="3" s="1"/>
  <c r="G35" i="3" s="1"/>
  <c r="G36" i="3" s="1"/>
  <c r="D50" i="3"/>
  <c r="E37" i="3"/>
  <c r="D61" i="3"/>
  <c r="D60" i="3"/>
  <c r="E25" i="3"/>
  <c r="E60" i="3" s="1"/>
  <c r="F25" i="3"/>
  <c r="F26" i="3" s="1"/>
  <c r="F27" i="3" s="1"/>
  <c r="F28" i="3" s="1"/>
  <c r="F29" i="3" s="1"/>
  <c r="F30" i="3" s="1"/>
  <c r="F31" i="3" s="1"/>
  <c r="F32" i="3" s="1"/>
  <c r="F33" i="3" s="1"/>
  <c r="F34" i="3" s="1"/>
  <c r="F35" i="3" s="1"/>
  <c r="F36" i="3" s="1"/>
  <c r="F53" i="3" s="1"/>
  <c r="F15" i="3" s="1"/>
  <c r="D62" i="3" l="1"/>
  <c r="F20" i="1" s="1"/>
  <c r="I20" i="1" s="1"/>
  <c r="G60" i="2"/>
  <c r="F18" i="1" s="1"/>
  <c r="I18" i="1" s="1"/>
  <c r="G37" i="3"/>
  <c r="G38" i="3" s="1"/>
  <c r="G39" i="3" s="1"/>
  <c r="G40" i="3" s="1"/>
  <c r="G41" i="3" s="1"/>
  <c r="G42" i="3" s="1"/>
  <c r="G43" i="3" s="1"/>
  <c r="G44" i="3" s="1"/>
  <c r="G45" i="3" s="1"/>
  <c r="G46" i="3" s="1"/>
  <c r="G47" i="3" s="1"/>
  <c r="G48" i="3" s="1"/>
  <c r="G56" i="3" s="1"/>
  <c r="G61" i="3" s="1"/>
  <c r="E61" i="3"/>
  <c r="E62" i="3" s="1"/>
  <c r="F21" i="1" s="1"/>
  <c r="I21" i="1" s="1"/>
  <c r="E50" i="3"/>
  <c r="G53" i="3"/>
  <c r="G60" i="3" s="1"/>
  <c r="F37" i="3"/>
  <c r="F38" i="3" s="1"/>
  <c r="F39" i="3" s="1"/>
  <c r="F40" i="3" s="1"/>
  <c r="F41" i="3" s="1"/>
  <c r="F42" i="3" s="1"/>
  <c r="F43" i="3" s="1"/>
  <c r="F44" i="3" s="1"/>
  <c r="F45" i="3" s="1"/>
  <c r="F46" i="3" s="1"/>
  <c r="F47" i="3" s="1"/>
  <c r="F48" i="3" s="1"/>
  <c r="F56" i="3" s="1"/>
  <c r="F16" i="3" s="1"/>
  <c r="F17" i="3" s="1"/>
  <c r="F11" i="1" s="1"/>
  <c r="I11" i="1" s="1"/>
  <c r="G62" i="3" l="1"/>
  <c r="F22" i="1" s="1"/>
  <c r="I22" i="1" s="1"/>
</calcChain>
</file>

<file path=xl/sharedStrings.xml><?xml version="1.0" encoding="utf-8"?>
<sst xmlns="http://schemas.openxmlformats.org/spreadsheetml/2006/main" count="188" uniqueCount="78">
  <si>
    <t>Description of Adjustment:</t>
  </si>
  <si>
    <t>WA</t>
  </si>
  <si>
    <t>SCHMAT</t>
  </si>
  <si>
    <t>Adjustment to Tax:</t>
  </si>
  <si>
    <t>PRO</t>
  </si>
  <si>
    <t>REF#</t>
  </si>
  <si>
    <t>ALLOCATED</t>
  </si>
  <si>
    <t>FACTOR %</t>
  </si>
  <si>
    <t>FACTOR</t>
  </si>
  <si>
    <t>COMPANY</t>
  </si>
  <si>
    <t>Type</t>
  </si>
  <si>
    <t>ACCOUNT</t>
  </si>
  <si>
    <t>WASHINGTON</t>
  </si>
  <si>
    <t>TOTAL</t>
  </si>
  <si>
    <t>PAGE</t>
  </si>
  <si>
    <t>PacifiCorp</t>
  </si>
  <si>
    <t>Adjustment:</t>
  </si>
  <si>
    <t>ADIT</t>
  </si>
  <si>
    <t>41110</t>
  </si>
  <si>
    <t>Above</t>
  </si>
  <si>
    <t>AMA 2025</t>
  </si>
  <si>
    <t>AMA 2024</t>
  </si>
  <si>
    <t>Annual Total</t>
  </si>
  <si>
    <t>Reg. Liab.</t>
  </si>
  <si>
    <t>Def Inc Tax Exp</t>
  </si>
  <si>
    <t>Tax</t>
  </si>
  <si>
    <t>Mthly Accum.</t>
  </si>
  <si>
    <t>below</t>
  </si>
  <si>
    <t>Pro Forma Amount (below)</t>
  </si>
  <si>
    <t>Pro Forma Amount (Adj 6.4)</t>
  </si>
  <si>
    <t>Balance</t>
  </si>
  <si>
    <t>Amortization</t>
  </si>
  <si>
    <t>Reg. Liability</t>
  </si>
  <si>
    <t xml:space="preserve">Total   </t>
  </si>
  <si>
    <t>Washington Allocation Annual Amount</t>
  </si>
  <si>
    <t>Total Company Annual Amount</t>
  </si>
  <si>
    <t>Decomm Costs</t>
  </si>
  <si>
    <t>Incremental Decommissioning Costs</t>
  </si>
  <si>
    <t>Other Closure Costs</t>
  </si>
  <si>
    <t>Updated Washington Allocation Annual Amount</t>
  </si>
  <si>
    <t>2024 Pro Forma Amount (Adj 6.4)</t>
  </si>
  <si>
    <t>2025 Pro Forma Amount (below)</t>
  </si>
  <si>
    <t>December 2024 Pro forma Tax Amounts</t>
  </si>
  <si>
    <t>December 2025 Pro forma Tax Amounts</t>
  </si>
  <si>
    <t>Currently Approved Washington Allocation Annual Amount</t>
  </si>
  <si>
    <t>Bridger Mine Reclamation Costs</t>
  </si>
  <si>
    <t>Annual Incremental Decomm.</t>
  </si>
  <si>
    <t>Reclamation Costs</t>
  </si>
  <si>
    <t>Sch M - Incr. Decom.</t>
  </si>
  <si>
    <t>DIT Expense - Incr. Decom.</t>
  </si>
  <si>
    <t>ADIT Balance - Incr. Decom.</t>
  </si>
  <si>
    <t>Sch M - Other Closure</t>
  </si>
  <si>
    <t>DIT Exp - Other Closure</t>
  </si>
  <si>
    <t>ADIT Bal. - Other Closure</t>
  </si>
  <si>
    <t>Sch M - Reclamation Costs</t>
  </si>
  <si>
    <t>DIT Exp. - Reclamation</t>
  </si>
  <si>
    <t>ADIT Bal - Reclamation</t>
  </si>
  <si>
    <t>Adjustment to Rate Base</t>
  </si>
  <si>
    <t>Washington 2023 General Rate Case</t>
  </si>
  <si>
    <t>Decommissioning and Other Plant Closure Cost Adjustment - Year 2</t>
  </si>
  <si>
    <t>Page 14.4.3_R</t>
  </si>
  <si>
    <t>Ref 6.4.4_R - Exh. SLC-13C</t>
  </si>
  <si>
    <t>Ref. 6.4.3_R, Exh. SLC-11</t>
  </si>
  <si>
    <t>Ref 14.4_R</t>
  </si>
  <si>
    <t>Ref 6.4.3_R</t>
  </si>
  <si>
    <t>Exh. SLC-11</t>
  </si>
  <si>
    <t>Dec 2024 Pro forma Tax Amounts (Adj. 6.4_R)</t>
  </si>
  <si>
    <t>14.4_R</t>
  </si>
  <si>
    <t>14.4.3_R</t>
  </si>
  <si>
    <t>Page 14.4.1_R</t>
  </si>
  <si>
    <t>Ref 6.4.1_R, Exh. SLC-11</t>
  </si>
  <si>
    <t>Ref 6.4.1_R</t>
  </si>
  <si>
    <t>Page 14.4.2_R</t>
  </si>
  <si>
    <t>Ref 6.4.2_R, Exh. SLC-11</t>
  </si>
  <si>
    <t>Ref 6.4.2_R</t>
  </si>
  <si>
    <t>14.4.1_R</t>
  </si>
  <si>
    <t>14.4.2_R</t>
  </si>
  <si>
    <r>
      <t xml:space="preserve">This adjustment includes into revenue requirement the incremental decommissioning costs and other plant closure costs associated with the revised decommissioning study and those included in the 2018 Depreciation Study. These costs were approved to be collected over ten years starting in 2021, as approved in the Company's most recent General Rate Case, Docket No. UE-191024. This adjustment also includes Bridger reclamation costs, which were also approved to be spread over 10 years in the same docket.   However, in the current proceeding, the Company is proposing to continue including coal-fire resources and the Jim Bridger Mine rate base in Washington retail rates through 2025.   Accordingly, the estimated reclamation costs for the Jim Bridger Mine asset has been recalibrated to reflect on-going operations through 2025.  This updated total reclamation is then spread evenly through 2030, which was the approved end of amortization life as approved in UE-191024 for this expense.
This adjustment walks forward the regulatory liability balance from December 2024 AMA level to the December 2025 AMA levels, and reflect the associated incremental tax impacts. Further supporting documentation detailing the calculation of this adjustment is contained in Confidential Exhibit No. SLC-6C, page 6.4.4.
</t>
    </r>
    <r>
      <rPr>
        <i/>
        <sz val="10"/>
        <rFont val="Arial"/>
        <family val="2"/>
      </rPr>
      <t>This adjustment has been updated in rebuttal to reflect incremental reclamation and unrecovered investment costs collected since approval in the Company's 2021 GRC to begin collection of these costs as an offset to the projected incremental reclamation and unrecovered investment costs projected under current case assumptions.</t>
    </r>
    <r>
      <rPr>
        <sz val="10"/>
        <rFont val="Arial"/>
        <family val="2"/>
      </rPr>
      <t xml:space="preserve"> </t>
    </r>
    <r>
      <rPr>
        <i/>
        <sz val="10"/>
        <rFont val="Arial"/>
        <family val="2"/>
      </rPr>
      <t>Supporting documentation detailing the rebuttal calculation of this adjustment is contained in Confidential Exhibit No. SLC-13C, page 6.4.4_R.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</si>
</sst>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0.0000%"/>
    <numFmt numFmtId="165" formatCode="0.000%"/>
    <numFmt numFmtId="166" formatCode="_(* #,##0_);_(* \(#,##0\);_(* &quot;-&quot;??_);_(@_)"/>
    <numFmt numFmtId="167" formatCode="_(&quot;$&quot;* #,##0_);_(&quot;$&quot;* \(#,##0\);_(&quot;$&quot;* &quot;-&quot;??_);_(@_)"/>
    <numFmt numFmtId="168" formatCode="0.0"/>
    <numFmt numFmtId="169" formatCode="[$-409]mmm\-yy;@"/>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sz val="12"/>
      <name val="Times New Roman"/>
      <family val="1"/>
    </font>
    <font>
      <u/>
      <sz val="10"/>
      <name val="Arial"/>
      <family val="2"/>
    </font>
    <font>
      <b/>
      <i/>
      <sz val="10"/>
      <name val="Arial"/>
      <family val="2"/>
    </font>
    <font>
      <b/>
      <u/>
      <sz val="10"/>
      <name val="Arial"/>
      <family val="2"/>
    </font>
    <font>
      <b/>
      <sz val="10"/>
      <color theme="1"/>
      <name val="Arial"/>
      <family val="2"/>
    </font>
    <font>
      <sz val="10"/>
      <name val="MS Sans Serif"/>
      <family val="2"/>
    </font>
    <font>
      <sz val="10"/>
      <color rgb="FFFF0000"/>
      <name val="Arial"/>
      <family val="2"/>
    </font>
    <font>
      <b/>
      <i/>
      <u/>
      <sz val="10"/>
      <name val="Arial"/>
      <family val="2"/>
    </font>
    <font>
      <i/>
      <sz val="10"/>
      <name val="Arial"/>
      <family val="2"/>
    </font>
    <font>
      <sz val="10"/>
      <color theme="1"/>
      <name val="Arial"/>
      <family val="2"/>
    </font>
    <font>
      <b/>
      <sz val="10"/>
      <color rgb="FFFF0000"/>
      <name val="Arial"/>
      <family val="2"/>
    </font>
  </fonts>
  <fills count="2">
    <fill>
      <patternFill patternType="none"/>
    </fill>
    <fill>
      <patternFill patternType="gray125"/>
    </fill>
  </fills>
  <borders count="17">
    <border>
      <left/>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double">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9" fillId="0" borderId="0"/>
    <xf numFmtId="9" fontId="1" fillId="0" borderId="0" applyFont="0" applyFill="0" applyBorder="0" applyAlignment="0" applyProtection="0"/>
  </cellStyleXfs>
  <cellXfs count="137">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horizontal="center"/>
    </xf>
    <xf numFmtId="41" fontId="2" fillId="0" borderId="0" xfId="1" applyNumberFormat="1" applyFont="1" applyFill="1" applyBorder="1" applyAlignment="1">
      <alignment horizontal="center"/>
    </xf>
    <xf numFmtId="164" fontId="2" fillId="0" borderId="0" xfId="3" applyNumberFormat="1" applyFont="1" applyFill="1" applyBorder="1" applyAlignment="1">
      <alignment horizontal="center"/>
    </xf>
    <xf numFmtId="0" fontId="3" fillId="0" borderId="0" xfId="0" applyFont="1"/>
    <xf numFmtId="41" fontId="2" fillId="0" borderId="0" xfId="1" applyNumberFormat="1" applyFont="1" applyFill="1" applyAlignment="1">
      <alignment horizontal="center"/>
    </xf>
    <xf numFmtId="164" fontId="2" fillId="0" borderId="0" xfId="3" applyNumberFormat="1" applyFont="1" applyFill="1" applyAlignment="1">
      <alignment horizontal="center"/>
    </xf>
    <xf numFmtId="0" fontId="2" fillId="0" borderId="0" xfId="0" quotePrefix="1" applyFont="1" applyAlignment="1">
      <alignment horizontal="left"/>
    </xf>
    <xf numFmtId="165" fontId="2" fillId="0" borderId="0" xfId="0" applyNumberFormat="1" applyFont="1"/>
    <xf numFmtId="166" fontId="2" fillId="0" borderId="0" xfId="1" applyNumberFormat="1" applyFont="1" applyFill="1"/>
    <xf numFmtId="0" fontId="2" fillId="0" borderId="0" xfId="0" applyFont="1" applyAlignment="1">
      <alignment horizontal="left"/>
    </xf>
    <xf numFmtId="166" fontId="2" fillId="0" borderId="0" xfId="4" applyNumberFormat="1" applyFont="1" applyFill="1" applyBorder="1" applyAlignment="1">
      <alignment horizontal="center"/>
    </xf>
    <xf numFmtId="164" fontId="2" fillId="0" borderId="0" xfId="5" applyNumberFormat="1" applyFont="1" applyFill="1" applyBorder="1" applyAlignment="1" applyProtection="1">
      <alignment horizontal="right"/>
      <protection locked="0"/>
    </xf>
    <xf numFmtId="0" fontId="2" fillId="0" borderId="0" xfId="0" applyFont="1" applyAlignment="1">
      <alignment horizontal="left" indent="1"/>
    </xf>
    <xf numFmtId="10" fontId="2" fillId="0" borderId="0" xfId="0" applyNumberFormat="1" applyFont="1"/>
    <xf numFmtId="167" fontId="2" fillId="0" borderId="0" xfId="2" applyNumberFormat="1" applyFont="1" applyFill="1"/>
    <xf numFmtId="0" fontId="5" fillId="0" borderId="0" xfId="0" applyFont="1" applyAlignment="1">
      <alignment horizontal="left"/>
    </xf>
    <xf numFmtId="166" fontId="2" fillId="0" borderId="0" xfId="6" applyNumberFormat="1" applyFont="1" applyFill="1" applyBorder="1" applyAlignment="1">
      <alignment horizontal="center"/>
    </xf>
    <xf numFmtId="165" fontId="2" fillId="0" borderId="0" xfId="0" applyNumberFormat="1" applyFont="1" applyAlignment="1">
      <alignment horizontal="center"/>
    </xf>
    <xf numFmtId="0" fontId="3" fillId="0" borderId="0" xfId="7" applyFont="1" applyAlignment="1">
      <alignment horizontal="left"/>
    </xf>
    <xf numFmtId="165" fontId="2" fillId="0" borderId="0" xfId="3" applyNumberFormat="1" applyFont="1" applyFill="1" applyAlignment="1">
      <alignment horizontal="center"/>
    </xf>
    <xf numFmtId="166" fontId="2" fillId="0" borderId="0" xfId="1" applyNumberFormat="1" applyFont="1" applyFill="1" applyBorder="1" applyAlignment="1">
      <alignment horizontal="center"/>
    </xf>
    <xf numFmtId="0" fontId="3"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center"/>
    </xf>
    <xf numFmtId="168" fontId="2" fillId="0" borderId="0" xfId="0" applyNumberFormat="1" applyFont="1" applyAlignment="1">
      <alignment horizontal="center" vertical="center"/>
    </xf>
    <xf numFmtId="166" fontId="3" fillId="0" borderId="0" xfId="0" applyNumberFormat="1" applyFont="1" applyAlignment="1">
      <alignment horizontal="right"/>
    </xf>
    <xf numFmtId="166" fontId="2" fillId="0" borderId="6" xfId="0" applyNumberFormat="1" applyFont="1" applyBorder="1"/>
    <xf numFmtId="0" fontId="2" fillId="0" borderId="6" xfId="0" applyFont="1" applyBorder="1"/>
    <xf numFmtId="0" fontId="2" fillId="0" borderId="0" xfId="0" applyFont="1" applyAlignment="1">
      <alignment horizontal="right"/>
    </xf>
    <xf numFmtId="166" fontId="2" fillId="0" borderId="0" xfId="1" applyNumberFormat="1" applyFont="1" applyFill="1" applyBorder="1"/>
    <xf numFmtId="0" fontId="3" fillId="0" borderId="7" xfId="0" applyFont="1" applyBorder="1" applyAlignment="1">
      <alignment horizontal="center"/>
    </xf>
    <xf numFmtId="166" fontId="3" fillId="0" borderId="7" xfId="1" quotePrefix="1" applyNumberFormat="1" applyFont="1" applyFill="1" applyBorder="1" applyAlignment="1">
      <alignment horizontal="center"/>
    </xf>
    <xf numFmtId="166" fontId="3" fillId="0" borderId="7" xfId="1" applyNumberFormat="1" applyFont="1" applyFill="1" applyBorder="1" applyAlignment="1">
      <alignment horizontal="center"/>
    </xf>
    <xf numFmtId="166" fontId="2" fillId="0" borderId="0" xfId="1" applyNumberFormat="1" applyFont="1" applyFill="1" applyBorder="1" applyAlignment="1">
      <alignment horizontal="right"/>
    </xf>
    <xf numFmtId="17" fontId="2" fillId="0" borderId="0" xfId="0" applyNumberFormat="1" applyFont="1" applyAlignment="1">
      <alignment horizontal="center"/>
    </xf>
    <xf numFmtId="166" fontId="3" fillId="0" borderId="8" xfId="0" applyNumberFormat="1" applyFont="1" applyBorder="1"/>
    <xf numFmtId="166" fontId="3" fillId="0" borderId="9" xfId="0" applyNumberFormat="1" applyFont="1" applyBorder="1"/>
    <xf numFmtId="17" fontId="3" fillId="0" borderId="10" xfId="0" applyNumberFormat="1" applyFont="1" applyBorder="1" applyAlignment="1">
      <alignment horizontal="center"/>
    </xf>
    <xf numFmtId="166" fontId="2" fillId="0" borderId="0" xfId="0" applyNumberFormat="1" applyFont="1"/>
    <xf numFmtId="166" fontId="3" fillId="0" borderId="0" xfId="1" applyNumberFormat="1" applyFont="1" applyFill="1" applyBorder="1"/>
    <xf numFmtId="166" fontId="3" fillId="0" borderId="8" xfId="0" applyNumberFormat="1" applyFont="1" applyBorder="1" applyAlignment="1">
      <alignment horizontal="right"/>
    </xf>
    <xf numFmtId="166" fontId="3" fillId="0" borderId="9" xfId="0" applyNumberFormat="1" applyFont="1" applyBorder="1" applyAlignment="1">
      <alignment horizontal="right"/>
    </xf>
    <xf numFmtId="169" fontId="2" fillId="0" borderId="0" xfId="0" applyNumberFormat="1" applyFont="1" applyAlignment="1">
      <alignment horizontal="center"/>
    </xf>
    <xf numFmtId="0" fontId="3" fillId="0" borderId="11" xfId="0" applyFont="1" applyBorder="1" applyAlignment="1">
      <alignment horizontal="center"/>
    </xf>
    <xf numFmtId="166" fontId="3" fillId="0" borderId="11" xfId="0" applyNumberFormat="1" applyFont="1" applyBorder="1" applyAlignment="1">
      <alignment horizontal="center"/>
    </xf>
    <xf numFmtId="0" fontId="3" fillId="0" borderId="12" xfId="0" applyFont="1" applyBorder="1" applyAlignment="1">
      <alignment horizontal="center"/>
    </xf>
    <xf numFmtId="166" fontId="3" fillId="0" borderId="12" xfId="0" applyNumberFormat="1" applyFont="1" applyBorder="1" applyAlignment="1">
      <alignment horizontal="center"/>
    </xf>
    <xf numFmtId="0" fontId="3" fillId="0" borderId="0" xfId="0" applyFont="1" applyAlignment="1">
      <alignment horizontal="center"/>
    </xf>
    <xf numFmtId="166" fontId="2" fillId="0" borderId="0" xfId="8" applyNumberFormat="1"/>
    <xf numFmtId="0" fontId="2" fillId="0" borderId="0" xfId="8"/>
    <xf numFmtId="166" fontId="3" fillId="0" borderId="0" xfId="8" applyNumberFormat="1" applyFont="1" applyAlignment="1">
      <alignment horizontal="right"/>
    </xf>
    <xf numFmtId="166" fontId="6" fillId="0" borderId="0" xfId="8" applyNumberFormat="1" applyFont="1" applyAlignment="1">
      <alignment horizontal="right"/>
    </xf>
    <xf numFmtId="0" fontId="3" fillId="0" borderId="0" xfId="8" applyFont="1" applyAlignment="1">
      <alignment horizontal="right"/>
    </xf>
    <xf numFmtId="166" fontId="3" fillId="0" borderId="6" xfId="0" applyNumberFormat="1" applyFont="1" applyBorder="1"/>
    <xf numFmtId="0" fontId="2" fillId="0" borderId="0" xfId="8" applyAlignment="1">
      <alignment horizontal="right"/>
    </xf>
    <xf numFmtId="0" fontId="6" fillId="0" borderId="0" xfId="8" applyFont="1"/>
    <xf numFmtId="166" fontId="2" fillId="0" borderId="7" xfId="8" applyNumberFormat="1" applyBorder="1"/>
    <xf numFmtId="0" fontId="7" fillId="0" borderId="0" xfId="8" applyFont="1" applyAlignment="1">
      <alignment horizontal="center"/>
    </xf>
    <xf numFmtId="0" fontId="8" fillId="0" borderId="0" xfId="0" applyFont="1" applyAlignment="1">
      <alignment horizontal="center"/>
    </xf>
    <xf numFmtId="166" fontId="3" fillId="0" borderId="13" xfId="9" applyNumberFormat="1" applyFont="1" applyBorder="1" applyAlignment="1">
      <alignment horizontal="center" vertical="center"/>
    </xf>
    <xf numFmtId="0" fontId="3" fillId="0" borderId="13" xfId="9" applyFont="1" applyBorder="1" applyAlignment="1">
      <alignment horizontal="right" vertical="center"/>
    </xf>
    <xf numFmtId="0" fontId="2" fillId="0" borderId="0" xfId="9" applyFont="1" applyAlignment="1">
      <alignment horizontal="center" vertical="center"/>
    </xf>
    <xf numFmtId="0" fontId="2" fillId="0" borderId="0" xfId="9" applyFont="1" applyAlignment="1">
      <alignment vertical="center"/>
    </xf>
    <xf numFmtId="0" fontId="10" fillId="0" borderId="0" xfId="0" applyFont="1"/>
    <xf numFmtId="0" fontId="3" fillId="0" borderId="13" xfId="9" applyFont="1" applyBorder="1" applyAlignment="1">
      <alignment horizontal="center" vertical="center" wrapText="1"/>
    </xf>
    <xf numFmtId="0" fontId="11" fillId="0" borderId="0" xfId="9" applyFont="1" applyAlignment="1">
      <alignment vertical="center"/>
    </xf>
    <xf numFmtId="0" fontId="3" fillId="0" borderId="0" xfId="9" applyFont="1" applyAlignment="1">
      <alignment vertical="center"/>
    </xf>
    <xf numFmtId="10" fontId="2" fillId="0" borderId="0" xfId="3" applyNumberFormat="1" applyFont="1" applyFill="1" applyBorder="1"/>
    <xf numFmtId="16" fontId="2" fillId="0" borderId="0" xfId="0" applyNumberFormat="1" applyFont="1" applyAlignment="1">
      <alignment horizontal="center"/>
    </xf>
    <xf numFmtId="0" fontId="12" fillId="0" borderId="0" xfId="0" applyFont="1" applyAlignment="1">
      <alignment horizontal="right"/>
    </xf>
    <xf numFmtId="2" fontId="2" fillId="0" borderId="0" xfId="0" applyNumberFormat="1" applyFont="1" applyAlignment="1">
      <alignment horizontal="right"/>
    </xf>
    <xf numFmtId="0" fontId="13" fillId="0" borderId="0" xfId="0" applyFont="1"/>
    <xf numFmtId="166" fontId="3" fillId="0" borderId="0" xfId="0" applyNumberFormat="1" applyFont="1"/>
    <xf numFmtId="0" fontId="8" fillId="0" borderId="0" xfId="0" applyFont="1" applyAlignment="1">
      <alignment horizontal="right"/>
    </xf>
    <xf numFmtId="166" fontId="8" fillId="0" borderId="0" xfId="0" applyNumberFormat="1" applyFont="1"/>
    <xf numFmtId="17" fontId="3" fillId="0" borderId="0" xfId="10" applyNumberFormat="1" applyFont="1"/>
    <xf numFmtId="166" fontId="13" fillId="0" borderId="0" xfId="1" applyNumberFormat="1" applyFont="1" applyBorder="1"/>
    <xf numFmtId="17" fontId="13" fillId="0" borderId="0" xfId="0" applyNumberFormat="1" applyFont="1" applyAlignment="1">
      <alignment horizontal="center"/>
    </xf>
    <xf numFmtId="166" fontId="13" fillId="0" borderId="0" xfId="1" applyNumberFormat="1" applyFont="1" applyFill="1" applyBorder="1"/>
    <xf numFmtId="166" fontId="8" fillId="0" borderId="8" xfId="1" applyNumberFormat="1" applyFont="1" applyFill="1" applyBorder="1"/>
    <xf numFmtId="166" fontId="8" fillId="0" borderId="9" xfId="1" applyNumberFormat="1" applyFont="1" applyFill="1" applyBorder="1"/>
    <xf numFmtId="17" fontId="8" fillId="0" borderId="10" xfId="0" applyNumberFormat="1" applyFont="1" applyBorder="1" applyAlignment="1">
      <alignment horizontal="center"/>
    </xf>
    <xf numFmtId="166" fontId="13" fillId="0" borderId="0" xfId="1" applyNumberFormat="1" applyFont="1" applyFill="1" applyBorder="1" applyAlignment="1">
      <alignment horizontal="right"/>
    </xf>
    <xf numFmtId="166" fontId="13" fillId="0" borderId="0" xfId="0" applyNumberFormat="1" applyFont="1"/>
    <xf numFmtId="166" fontId="8" fillId="0" borderId="0" xfId="0" applyNumberFormat="1" applyFont="1" applyAlignment="1">
      <alignment horizontal="right"/>
    </xf>
    <xf numFmtId="166" fontId="8" fillId="0" borderId="0" xfId="1" applyNumberFormat="1" applyFont="1" applyFill="1" applyBorder="1"/>
    <xf numFmtId="166" fontId="8" fillId="0" borderId="8" xfId="0" applyNumberFormat="1" applyFont="1" applyBorder="1" applyAlignment="1">
      <alignment horizontal="right"/>
    </xf>
    <xf numFmtId="166" fontId="8" fillId="0" borderId="9" xfId="0" applyNumberFormat="1" applyFont="1" applyBorder="1" applyAlignment="1">
      <alignment horizontal="right"/>
    </xf>
    <xf numFmtId="0" fontId="0" fillId="0" borderId="0" xfId="0" applyAlignment="1">
      <alignment horizontal="left" vertical="center" indent="5"/>
    </xf>
    <xf numFmtId="166" fontId="13" fillId="0" borderId="0" xfId="1" applyNumberFormat="1" applyFont="1" applyFill="1"/>
    <xf numFmtId="166" fontId="13" fillId="0" borderId="0" xfId="1" applyNumberFormat="1" applyFont="1" applyFill="1" applyBorder="1" applyAlignment="1">
      <alignment horizontal="center"/>
    </xf>
    <xf numFmtId="164" fontId="13" fillId="0" borderId="0" xfId="3" applyNumberFormat="1" applyFont="1"/>
    <xf numFmtId="0" fontId="13" fillId="0" borderId="0" xfId="0" applyFont="1" applyAlignment="1">
      <alignment horizontal="center"/>
    </xf>
    <xf numFmtId="0" fontId="0" fillId="0" borderId="0" xfId="0" applyAlignment="1">
      <alignment vertical="center"/>
    </xf>
    <xf numFmtId="0" fontId="8" fillId="0" borderId="11" xfId="0" applyFont="1" applyBorder="1" applyAlignment="1">
      <alignment horizontal="center"/>
    </xf>
    <xf numFmtId="166" fontId="8" fillId="0" borderId="11" xfId="0" applyNumberFormat="1" applyFont="1" applyBorder="1" applyAlignment="1">
      <alignment horizontal="center"/>
    </xf>
    <xf numFmtId="0" fontId="8" fillId="0" borderId="12" xfId="0" applyFont="1" applyBorder="1" applyAlignment="1">
      <alignment horizontal="center"/>
    </xf>
    <xf numFmtId="166" fontId="8" fillId="0" borderId="12" xfId="0" applyNumberFormat="1" applyFont="1" applyBorder="1" applyAlignment="1">
      <alignment horizontal="center"/>
    </xf>
    <xf numFmtId="166" fontId="8" fillId="0" borderId="0" xfId="0" applyNumberFormat="1" applyFont="1" applyAlignment="1">
      <alignment horizontal="left"/>
    </xf>
    <xf numFmtId="166" fontId="13" fillId="0" borderId="13" xfId="0" applyNumberFormat="1" applyFont="1" applyBorder="1" applyAlignment="1">
      <alignment horizontal="right"/>
    </xf>
    <xf numFmtId="0" fontId="13" fillId="0" borderId="0" xfId="0" applyFont="1" applyAlignment="1">
      <alignment horizontal="right"/>
    </xf>
    <xf numFmtId="0" fontId="3" fillId="0" borderId="0" xfId="9" applyFont="1" applyBorder="1" applyAlignment="1">
      <alignment horizontal="center" vertical="center" wrapText="1"/>
    </xf>
    <xf numFmtId="0" fontId="3" fillId="0" borderId="0" xfId="9" applyFont="1" applyBorder="1" applyAlignment="1">
      <alignment vertical="center"/>
    </xf>
    <xf numFmtId="0" fontId="3" fillId="0" borderId="0" xfId="9" applyFont="1" applyBorder="1" applyAlignment="1">
      <alignment horizontal="right" vertical="center"/>
    </xf>
    <xf numFmtId="166" fontId="3" fillId="0" borderId="0" xfId="9" applyNumberFormat="1" applyFont="1" applyBorder="1" applyAlignment="1">
      <alignment horizontal="center" vertical="center"/>
    </xf>
    <xf numFmtId="0" fontId="12" fillId="0" borderId="0" xfId="0" applyFont="1"/>
    <xf numFmtId="0" fontId="13" fillId="0" borderId="0" xfId="0" applyFont="1" applyFill="1"/>
    <xf numFmtId="0" fontId="8" fillId="0" borderId="0" xfId="0" applyFont="1" applyFill="1" applyAlignment="1">
      <alignment horizontal="right"/>
    </xf>
    <xf numFmtId="166" fontId="8" fillId="0" borderId="13" xfId="0" applyNumberFormat="1" applyFont="1" applyFill="1" applyBorder="1" applyAlignment="1">
      <alignment horizontal="right"/>
    </xf>
    <xf numFmtId="166" fontId="8" fillId="0" borderId="0" xfId="0" applyNumberFormat="1" applyFont="1" applyFill="1" applyAlignment="1">
      <alignment horizontal="left"/>
    </xf>
    <xf numFmtId="166" fontId="13" fillId="0" borderId="0" xfId="0" applyNumberFormat="1" applyFont="1" applyFill="1"/>
    <xf numFmtId="166" fontId="8" fillId="0" borderId="0" xfId="0" applyNumberFormat="1" applyFont="1" applyFill="1" applyAlignment="1">
      <alignment horizontal="right"/>
    </xf>
    <xf numFmtId="166" fontId="14" fillId="0" borderId="0" xfId="0" applyNumberFormat="1" applyFont="1" applyAlignment="1">
      <alignment horizontal="left"/>
    </xf>
    <xf numFmtId="166" fontId="2" fillId="0" borderId="0" xfId="0" applyNumberFormat="1" applyFont="1" applyAlignment="1">
      <alignment horizontal="left"/>
    </xf>
    <xf numFmtId="166" fontId="3" fillId="0" borderId="0" xfId="0" applyNumberFormat="1" applyFont="1" applyFill="1" applyAlignment="1">
      <alignment horizontal="left"/>
    </xf>
    <xf numFmtId="166" fontId="8" fillId="0" borderId="0" xfId="1" applyNumberFormat="1" applyFont="1" applyBorder="1" applyAlignment="1">
      <alignment horizontal="right"/>
    </xf>
    <xf numFmtId="166" fontId="3" fillId="0" borderId="0" xfId="0" applyNumberFormat="1" applyFont="1" applyAlignment="1">
      <alignment horizontal="left"/>
    </xf>
    <xf numFmtId="0" fontId="3" fillId="0" borderId="0" xfId="0" applyFont="1" applyAlignment="1">
      <alignment horizontal="right"/>
    </xf>
    <xf numFmtId="0" fontId="12" fillId="0" borderId="0" xfId="0" quotePrefix="1" applyFont="1" applyAlignment="1">
      <alignment horizontal="left"/>
    </xf>
    <xf numFmtId="0" fontId="12" fillId="0" borderId="0" xfId="0" applyFont="1" applyAlignment="1">
      <alignment horizontal="center"/>
    </xf>
    <xf numFmtId="166" fontId="12" fillId="0" borderId="0" xfId="1" applyNumberFormat="1" applyFont="1" applyFill="1"/>
    <xf numFmtId="165" fontId="12" fillId="0" borderId="0" xfId="0" applyNumberFormat="1" applyFont="1"/>
    <xf numFmtId="41" fontId="12" fillId="0" borderId="0" xfId="1" applyNumberFormat="1" applyFont="1" applyFill="1" applyAlignment="1">
      <alignment horizontal="center"/>
    </xf>
    <xf numFmtId="0" fontId="12" fillId="0" borderId="0" xfId="0" applyFont="1" applyAlignment="1">
      <alignment horizontal="center" vertical="center"/>
    </xf>
    <xf numFmtId="41" fontId="12" fillId="0" borderId="0" xfId="1" applyNumberFormat="1" applyFont="1" applyFill="1" applyBorder="1" applyAlignment="1">
      <alignment horizontal="center"/>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5" xfId="0" applyFont="1" applyBorder="1"/>
    <xf numFmtId="0" fontId="2" fillId="0" borderId="2" xfId="0" applyFont="1" applyBorder="1"/>
    <xf numFmtId="0" fontId="2" fillId="0" borderId="14" xfId="0" applyFont="1" applyBorder="1"/>
    <xf numFmtId="0" fontId="2" fillId="0" borderId="15" xfId="0" applyFont="1" applyBorder="1" applyAlignment="1">
      <alignment vertical="top" wrapText="1"/>
    </xf>
    <xf numFmtId="0" fontId="2" fillId="0" borderId="16" xfId="0" applyFont="1" applyBorder="1" applyAlignment="1">
      <alignment vertical="top" wrapText="1"/>
    </xf>
  </cellXfs>
  <cellStyles count="11">
    <cellStyle name="Comma" xfId="1" builtinId="3"/>
    <cellStyle name="Comma 10 2" xfId="4" xr:uid="{E6F0357F-80DB-49BA-8BD1-422EBA0E9952}"/>
    <cellStyle name="Comma 11" xfId="5" xr:uid="{DB950D72-E74A-41AD-B32D-70DFEB6A9DC9}"/>
    <cellStyle name="Currency" xfId="2" builtinId="4"/>
    <cellStyle name="Normal" xfId="0" builtinId="0"/>
    <cellStyle name="Normal 10 30" xfId="7" xr:uid="{53436F96-8495-4A3E-A3BB-9E6518462613}"/>
    <cellStyle name="Normal 11 3" xfId="8" xr:uid="{3D2F10E9-D0FF-4A0C-9FDF-6F6572323104}"/>
    <cellStyle name="Normal_Hydro Life Estimates - 5-1-02" xfId="9" xr:uid="{9D7C7A25-78A4-4A7D-8131-32FC4EA53BAC}"/>
    <cellStyle name="Percent" xfId="3" builtinId="5"/>
    <cellStyle name="Percent 2 2" xfId="10" xr:uid="{905D55F4-5175-474F-BE59-0C5FBBFA57FD}"/>
    <cellStyle name="Percent 2 2 2" xfId="6" xr:uid="{ED531C2E-E548-48D3-B4E1-C02CD8E96F19}"/>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819E2-8C01-41DE-9FEB-254C1E97A63C}">
  <sheetPr>
    <pageSetUpPr fitToPage="1"/>
  </sheetPr>
  <dimension ref="A1:J82"/>
  <sheetViews>
    <sheetView tabSelected="1" view="pageBreakPreview" topLeftCell="A25" zoomScale="80" zoomScaleNormal="100" zoomScaleSheetLayoutView="80" workbookViewId="0">
      <selection activeCell="Q57" sqref="Q57"/>
    </sheetView>
  </sheetViews>
  <sheetFormatPr defaultColWidth="9.140625" defaultRowHeight="12.75" x14ac:dyDescent="0.2"/>
  <cols>
    <col min="1" max="1" width="2.5703125" style="1" customWidth="1"/>
    <col min="2" max="2" width="2.42578125" style="1" customWidth="1"/>
    <col min="3" max="3" width="28.140625" style="1" customWidth="1"/>
    <col min="4" max="4" width="9.7109375" style="1" customWidth="1"/>
    <col min="5" max="5" width="4.7109375" style="1" customWidth="1"/>
    <col min="6" max="6" width="14.42578125" style="1" customWidth="1"/>
    <col min="7" max="7" width="11.140625" style="1" customWidth="1"/>
    <col min="8" max="8" width="10.28515625" style="1" customWidth="1"/>
    <col min="9" max="9" width="13" style="1" customWidth="1"/>
    <col min="10" max="10" width="9.5703125" style="2" customWidth="1"/>
    <col min="11" max="11" width="11.42578125" style="1" bestFit="1" customWidth="1"/>
    <col min="12" max="12" width="14.5703125" style="1" bestFit="1" customWidth="1"/>
    <col min="13" max="16384" width="9.140625" style="1"/>
  </cols>
  <sheetData>
    <row r="1" spans="2:10" x14ac:dyDescent="0.2">
      <c r="B1" s="6" t="s">
        <v>15</v>
      </c>
      <c r="D1" s="3"/>
      <c r="E1" s="3"/>
      <c r="F1" s="3"/>
      <c r="G1" s="3"/>
      <c r="H1" s="3"/>
      <c r="I1" s="3" t="s">
        <v>14</v>
      </c>
      <c r="J1" s="27" t="s">
        <v>67</v>
      </c>
    </row>
    <row r="2" spans="2:10" x14ac:dyDescent="0.2">
      <c r="B2" s="6" t="s">
        <v>58</v>
      </c>
      <c r="D2" s="3"/>
      <c r="E2" s="3"/>
      <c r="F2" s="3"/>
      <c r="G2" s="3"/>
      <c r="H2" s="3"/>
      <c r="I2" s="3"/>
    </row>
    <row r="3" spans="2:10" x14ac:dyDescent="0.2">
      <c r="B3" s="6" t="s">
        <v>59</v>
      </c>
      <c r="D3" s="3"/>
      <c r="E3" s="3"/>
      <c r="F3" s="3"/>
      <c r="G3" s="3"/>
      <c r="H3" s="3"/>
      <c r="I3" s="3"/>
    </row>
    <row r="4" spans="2:10" x14ac:dyDescent="0.2">
      <c r="D4" s="3"/>
      <c r="E4" s="3"/>
      <c r="F4" s="3"/>
      <c r="G4" s="3"/>
      <c r="H4" s="3"/>
      <c r="I4" s="3"/>
    </row>
    <row r="5" spans="2:10" x14ac:dyDescent="0.2">
      <c r="D5" s="3"/>
      <c r="E5" s="3"/>
      <c r="F5" s="3"/>
      <c r="G5" s="3"/>
      <c r="H5" s="3"/>
      <c r="I5" s="3"/>
    </row>
    <row r="6" spans="2:10" x14ac:dyDescent="0.2">
      <c r="D6" s="3"/>
      <c r="E6" s="3"/>
      <c r="F6" s="3" t="s">
        <v>13</v>
      </c>
      <c r="G6" s="3"/>
      <c r="H6" s="3"/>
      <c r="I6" s="3" t="s">
        <v>12</v>
      </c>
    </row>
    <row r="7" spans="2:10" x14ac:dyDescent="0.2">
      <c r="D7" s="26" t="s">
        <v>11</v>
      </c>
      <c r="E7" s="26" t="s">
        <v>10</v>
      </c>
      <c r="F7" s="26" t="s">
        <v>9</v>
      </c>
      <c r="G7" s="26" t="s">
        <v>8</v>
      </c>
      <c r="H7" s="26" t="s">
        <v>7</v>
      </c>
      <c r="I7" s="26" t="s">
        <v>6</v>
      </c>
      <c r="J7" s="25" t="s">
        <v>5</v>
      </c>
    </row>
    <row r="8" spans="2:10" x14ac:dyDescent="0.2">
      <c r="B8" s="24"/>
      <c r="D8" s="3"/>
      <c r="E8" s="3"/>
      <c r="F8" s="3"/>
      <c r="G8" s="3"/>
      <c r="H8" s="3"/>
      <c r="I8" s="23"/>
    </row>
    <row r="9" spans="2:10" x14ac:dyDescent="0.2">
      <c r="B9" s="6" t="s">
        <v>57</v>
      </c>
      <c r="D9" s="3"/>
      <c r="E9" s="3"/>
      <c r="F9" s="4"/>
      <c r="G9" s="3"/>
      <c r="H9" s="22"/>
      <c r="I9" s="7"/>
    </row>
    <row r="10" spans="2:10" x14ac:dyDescent="0.2">
      <c r="B10" s="9"/>
      <c r="C10" s="1" t="s">
        <v>46</v>
      </c>
      <c r="D10" s="3">
        <v>254</v>
      </c>
      <c r="E10" s="3" t="s">
        <v>4</v>
      </c>
      <c r="F10" s="4">
        <f>'14.4.1_R'!F15</f>
        <v>-2344846.8325303504</v>
      </c>
      <c r="G10" s="3" t="s">
        <v>1</v>
      </c>
      <c r="H10" s="10">
        <v>1</v>
      </c>
      <c r="I10" s="7">
        <f>F10*H10</f>
        <v>-2344846.8325303504</v>
      </c>
      <c r="J10" s="2" t="s">
        <v>75</v>
      </c>
    </row>
    <row r="11" spans="2:10" x14ac:dyDescent="0.2">
      <c r="B11" s="9"/>
      <c r="C11" s="1" t="s">
        <v>38</v>
      </c>
      <c r="D11" s="3">
        <v>254</v>
      </c>
      <c r="E11" s="3" t="s">
        <v>4</v>
      </c>
      <c r="F11" s="4">
        <f>'14.4.2_R'!F17</f>
        <v>-1355735.8017940968</v>
      </c>
      <c r="G11" s="3" t="s">
        <v>1</v>
      </c>
      <c r="H11" s="10">
        <v>1</v>
      </c>
      <c r="I11" s="7">
        <f>F11*H11</f>
        <v>-1355735.8017940968</v>
      </c>
      <c r="J11" s="2" t="s">
        <v>76</v>
      </c>
    </row>
    <row r="12" spans="2:10" s="108" customFormat="1" x14ac:dyDescent="0.2">
      <c r="B12" s="121"/>
      <c r="C12" s="108" t="s">
        <v>47</v>
      </c>
      <c r="D12" s="122">
        <v>254</v>
      </c>
      <c r="E12" s="122" t="s">
        <v>4</v>
      </c>
      <c r="F12" s="127">
        <f>'14.4.3_R'!E15</f>
        <v>-1986017.4321633689</v>
      </c>
      <c r="G12" s="122" t="s">
        <v>1</v>
      </c>
      <c r="H12" s="124">
        <v>1</v>
      </c>
      <c r="I12" s="125">
        <f>F12*H12</f>
        <v>-1986017.4321633689</v>
      </c>
      <c r="J12" s="126" t="s">
        <v>68</v>
      </c>
    </row>
    <row r="13" spans="2:10" x14ac:dyDescent="0.2">
      <c r="B13" s="12"/>
      <c r="D13" s="3"/>
      <c r="E13" s="3"/>
      <c r="F13" s="4"/>
      <c r="G13" s="3"/>
      <c r="H13" s="22"/>
      <c r="I13" s="7"/>
    </row>
    <row r="14" spans="2:10" x14ac:dyDescent="0.2">
      <c r="B14" s="12"/>
      <c r="D14" s="3"/>
      <c r="E14" s="3"/>
      <c r="F14" s="4"/>
      <c r="G14" s="3"/>
      <c r="H14" s="22"/>
      <c r="I14" s="7"/>
    </row>
    <row r="15" spans="2:10" x14ac:dyDescent="0.2">
      <c r="B15" s="21" t="s">
        <v>3</v>
      </c>
      <c r="D15" s="3"/>
      <c r="E15" s="3"/>
      <c r="F15" s="11"/>
      <c r="G15" s="3"/>
      <c r="H15" s="20"/>
      <c r="I15" s="19"/>
    </row>
    <row r="16" spans="2:10" x14ac:dyDescent="0.2">
      <c r="B16" s="15"/>
      <c r="C16" s="1" t="s">
        <v>48</v>
      </c>
      <c r="D16" s="3" t="s">
        <v>2</v>
      </c>
      <c r="E16" s="3" t="s">
        <v>4</v>
      </c>
      <c r="F16" s="11">
        <f>'14.4.1_R'!D60</f>
        <v>0</v>
      </c>
      <c r="G16" s="3" t="s">
        <v>1</v>
      </c>
      <c r="H16" s="10">
        <v>1</v>
      </c>
      <c r="I16" s="7">
        <f>F16*H16</f>
        <v>0</v>
      </c>
      <c r="J16" s="2" t="s">
        <v>75</v>
      </c>
    </row>
    <row r="17" spans="2:10" x14ac:dyDescent="0.2">
      <c r="B17" s="15"/>
      <c r="C17" s="1" t="s">
        <v>49</v>
      </c>
      <c r="D17" s="3">
        <v>41110</v>
      </c>
      <c r="E17" s="3" t="s">
        <v>4</v>
      </c>
      <c r="F17" s="11">
        <f>'14.4.1_R'!E60</f>
        <v>0</v>
      </c>
      <c r="G17" s="3" t="s">
        <v>1</v>
      </c>
      <c r="H17" s="10">
        <v>1</v>
      </c>
      <c r="I17" s="7">
        <f>F17*H17</f>
        <v>0</v>
      </c>
      <c r="J17" s="2" t="s">
        <v>75</v>
      </c>
    </row>
    <row r="18" spans="2:10" x14ac:dyDescent="0.2">
      <c r="B18" s="6"/>
      <c r="C18" s="1" t="s">
        <v>50</v>
      </c>
      <c r="D18" s="3">
        <v>190</v>
      </c>
      <c r="E18" s="3" t="s">
        <v>4</v>
      </c>
      <c r="F18" s="11">
        <f>'14.4.1_R'!G60</f>
        <v>576518.1113269052</v>
      </c>
      <c r="G18" s="3" t="s">
        <v>1</v>
      </c>
      <c r="H18" s="10">
        <v>1</v>
      </c>
      <c r="I18" s="7">
        <f>F18*H18</f>
        <v>576518.1113269052</v>
      </c>
      <c r="J18" s="2" t="s">
        <v>75</v>
      </c>
    </row>
    <row r="19" spans="2:10" x14ac:dyDescent="0.2">
      <c r="B19" s="18"/>
      <c r="D19" s="3"/>
      <c r="E19" s="3"/>
      <c r="F19" s="17"/>
      <c r="G19" s="3"/>
      <c r="H19" s="16"/>
      <c r="I19" s="7"/>
    </row>
    <row r="20" spans="2:10" x14ac:dyDescent="0.2">
      <c r="B20" s="15"/>
      <c r="C20" s="1" t="s">
        <v>51</v>
      </c>
      <c r="D20" s="3" t="s">
        <v>2</v>
      </c>
      <c r="E20" s="3" t="s">
        <v>4</v>
      </c>
      <c r="F20" s="11">
        <f>'14.4.2_R'!D62</f>
        <v>0</v>
      </c>
      <c r="G20" s="3" t="s">
        <v>1</v>
      </c>
      <c r="H20" s="10">
        <v>1</v>
      </c>
      <c r="I20" s="7">
        <f>F20*H20</f>
        <v>0</v>
      </c>
      <c r="J20" s="2" t="s">
        <v>76</v>
      </c>
    </row>
    <row r="21" spans="2:10" x14ac:dyDescent="0.2">
      <c r="B21" s="15"/>
      <c r="C21" s="1" t="s">
        <v>52</v>
      </c>
      <c r="D21" s="3">
        <v>41110</v>
      </c>
      <c r="E21" s="3" t="s">
        <v>4</v>
      </c>
      <c r="F21" s="11">
        <f>'14.4.2_R'!E62</f>
        <v>0</v>
      </c>
      <c r="G21" s="3" t="s">
        <v>1</v>
      </c>
      <c r="H21" s="10">
        <v>1</v>
      </c>
      <c r="I21" s="7">
        <f>F21*H21</f>
        <v>0</v>
      </c>
      <c r="J21" s="2" t="s">
        <v>76</v>
      </c>
    </row>
    <row r="22" spans="2:10" x14ac:dyDescent="0.2">
      <c r="B22" s="15"/>
      <c r="C22" s="1" t="s">
        <v>53</v>
      </c>
      <c r="D22" s="3">
        <v>190</v>
      </c>
      <c r="E22" s="3" t="s">
        <v>4</v>
      </c>
      <c r="F22" s="11">
        <f>'14.4.2_R'!G62</f>
        <v>333329.33864390617</v>
      </c>
      <c r="G22" s="3" t="s">
        <v>1</v>
      </c>
      <c r="H22" s="10">
        <v>1</v>
      </c>
      <c r="I22" s="7">
        <f>F22*H22</f>
        <v>333329.33864390617</v>
      </c>
      <c r="J22" s="2" t="s">
        <v>76</v>
      </c>
    </row>
    <row r="23" spans="2:10" x14ac:dyDescent="0.2">
      <c r="B23" s="15"/>
      <c r="D23" s="3"/>
      <c r="E23" s="3"/>
      <c r="F23" s="11"/>
      <c r="G23" s="3"/>
      <c r="H23" s="14"/>
      <c r="I23" s="13"/>
    </row>
    <row r="24" spans="2:10" x14ac:dyDescent="0.2">
      <c r="B24" s="12"/>
      <c r="C24" s="1" t="s">
        <v>54</v>
      </c>
      <c r="D24" s="3" t="s">
        <v>2</v>
      </c>
      <c r="E24" s="3" t="s">
        <v>4</v>
      </c>
      <c r="F24" s="11">
        <f>'14.4.3_R'!D58</f>
        <v>0</v>
      </c>
      <c r="G24" s="3" t="s">
        <v>1</v>
      </c>
      <c r="H24" s="10">
        <v>1</v>
      </c>
      <c r="I24" s="7">
        <f>F24*H24</f>
        <v>0</v>
      </c>
      <c r="J24" s="2" t="s">
        <v>68</v>
      </c>
    </row>
    <row r="25" spans="2:10" x14ac:dyDescent="0.2">
      <c r="B25" s="12"/>
      <c r="C25" s="1" t="s">
        <v>55</v>
      </c>
      <c r="D25" s="3">
        <v>41110</v>
      </c>
      <c r="E25" s="3" t="s">
        <v>4</v>
      </c>
      <c r="F25" s="11">
        <f>'14.4.3_R'!E58</f>
        <v>0</v>
      </c>
      <c r="G25" s="3" t="s">
        <v>1</v>
      </c>
      <c r="H25" s="10">
        <v>1</v>
      </c>
      <c r="I25" s="7">
        <f>F25*H25</f>
        <v>0</v>
      </c>
      <c r="J25" s="2" t="s">
        <v>68</v>
      </c>
    </row>
    <row r="26" spans="2:10" s="108" customFormat="1" x14ac:dyDescent="0.2">
      <c r="B26" s="121"/>
      <c r="C26" s="108" t="s">
        <v>56</v>
      </c>
      <c r="D26" s="122">
        <v>190</v>
      </c>
      <c r="E26" s="122" t="s">
        <v>4</v>
      </c>
      <c r="F26" s="123">
        <f>'14.4.3_R'!G58</f>
        <v>488294.16197628109</v>
      </c>
      <c r="G26" s="122" t="s">
        <v>1</v>
      </c>
      <c r="H26" s="124">
        <v>1</v>
      </c>
      <c r="I26" s="125">
        <f>F26*H26</f>
        <v>488294.16197628109</v>
      </c>
      <c r="J26" s="126" t="s">
        <v>68</v>
      </c>
    </row>
    <row r="27" spans="2:10" x14ac:dyDescent="0.2">
      <c r="B27" s="9"/>
      <c r="D27" s="3"/>
      <c r="E27" s="3"/>
      <c r="F27" s="4"/>
      <c r="G27" s="3"/>
      <c r="H27" s="8"/>
      <c r="I27" s="7"/>
    </row>
    <row r="28" spans="2:10" x14ac:dyDescent="0.2">
      <c r="B28" s="9"/>
      <c r="D28" s="3"/>
      <c r="E28" s="3"/>
      <c r="F28" s="4"/>
      <c r="G28" s="3"/>
      <c r="H28" s="8"/>
      <c r="I28" s="7"/>
    </row>
    <row r="29" spans="2:10" x14ac:dyDescent="0.2">
      <c r="B29" s="9"/>
      <c r="D29" s="3"/>
      <c r="E29" s="3"/>
      <c r="F29" s="4"/>
      <c r="G29" s="3"/>
      <c r="H29" s="8"/>
      <c r="I29" s="7"/>
    </row>
    <row r="30" spans="2:10" x14ac:dyDescent="0.2">
      <c r="B30" s="9"/>
      <c r="D30" s="3"/>
      <c r="E30" s="3"/>
      <c r="F30" s="4"/>
      <c r="G30" s="3"/>
      <c r="H30" s="8"/>
      <c r="I30" s="7"/>
    </row>
    <row r="31" spans="2:10" x14ac:dyDescent="0.2">
      <c r="B31" s="9"/>
      <c r="D31" s="3"/>
      <c r="E31" s="3"/>
      <c r="F31" s="4"/>
      <c r="G31" s="3"/>
      <c r="H31" s="8"/>
      <c r="I31" s="7"/>
    </row>
    <row r="32" spans="2:10" x14ac:dyDescent="0.2">
      <c r="B32" s="9"/>
      <c r="D32" s="3"/>
      <c r="E32" s="3"/>
      <c r="F32" s="11"/>
      <c r="G32" s="3"/>
      <c r="H32" s="10"/>
      <c r="I32" s="7"/>
    </row>
    <row r="33" spans="1:10" x14ac:dyDescent="0.2">
      <c r="B33" s="9"/>
      <c r="D33" s="3"/>
      <c r="E33" s="3"/>
      <c r="F33" s="11"/>
      <c r="G33" s="3"/>
      <c r="H33" s="10"/>
      <c r="I33" s="7"/>
    </row>
    <row r="34" spans="1:10" x14ac:dyDescent="0.2">
      <c r="B34" s="9"/>
      <c r="D34" s="3"/>
      <c r="E34" s="3"/>
      <c r="F34" s="11"/>
      <c r="G34" s="3"/>
      <c r="H34" s="10"/>
      <c r="I34" s="7"/>
    </row>
    <row r="35" spans="1:10" x14ac:dyDescent="0.2">
      <c r="B35" s="9"/>
      <c r="D35" s="3"/>
      <c r="E35" s="3"/>
      <c r="F35" s="11"/>
      <c r="G35" s="3"/>
      <c r="H35" s="10"/>
      <c r="I35" s="7"/>
    </row>
    <row r="36" spans="1:10" x14ac:dyDescent="0.2">
      <c r="B36" s="9"/>
      <c r="D36" s="3"/>
      <c r="E36" s="3"/>
      <c r="F36" s="11"/>
      <c r="G36" s="3"/>
      <c r="H36" s="10"/>
      <c r="I36" s="7"/>
    </row>
    <row r="37" spans="1:10" x14ac:dyDescent="0.2">
      <c r="B37" s="9"/>
      <c r="D37" s="3"/>
      <c r="E37" s="3"/>
      <c r="F37" s="11"/>
      <c r="G37" s="3"/>
      <c r="H37" s="10"/>
      <c r="I37" s="7"/>
    </row>
    <row r="38" spans="1:10" x14ac:dyDescent="0.2">
      <c r="B38" s="9"/>
      <c r="D38" s="3"/>
      <c r="E38" s="3"/>
      <c r="F38" s="11"/>
      <c r="G38" s="3"/>
      <c r="H38" s="10"/>
      <c r="I38" s="7"/>
    </row>
    <row r="39" spans="1:10" x14ac:dyDescent="0.2">
      <c r="B39" s="9"/>
      <c r="D39" s="3"/>
      <c r="E39" s="3"/>
      <c r="F39" s="4"/>
      <c r="G39" s="3"/>
      <c r="H39" s="8"/>
      <c r="I39" s="7"/>
    </row>
    <row r="40" spans="1:10" x14ac:dyDescent="0.2">
      <c r="B40" s="9"/>
      <c r="D40" s="3"/>
      <c r="E40" s="3"/>
      <c r="F40" s="4"/>
      <c r="G40" s="3"/>
      <c r="H40" s="8"/>
      <c r="I40" s="7"/>
    </row>
    <row r="41" spans="1:10" x14ac:dyDescent="0.2">
      <c r="D41" s="3"/>
      <c r="E41" s="3"/>
      <c r="F41" s="4"/>
      <c r="G41" s="3"/>
      <c r="H41" s="8"/>
      <c r="I41" s="7"/>
    </row>
    <row r="42" spans="1:10" x14ac:dyDescent="0.2">
      <c r="D42" s="3"/>
      <c r="E42" s="3"/>
      <c r="F42" s="3"/>
      <c r="G42" s="3"/>
      <c r="H42" s="5"/>
      <c r="I42" s="4"/>
    </row>
    <row r="43" spans="1:10" ht="12.75" customHeight="1" thickBot="1" x14ac:dyDescent="0.25">
      <c r="B43" s="6" t="s">
        <v>0</v>
      </c>
      <c r="D43" s="3"/>
      <c r="E43" s="3"/>
      <c r="F43" s="3"/>
      <c r="G43" s="3"/>
      <c r="H43" s="5"/>
      <c r="I43" s="4"/>
    </row>
    <row r="44" spans="1:10" ht="12.75" customHeight="1" x14ac:dyDescent="0.2">
      <c r="A44" s="132"/>
      <c r="B44" s="128" t="s">
        <v>77</v>
      </c>
      <c r="C44" s="128"/>
      <c r="D44" s="128"/>
      <c r="E44" s="128"/>
      <c r="F44" s="128"/>
      <c r="G44" s="128"/>
      <c r="H44" s="128"/>
      <c r="I44" s="128"/>
      <c r="J44" s="129"/>
    </row>
    <row r="45" spans="1:10" ht="12.75" customHeight="1" x14ac:dyDescent="0.2">
      <c r="A45" s="133"/>
      <c r="B45" s="130"/>
      <c r="C45" s="130"/>
      <c r="D45" s="130"/>
      <c r="E45" s="130"/>
      <c r="F45" s="130"/>
      <c r="G45" s="130"/>
      <c r="H45" s="130"/>
      <c r="I45" s="130"/>
      <c r="J45" s="131"/>
    </row>
    <row r="46" spans="1:10" ht="12.75" customHeight="1" x14ac:dyDescent="0.2">
      <c r="A46" s="133"/>
      <c r="B46" s="130"/>
      <c r="C46" s="130"/>
      <c r="D46" s="130"/>
      <c r="E46" s="130"/>
      <c r="F46" s="130"/>
      <c r="G46" s="130"/>
      <c r="H46" s="130"/>
      <c r="I46" s="130"/>
      <c r="J46" s="131"/>
    </row>
    <row r="47" spans="1:10" ht="12.75" customHeight="1" x14ac:dyDescent="0.2">
      <c r="A47" s="133"/>
      <c r="B47" s="130"/>
      <c r="C47" s="130"/>
      <c r="D47" s="130"/>
      <c r="E47" s="130"/>
      <c r="F47" s="130"/>
      <c r="G47" s="130"/>
      <c r="H47" s="130"/>
      <c r="I47" s="130"/>
      <c r="J47" s="131"/>
    </row>
    <row r="48" spans="1:10" ht="12.75" customHeight="1" x14ac:dyDescent="0.2">
      <c r="A48" s="133"/>
      <c r="B48" s="130"/>
      <c r="C48" s="130"/>
      <c r="D48" s="130"/>
      <c r="E48" s="130"/>
      <c r="F48" s="130"/>
      <c r="G48" s="130"/>
      <c r="H48" s="130"/>
      <c r="I48" s="130"/>
      <c r="J48" s="131"/>
    </row>
    <row r="49" spans="1:10" ht="12.75" customHeight="1" x14ac:dyDescent="0.2">
      <c r="A49" s="133"/>
      <c r="B49" s="130"/>
      <c r="C49" s="130"/>
      <c r="D49" s="130"/>
      <c r="E49" s="130"/>
      <c r="F49" s="130"/>
      <c r="G49" s="130"/>
      <c r="H49" s="130"/>
      <c r="I49" s="130"/>
      <c r="J49" s="131"/>
    </row>
    <row r="50" spans="1:10" ht="12.75" customHeight="1" x14ac:dyDescent="0.2">
      <c r="A50" s="133"/>
      <c r="B50" s="130"/>
      <c r="C50" s="130"/>
      <c r="D50" s="130"/>
      <c r="E50" s="130"/>
      <c r="F50" s="130"/>
      <c r="G50" s="130"/>
      <c r="H50" s="130"/>
      <c r="I50" s="130"/>
      <c r="J50" s="131"/>
    </row>
    <row r="51" spans="1:10" ht="12.75" customHeight="1" x14ac:dyDescent="0.2">
      <c r="A51" s="133"/>
      <c r="B51" s="130"/>
      <c r="C51" s="130"/>
      <c r="D51" s="130"/>
      <c r="E51" s="130"/>
      <c r="F51" s="130"/>
      <c r="G51" s="130"/>
      <c r="H51" s="130"/>
      <c r="I51" s="130"/>
      <c r="J51" s="131"/>
    </row>
    <row r="52" spans="1:10" ht="12.75" customHeight="1" x14ac:dyDescent="0.2">
      <c r="A52" s="133"/>
      <c r="B52" s="130"/>
      <c r="C52" s="130"/>
      <c r="D52" s="130"/>
      <c r="E52" s="130"/>
      <c r="F52" s="130"/>
      <c r="G52" s="130"/>
      <c r="H52" s="130"/>
      <c r="I52" s="130"/>
      <c r="J52" s="131"/>
    </row>
    <row r="53" spans="1:10" ht="12.75" customHeight="1" x14ac:dyDescent="0.2">
      <c r="A53" s="133"/>
      <c r="B53" s="130"/>
      <c r="C53" s="130"/>
      <c r="D53" s="130"/>
      <c r="E53" s="130"/>
      <c r="F53" s="130"/>
      <c r="G53" s="130"/>
      <c r="H53" s="130"/>
      <c r="I53" s="130"/>
      <c r="J53" s="131"/>
    </row>
    <row r="54" spans="1:10" ht="12.75" customHeight="1" x14ac:dyDescent="0.2">
      <c r="A54" s="133"/>
      <c r="B54" s="130"/>
      <c r="C54" s="130"/>
      <c r="D54" s="130"/>
      <c r="E54" s="130"/>
      <c r="F54" s="130"/>
      <c r="G54" s="130"/>
      <c r="H54" s="130"/>
      <c r="I54" s="130"/>
      <c r="J54" s="131"/>
    </row>
    <row r="55" spans="1:10" ht="12.75" customHeight="1" x14ac:dyDescent="0.2">
      <c r="A55" s="133"/>
      <c r="B55" s="130"/>
      <c r="C55" s="130"/>
      <c r="D55" s="130"/>
      <c r="E55" s="130"/>
      <c r="F55" s="130"/>
      <c r="G55" s="130"/>
      <c r="H55" s="130"/>
      <c r="I55" s="130"/>
      <c r="J55" s="131"/>
    </row>
    <row r="56" spans="1:10" ht="12.75" customHeight="1" x14ac:dyDescent="0.2">
      <c r="A56" s="133"/>
      <c r="B56" s="130"/>
      <c r="C56" s="130"/>
      <c r="D56" s="130"/>
      <c r="E56" s="130"/>
      <c r="F56" s="130"/>
      <c r="G56" s="130"/>
      <c r="H56" s="130"/>
      <c r="I56" s="130"/>
      <c r="J56" s="131"/>
    </row>
    <row r="57" spans="1:10" ht="12.75" customHeight="1" x14ac:dyDescent="0.2">
      <c r="A57" s="133"/>
      <c r="B57" s="130"/>
      <c r="C57" s="130"/>
      <c r="D57" s="130"/>
      <c r="E57" s="130"/>
      <c r="F57" s="130"/>
      <c r="G57" s="130"/>
      <c r="H57" s="130"/>
      <c r="I57" s="130"/>
      <c r="J57" s="131"/>
    </row>
    <row r="58" spans="1:10" ht="12.75" customHeight="1" x14ac:dyDescent="0.2">
      <c r="A58" s="133"/>
      <c r="B58" s="130"/>
      <c r="C58" s="130"/>
      <c r="D58" s="130"/>
      <c r="E58" s="130"/>
      <c r="F58" s="130"/>
      <c r="G58" s="130"/>
      <c r="H58" s="130"/>
      <c r="I58" s="130"/>
      <c r="J58" s="131"/>
    </row>
    <row r="59" spans="1:10" ht="12.75" customHeight="1" x14ac:dyDescent="0.2">
      <c r="A59" s="133"/>
      <c r="B59" s="130"/>
      <c r="C59" s="130"/>
      <c r="D59" s="130"/>
      <c r="E59" s="130"/>
      <c r="F59" s="130"/>
      <c r="G59" s="130"/>
      <c r="H59" s="130"/>
      <c r="I59" s="130"/>
      <c r="J59" s="131"/>
    </row>
    <row r="60" spans="1:10" ht="12.75" customHeight="1" x14ac:dyDescent="0.2">
      <c r="A60" s="133"/>
      <c r="B60" s="130"/>
      <c r="C60" s="130"/>
      <c r="D60" s="130"/>
      <c r="E60" s="130"/>
      <c r="F60" s="130"/>
      <c r="G60" s="130"/>
      <c r="H60" s="130"/>
      <c r="I60" s="130"/>
      <c r="J60" s="131"/>
    </row>
    <row r="61" spans="1:10" ht="12.75" customHeight="1" x14ac:dyDescent="0.2">
      <c r="A61" s="133"/>
      <c r="B61" s="130"/>
      <c r="C61" s="130"/>
      <c r="D61" s="130"/>
      <c r="E61" s="130"/>
      <c r="F61" s="130"/>
      <c r="G61" s="130"/>
      <c r="H61" s="130"/>
      <c r="I61" s="130"/>
      <c r="J61" s="131"/>
    </row>
    <row r="62" spans="1:10" ht="12.75" customHeight="1" thickBot="1" x14ac:dyDescent="0.25">
      <c r="A62" s="134"/>
      <c r="B62" s="135"/>
      <c r="C62" s="135"/>
      <c r="D62" s="135"/>
      <c r="E62" s="135"/>
      <c r="F62" s="135"/>
      <c r="G62" s="135"/>
      <c r="H62" s="135"/>
      <c r="I62" s="135"/>
      <c r="J62" s="136"/>
    </row>
    <row r="79" spans="4:9" x14ac:dyDescent="0.2">
      <c r="D79" s="3"/>
      <c r="E79" s="3"/>
      <c r="G79" s="3"/>
      <c r="H79" s="5"/>
      <c r="I79" s="4"/>
    </row>
    <row r="80" spans="4:9" x14ac:dyDescent="0.2">
      <c r="D80" s="3"/>
      <c r="E80" s="3"/>
      <c r="G80" s="3"/>
      <c r="H80" s="5"/>
      <c r="I80" s="4"/>
    </row>
    <row r="81" spans="8:9" x14ac:dyDescent="0.2">
      <c r="H81" s="3"/>
      <c r="I81" s="3"/>
    </row>
    <row r="82" spans="8:9" x14ac:dyDescent="0.2">
      <c r="H82" s="3"/>
      <c r="I82" s="3"/>
    </row>
  </sheetData>
  <mergeCells count="1">
    <mergeCell ref="B44:J62"/>
  </mergeCells>
  <conditionalFormatting sqref="J1">
    <cfRule type="cellIs" dxfId="5" priority="8" stopIfTrue="1" operator="equal">
      <formula>"x.x"</formula>
    </cfRule>
  </conditionalFormatting>
  <conditionalFormatting sqref="B8">
    <cfRule type="cellIs" dxfId="4" priority="9" stopIfTrue="1" operator="equal">
      <formula>"Adjustment to Income/Expense/Rate Base:"</formula>
    </cfRule>
  </conditionalFormatting>
  <conditionalFormatting sqref="B19">
    <cfRule type="cellIs" dxfId="3" priority="6" stopIfTrue="1" operator="equal">
      <formula>"Adjustment to Income/Expense/Rate Base:"</formula>
    </cfRule>
  </conditionalFormatting>
  <pageMargins left="0.7" right="0.7" top="0.75" bottom="0.75" header="0.3" footer="0.3"/>
  <pageSetup scale="85"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A928B-DB93-4396-A4FF-FF38D86DE9D7}">
  <sheetPr>
    <pageSetUpPr fitToPage="1"/>
  </sheetPr>
  <dimension ref="B1:I61"/>
  <sheetViews>
    <sheetView view="pageBreakPreview" topLeftCell="A14" zoomScale="80" zoomScaleNormal="100" zoomScaleSheetLayoutView="80" workbookViewId="0">
      <selection activeCell="Q57" sqref="Q57"/>
    </sheetView>
  </sheetViews>
  <sheetFormatPr defaultColWidth="9.140625" defaultRowHeight="12.75" x14ac:dyDescent="0.2"/>
  <cols>
    <col min="1" max="1" width="1.85546875" style="1" customWidth="1"/>
    <col min="2" max="2" width="19.85546875" style="1" customWidth="1"/>
    <col min="3" max="7" width="15.28515625" style="1" customWidth="1"/>
    <col min="8" max="8" width="12.28515625" style="1" customWidth="1"/>
    <col min="9" max="10" width="29.85546875" style="1" customWidth="1"/>
    <col min="11" max="16384" width="9.140625" style="1"/>
  </cols>
  <sheetData>
    <row r="1" spans="2:9" x14ac:dyDescent="0.2">
      <c r="B1" s="6" t="str">
        <f>'14.4_R'!B1</f>
        <v>PacifiCorp</v>
      </c>
      <c r="H1" s="73" t="s">
        <v>69</v>
      </c>
    </row>
    <row r="2" spans="2:9" x14ac:dyDescent="0.2">
      <c r="B2" s="6" t="str">
        <f>'14.4_R'!B2</f>
        <v>Washington 2023 General Rate Case</v>
      </c>
    </row>
    <row r="3" spans="2:9" x14ac:dyDescent="0.2">
      <c r="B3" s="6" t="str">
        <f>'14.4_R'!B3</f>
        <v>Decommissioning and Other Plant Closure Cost Adjustment - Year 2</v>
      </c>
    </row>
    <row r="4" spans="2:9" x14ac:dyDescent="0.2">
      <c r="B4" s="69" t="s">
        <v>37</v>
      </c>
    </row>
    <row r="5" spans="2:9" x14ac:dyDescent="0.2">
      <c r="C5" s="65"/>
      <c r="F5" s="70"/>
      <c r="G5" s="70"/>
    </row>
    <row r="6" spans="2:9" x14ac:dyDescent="0.2">
      <c r="B6" s="69"/>
      <c r="C6" s="68"/>
      <c r="D6" s="68"/>
      <c r="E6" s="64"/>
    </row>
    <row r="7" spans="2:9" ht="38.25" x14ac:dyDescent="0.2">
      <c r="B7" s="69"/>
      <c r="C7" s="104"/>
      <c r="D7" s="67" t="s">
        <v>36</v>
      </c>
      <c r="E7" s="67" t="s">
        <v>35</v>
      </c>
      <c r="F7" s="67" t="s">
        <v>34</v>
      </c>
    </row>
    <row r="8" spans="2:9" x14ac:dyDescent="0.2">
      <c r="B8" s="105"/>
      <c r="C8" s="63" t="s">
        <v>33</v>
      </c>
      <c r="D8" s="62">
        <v>108672463.53999999</v>
      </c>
      <c r="E8" s="62">
        <v>10867247</v>
      </c>
      <c r="F8" s="62">
        <v>2344846.8325303458</v>
      </c>
      <c r="G8" s="119" t="s">
        <v>61</v>
      </c>
      <c r="I8" s="66"/>
    </row>
    <row r="9" spans="2:9" x14ac:dyDescent="0.2">
      <c r="B9" s="105"/>
      <c r="C9" s="106"/>
      <c r="D9" s="107"/>
      <c r="E9" s="107"/>
      <c r="F9" s="107"/>
      <c r="G9" s="101"/>
      <c r="I9" s="66"/>
    </row>
    <row r="11" spans="2:9" x14ac:dyDescent="0.2">
      <c r="C11" s="52"/>
      <c r="D11" s="52"/>
      <c r="E11" s="52"/>
      <c r="F11" s="61" t="s">
        <v>32</v>
      </c>
      <c r="G11" s="61"/>
    </row>
    <row r="12" spans="2:9" x14ac:dyDescent="0.2">
      <c r="C12" s="52"/>
      <c r="D12" s="57"/>
      <c r="E12" s="60" t="s">
        <v>31</v>
      </c>
      <c r="F12" s="60" t="s">
        <v>30</v>
      </c>
      <c r="G12" s="60"/>
      <c r="H12" s="28"/>
    </row>
    <row r="13" spans="2:9" x14ac:dyDescent="0.2">
      <c r="C13" s="52"/>
      <c r="D13" s="57" t="s">
        <v>40</v>
      </c>
      <c r="E13" s="51">
        <f>SUM(C23:C34)</f>
        <v>2344846.8325303458</v>
      </c>
      <c r="F13" s="41">
        <f>F51</f>
        <v>-8206963.913856213</v>
      </c>
      <c r="G13" s="58" t="s">
        <v>70</v>
      </c>
      <c r="H13" s="28"/>
    </row>
    <row r="14" spans="2:9" x14ac:dyDescent="0.2">
      <c r="C14" s="52"/>
      <c r="D14" s="57" t="s">
        <v>41</v>
      </c>
      <c r="E14" s="59">
        <f>C48</f>
        <v>2344846.8325303458</v>
      </c>
      <c r="F14" s="41">
        <f>F54</f>
        <v>-10551810.746386563</v>
      </c>
      <c r="G14" s="58" t="s">
        <v>27</v>
      </c>
      <c r="H14" s="28"/>
    </row>
    <row r="15" spans="2:9" ht="13.5" thickBot="1" x14ac:dyDescent="0.25">
      <c r="C15" s="52"/>
      <c r="D15" s="57" t="s">
        <v>16</v>
      </c>
      <c r="E15" s="56">
        <f>E14-E13</f>
        <v>0</v>
      </c>
      <c r="F15" s="56">
        <f>F14-F13</f>
        <v>-2344846.8325303504</v>
      </c>
      <c r="G15" s="108"/>
      <c r="H15" s="28"/>
    </row>
    <row r="16" spans="2:9" ht="13.5" thickTop="1" x14ac:dyDescent="0.2">
      <c r="C16" s="52"/>
      <c r="D16" s="55"/>
      <c r="E16" s="54"/>
      <c r="F16" s="28" t="s">
        <v>63</v>
      </c>
      <c r="G16" s="53"/>
      <c r="H16" s="28"/>
    </row>
    <row r="17" spans="2:8" x14ac:dyDescent="0.2">
      <c r="C17" s="52"/>
      <c r="D17" s="52"/>
      <c r="E17" s="51"/>
      <c r="F17" s="51"/>
      <c r="G17" s="51"/>
      <c r="H17" s="28"/>
    </row>
    <row r="18" spans="2:8" x14ac:dyDescent="0.2">
      <c r="E18" s="50"/>
      <c r="F18" s="50"/>
      <c r="G18" s="50"/>
      <c r="H18" s="28"/>
    </row>
    <row r="19" spans="2:8" x14ac:dyDescent="0.2">
      <c r="D19" s="50"/>
      <c r="E19" s="28"/>
      <c r="G19" s="41"/>
    </row>
    <row r="20" spans="2:8" x14ac:dyDescent="0.2">
      <c r="C20" s="48">
        <v>407</v>
      </c>
      <c r="D20" s="49" t="s">
        <v>2</v>
      </c>
      <c r="E20" s="48">
        <v>41110</v>
      </c>
      <c r="F20" s="48">
        <v>254</v>
      </c>
      <c r="G20" s="48">
        <v>190</v>
      </c>
    </row>
    <row r="21" spans="2:8" x14ac:dyDescent="0.2">
      <c r="C21" s="46" t="s">
        <v>26</v>
      </c>
      <c r="D21" s="47" t="s">
        <v>25</v>
      </c>
      <c r="E21" s="46" t="s">
        <v>24</v>
      </c>
      <c r="F21" s="46" t="s">
        <v>23</v>
      </c>
      <c r="G21" s="46" t="s">
        <v>17</v>
      </c>
    </row>
    <row r="22" spans="2:8" x14ac:dyDescent="0.2">
      <c r="B22" s="45">
        <v>45261</v>
      </c>
      <c r="C22" s="23">
        <f t="shared" ref="C22:C46" si="0">$F$8/12</f>
        <v>195403.90271086214</v>
      </c>
      <c r="D22" s="36">
        <f t="shared" ref="D22:D46" si="1">+C22</f>
        <v>195403.90271086214</v>
      </c>
      <c r="E22" s="32">
        <f t="shared" ref="E22:E46" si="2">-D22*0.245866</f>
        <v>-48043.175943908827</v>
      </c>
      <c r="F22" s="23">
        <v>-7034540.4975910401</v>
      </c>
      <c r="G22" s="11">
        <v>1729552.3985977198</v>
      </c>
    </row>
    <row r="23" spans="2:8" x14ac:dyDescent="0.2">
      <c r="B23" s="45">
        <v>45292</v>
      </c>
      <c r="C23" s="23">
        <f t="shared" si="0"/>
        <v>195403.90271086214</v>
      </c>
      <c r="D23" s="36">
        <f t="shared" si="1"/>
        <v>195403.90271086214</v>
      </c>
      <c r="E23" s="32">
        <f t="shared" si="2"/>
        <v>-48043.175943908827</v>
      </c>
      <c r="F23" s="23">
        <f t="shared" ref="F23:F46" si="3">F22-C23</f>
        <v>-7229944.4003019026</v>
      </c>
      <c r="G23" s="11">
        <f t="shared" ref="G23:G46" si="4">+G22-E23</f>
        <v>1777595.5745416286</v>
      </c>
    </row>
    <row r="24" spans="2:8" x14ac:dyDescent="0.2">
      <c r="B24" s="45">
        <v>45323</v>
      </c>
      <c r="C24" s="23">
        <f t="shared" si="0"/>
        <v>195403.90271086214</v>
      </c>
      <c r="D24" s="36">
        <f t="shared" si="1"/>
        <v>195403.90271086214</v>
      </c>
      <c r="E24" s="32">
        <f t="shared" si="2"/>
        <v>-48043.175943908827</v>
      </c>
      <c r="F24" s="23">
        <f t="shared" si="3"/>
        <v>-7425348.303012765</v>
      </c>
      <c r="G24" s="11">
        <f t="shared" si="4"/>
        <v>1825638.7504855373</v>
      </c>
    </row>
    <row r="25" spans="2:8" x14ac:dyDescent="0.2">
      <c r="B25" s="45">
        <v>45352</v>
      </c>
      <c r="C25" s="23">
        <f t="shared" si="0"/>
        <v>195403.90271086214</v>
      </c>
      <c r="D25" s="36">
        <f t="shared" si="1"/>
        <v>195403.90271086214</v>
      </c>
      <c r="E25" s="32">
        <f t="shared" si="2"/>
        <v>-48043.175943908827</v>
      </c>
      <c r="F25" s="23">
        <f t="shared" si="3"/>
        <v>-7620752.2057236275</v>
      </c>
      <c r="G25" s="11">
        <f t="shared" si="4"/>
        <v>1873681.9264294461</v>
      </c>
    </row>
    <row r="26" spans="2:8" x14ac:dyDescent="0.2">
      <c r="B26" s="45">
        <v>45383</v>
      </c>
      <c r="C26" s="23">
        <f t="shared" si="0"/>
        <v>195403.90271086214</v>
      </c>
      <c r="D26" s="36">
        <f t="shared" si="1"/>
        <v>195403.90271086214</v>
      </c>
      <c r="E26" s="32">
        <f t="shared" si="2"/>
        <v>-48043.175943908827</v>
      </c>
      <c r="F26" s="23">
        <f t="shared" si="3"/>
        <v>-7816156.1084344899</v>
      </c>
      <c r="G26" s="11">
        <f t="shared" si="4"/>
        <v>1921725.1023733548</v>
      </c>
    </row>
    <row r="27" spans="2:8" x14ac:dyDescent="0.2">
      <c r="B27" s="45">
        <v>45413</v>
      </c>
      <c r="C27" s="23">
        <f t="shared" si="0"/>
        <v>195403.90271086214</v>
      </c>
      <c r="D27" s="36">
        <f t="shared" si="1"/>
        <v>195403.90271086214</v>
      </c>
      <c r="E27" s="32">
        <f t="shared" si="2"/>
        <v>-48043.175943908827</v>
      </c>
      <c r="F27" s="23">
        <f t="shared" si="3"/>
        <v>-8011560.0111453524</v>
      </c>
      <c r="G27" s="11">
        <f t="shared" si="4"/>
        <v>1969768.2783172636</v>
      </c>
    </row>
    <row r="28" spans="2:8" x14ac:dyDescent="0.2">
      <c r="B28" s="45">
        <v>45444</v>
      </c>
      <c r="C28" s="23">
        <f t="shared" si="0"/>
        <v>195403.90271086214</v>
      </c>
      <c r="D28" s="36">
        <f t="shared" si="1"/>
        <v>195403.90271086214</v>
      </c>
      <c r="E28" s="32">
        <f t="shared" si="2"/>
        <v>-48043.175943908827</v>
      </c>
      <c r="F28" s="23">
        <f t="shared" si="3"/>
        <v>-8206963.9138562148</v>
      </c>
      <c r="G28" s="11">
        <f t="shared" si="4"/>
        <v>2017811.4542611723</v>
      </c>
    </row>
    <row r="29" spans="2:8" x14ac:dyDescent="0.2">
      <c r="B29" s="45">
        <v>45474</v>
      </c>
      <c r="C29" s="23">
        <f t="shared" si="0"/>
        <v>195403.90271086214</v>
      </c>
      <c r="D29" s="36">
        <f t="shared" si="1"/>
        <v>195403.90271086214</v>
      </c>
      <c r="E29" s="32">
        <f t="shared" si="2"/>
        <v>-48043.175943908827</v>
      </c>
      <c r="F29" s="23">
        <f t="shared" si="3"/>
        <v>-8402367.8165670764</v>
      </c>
      <c r="G29" s="11">
        <f t="shared" si="4"/>
        <v>2065854.6302050811</v>
      </c>
    </row>
    <row r="30" spans="2:8" x14ac:dyDescent="0.2">
      <c r="B30" s="45">
        <v>45505</v>
      </c>
      <c r="C30" s="23">
        <f t="shared" si="0"/>
        <v>195403.90271086214</v>
      </c>
      <c r="D30" s="36">
        <f t="shared" si="1"/>
        <v>195403.90271086214</v>
      </c>
      <c r="E30" s="32">
        <f t="shared" si="2"/>
        <v>-48043.175943908827</v>
      </c>
      <c r="F30" s="23">
        <f t="shared" si="3"/>
        <v>-8597771.7192779388</v>
      </c>
      <c r="G30" s="11">
        <f t="shared" si="4"/>
        <v>2113897.8061489901</v>
      </c>
    </row>
    <row r="31" spans="2:8" x14ac:dyDescent="0.2">
      <c r="B31" s="45">
        <v>45536</v>
      </c>
      <c r="C31" s="23">
        <f t="shared" si="0"/>
        <v>195403.90271086214</v>
      </c>
      <c r="D31" s="36">
        <f t="shared" si="1"/>
        <v>195403.90271086214</v>
      </c>
      <c r="E31" s="32">
        <f t="shared" si="2"/>
        <v>-48043.175943908827</v>
      </c>
      <c r="F31" s="23">
        <f t="shared" si="3"/>
        <v>-8793175.6219888013</v>
      </c>
      <c r="G31" s="11">
        <f t="shared" si="4"/>
        <v>2161940.9820928988</v>
      </c>
    </row>
    <row r="32" spans="2:8" x14ac:dyDescent="0.2">
      <c r="B32" s="45">
        <v>45566</v>
      </c>
      <c r="C32" s="23">
        <f t="shared" si="0"/>
        <v>195403.90271086214</v>
      </c>
      <c r="D32" s="36">
        <f t="shared" si="1"/>
        <v>195403.90271086214</v>
      </c>
      <c r="E32" s="32">
        <f t="shared" si="2"/>
        <v>-48043.175943908827</v>
      </c>
      <c r="F32" s="23">
        <f t="shared" si="3"/>
        <v>-8988579.5246996637</v>
      </c>
      <c r="G32" s="11">
        <f t="shared" si="4"/>
        <v>2209984.1580368076</v>
      </c>
    </row>
    <row r="33" spans="2:7" x14ac:dyDescent="0.2">
      <c r="B33" s="45">
        <v>45597</v>
      </c>
      <c r="C33" s="23">
        <f t="shared" si="0"/>
        <v>195403.90271086214</v>
      </c>
      <c r="D33" s="36">
        <f t="shared" si="1"/>
        <v>195403.90271086214</v>
      </c>
      <c r="E33" s="32">
        <f t="shared" si="2"/>
        <v>-48043.175943908827</v>
      </c>
      <c r="F33" s="23">
        <f t="shared" si="3"/>
        <v>-9183983.4274105262</v>
      </c>
      <c r="G33" s="11">
        <f t="shared" si="4"/>
        <v>2258027.3339807163</v>
      </c>
    </row>
    <row r="34" spans="2:7" x14ac:dyDescent="0.2">
      <c r="B34" s="45">
        <v>45627</v>
      </c>
      <c r="C34" s="23">
        <f t="shared" si="0"/>
        <v>195403.90271086214</v>
      </c>
      <c r="D34" s="36">
        <f t="shared" si="1"/>
        <v>195403.90271086214</v>
      </c>
      <c r="E34" s="32">
        <f t="shared" si="2"/>
        <v>-48043.175943908827</v>
      </c>
      <c r="F34" s="23">
        <f t="shared" si="3"/>
        <v>-9379387.3301213887</v>
      </c>
      <c r="G34" s="11">
        <f t="shared" si="4"/>
        <v>2306070.509924625</v>
      </c>
    </row>
    <row r="35" spans="2:7" x14ac:dyDescent="0.2">
      <c r="B35" s="45">
        <v>45658</v>
      </c>
      <c r="C35" s="23">
        <f t="shared" si="0"/>
        <v>195403.90271086214</v>
      </c>
      <c r="D35" s="36">
        <f t="shared" si="1"/>
        <v>195403.90271086214</v>
      </c>
      <c r="E35" s="32">
        <f t="shared" si="2"/>
        <v>-48043.175943908827</v>
      </c>
      <c r="F35" s="23">
        <f t="shared" si="3"/>
        <v>-9574791.2328322511</v>
      </c>
      <c r="G35" s="11">
        <f t="shared" si="4"/>
        <v>2354113.6858685338</v>
      </c>
    </row>
    <row r="36" spans="2:7" x14ac:dyDescent="0.2">
      <c r="B36" s="45">
        <v>45689</v>
      </c>
      <c r="C36" s="23">
        <f t="shared" si="0"/>
        <v>195403.90271086214</v>
      </c>
      <c r="D36" s="36">
        <f t="shared" si="1"/>
        <v>195403.90271086214</v>
      </c>
      <c r="E36" s="32">
        <f t="shared" si="2"/>
        <v>-48043.175943908827</v>
      </c>
      <c r="F36" s="23">
        <f t="shared" si="3"/>
        <v>-9770195.1355431136</v>
      </c>
      <c r="G36" s="11">
        <f t="shared" si="4"/>
        <v>2402156.8618124425</v>
      </c>
    </row>
    <row r="37" spans="2:7" x14ac:dyDescent="0.2">
      <c r="B37" s="45">
        <v>45717</v>
      </c>
      <c r="C37" s="23">
        <f t="shared" si="0"/>
        <v>195403.90271086214</v>
      </c>
      <c r="D37" s="36">
        <f t="shared" si="1"/>
        <v>195403.90271086214</v>
      </c>
      <c r="E37" s="32">
        <f t="shared" si="2"/>
        <v>-48043.175943908827</v>
      </c>
      <c r="F37" s="23">
        <f t="shared" si="3"/>
        <v>-9965599.038253976</v>
      </c>
      <c r="G37" s="11">
        <f t="shared" si="4"/>
        <v>2450200.0377563513</v>
      </c>
    </row>
    <row r="38" spans="2:7" x14ac:dyDescent="0.2">
      <c r="B38" s="45">
        <v>45748</v>
      </c>
      <c r="C38" s="23">
        <f t="shared" si="0"/>
        <v>195403.90271086214</v>
      </c>
      <c r="D38" s="36">
        <f t="shared" si="1"/>
        <v>195403.90271086214</v>
      </c>
      <c r="E38" s="32">
        <f t="shared" si="2"/>
        <v>-48043.175943908827</v>
      </c>
      <c r="F38" s="23">
        <f t="shared" si="3"/>
        <v>-10161002.940964838</v>
      </c>
      <c r="G38" s="11">
        <f t="shared" si="4"/>
        <v>2498243.21370026</v>
      </c>
    </row>
    <row r="39" spans="2:7" x14ac:dyDescent="0.2">
      <c r="B39" s="45">
        <v>45778</v>
      </c>
      <c r="C39" s="23">
        <f t="shared" si="0"/>
        <v>195403.90271086214</v>
      </c>
      <c r="D39" s="36">
        <f t="shared" si="1"/>
        <v>195403.90271086214</v>
      </c>
      <c r="E39" s="32">
        <f t="shared" si="2"/>
        <v>-48043.175943908827</v>
      </c>
      <c r="F39" s="23">
        <f t="shared" si="3"/>
        <v>-10356406.843675701</v>
      </c>
      <c r="G39" s="11">
        <f t="shared" si="4"/>
        <v>2546286.3896441688</v>
      </c>
    </row>
    <row r="40" spans="2:7" x14ac:dyDescent="0.2">
      <c r="B40" s="45">
        <v>45809</v>
      </c>
      <c r="C40" s="23">
        <f t="shared" si="0"/>
        <v>195403.90271086214</v>
      </c>
      <c r="D40" s="36">
        <f t="shared" si="1"/>
        <v>195403.90271086214</v>
      </c>
      <c r="E40" s="32">
        <f t="shared" si="2"/>
        <v>-48043.175943908827</v>
      </c>
      <c r="F40" s="23">
        <f t="shared" si="3"/>
        <v>-10551810.746386563</v>
      </c>
      <c r="G40" s="11">
        <f t="shared" si="4"/>
        <v>2594329.5655880775</v>
      </c>
    </row>
    <row r="41" spans="2:7" x14ac:dyDescent="0.2">
      <c r="B41" s="45">
        <v>45839</v>
      </c>
      <c r="C41" s="23">
        <f t="shared" si="0"/>
        <v>195403.90271086214</v>
      </c>
      <c r="D41" s="36">
        <f t="shared" si="1"/>
        <v>195403.90271086214</v>
      </c>
      <c r="E41" s="32">
        <f t="shared" si="2"/>
        <v>-48043.175943908827</v>
      </c>
      <c r="F41" s="23">
        <f t="shared" si="3"/>
        <v>-10747214.649097426</v>
      </c>
      <c r="G41" s="11">
        <f t="shared" si="4"/>
        <v>2642372.7415319863</v>
      </c>
    </row>
    <row r="42" spans="2:7" x14ac:dyDescent="0.2">
      <c r="B42" s="45">
        <v>45870</v>
      </c>
      <c r="C42" s="23">
        <f t="shared" si="0"/>
        <v>195403.90271086214</v>
      </c>
      <c r="D42" s="36">
        <f t="shared" si="1"/>
        <v>195403.90271086214</v>
      </c>
      <c r="E42" s="32">
        <f t="shared" si="2"/>
        <v>-48043.175943908827</v>
      </c>
      <c r="F42" s="23">
        <f t="shared" si="3"/>
        <v>-10942618.551808288</v>
      </c>
      <c r="G42" s="11">
        <f t="shared" si="4"/>
        <v>2690415.917475895</v>
      </c>
    </row>
    <row r="43" spans="2:7" x14ac:dyDescent="0.2">
      <c r="B43" s="45">
        <v>45901</v>
      </c>
      <c r="C43" s="23">
        <f t="shared" si="0"/>
        <v>195403.90271086214</v>
      </c>
      <c r="D43" s="36">
        <f t="shared" si="1"/>
        <v>195403.90271086214</v>
      </c>
      <c r="E43" s="32">
        <f t="shared" si="2"/>
        <v>-48043.175943908827</v>
      </c>
      <c r="F43" s="23">
        <f t="shared" si="3"/>
        <v>-11138022.454519151</v>
      </c>
      <c r="G43" s="11">
        <f t="shared" si="4"/>
        <v>2738459.0934198038</v>
      </c>
    </row>
    <row r="44" spans="2:7" x14ac:dyDescent="0.2">
      <c r="B44" s="45">
        <v>45931</v>
      </c>
      <c r="C44" s="23">
        <f t="shared" si="0"/>
        <v>195403.90271086214</v>
      </c>
      <c r="D44" s="36">
        <f t="shared" si="1"/>
        <v>195403.90271086214</v>
      </c>
      <c r="E44" s="32">
        <f t="shared" si="2"/>
        <v>-48043.175943908827</v>
      </c>
      <c r="F44" s="23">
        <f t="shared" si="3"/>
        <v>-11333426.357230013</v>
      </c>
      <c r="G44" s="11">
        <f t="shared" si="4"/>
        <v>2786502.2693637125</v>
      </c>
    </row>
    <row r="45" spans="2:7" x14ac:dyDescent="0.2">
      <c r="B45" s="45">
        <v>45962</v>
      </c>
      <c r="C45" s="23">
        <f t="shared" si="0"/>
        <v>195403.90271086214</v>
      </c>
      <c r="D45" s="36">
        <f t="shared" si="1"/>
        <v>195403.90271086214</v>
      </c>
      <c r="E45" s="32">
        <f t="shared" si="2"/>
        <v>-48043.175943908827</v>
      </c>
      <c r="F45" s="23">
        <f t="shared" si="3"/>
        <v>-11528830.259940876</v>
      </c>
      <c r="G45" s="11">
        <f t="shared" si="4"/>
        <v>2834545.4453076213</v>
      </c>
    </row>
    <row r="46" spans="2:7" x14ac:dyDescent="0.2">
      <c r="B46" s="45">
        <v>45992</v>
      </c>
      <c r="C46" s="23">
        <f t="shared" si="0"/>
        <v>195403.90271086214</v>
      </c>
      <c r="D46" s="36">
        <f t="shared" si="1"/>
        <v>195403.90271086214</v>
      </c>
      <c r="E46" s="32">
        <f t="shared" si="2"/>
        <v>-48043.175943908827</v>
      </c>
      <c r="F46" s="23">
        <f t="shared" si="3"/>
        <v>-11724234.162651738</v>
      </c>
      <c r="G46" s="11">
        <f t="shared" si="4"/>
        <v>2882588.62125153</v>
      </c>
    </row>
    <row r="47" spans="2:7" ht="13.5" thickBot="1" x14ac:dyDescent="0.25">
      <c r="B47" s="37"/>
      <c r="C47" s="42"/>
      <c r="D47" s="42"/>
      <c r="E47" s="28"/>
      <c r="F47" s="32"/>
      <c r="G47" s="41"/>
    </row>
    <row r="48" spans="2:7" ht="13.5" thickBot="1" x14ac:dyDescent="0.25">
      <c r="B48" s="40" t="s">
        <v>22</v>
      </c>
      <c r="C48" s="44">
        <f>SUM(C35:C46)</f>
        <v>2344846.8325303458</v>
      </c>
      <c r="D48" s="44">
        <f>SUM(D35:D46)</f>
        <v>2344846.8325303458</v>
      </c>
      <c r="E48" s="43">
        <f>SUM(E35:E46)</f>
        <v>-576518.1113269059</v>
      </c>
      <c r="F48" s="32"/>
      <c r="G48" s="41"/>
    </row>
    <row r="49" spans="2:7" x14ac:dyDescent="0.2">
      <c r="B49" s="37"/>
      <c r="C49" s="42"/>
      <c r="D49" s="28"/>
      <c r="E49" s="28"/>
      <c r="F49" s="32"/>
      <c r="G49" s="41"/>
    </row>
    <row r="50" spans="2:7" ht="13.5" thickBot="1" x14ac:dyDescent="0.25">
      <c r="B50" s="37"/>
      <c r="C50" s="42"/>
      <c r="D50" s="28"/>
      <c r="E50" s="28"/>
      <c r="F50" s="32"/>
      <c r="G50" s="41"/>
    </row>
    <row r="51" spans="2:7" ht="13.5" thickBot="1" x14ac:dyDescent="0.25">
      <c r="E51" s="40" t="s">
        <v>21</v>
      </c>
      <c r="F51" s="39">
        <f>(F22+F34+2*SUM(F23:F33))/24</f>
        <v>-8206963.913856213</v>
      </c>
      <c r="G51" s="38">
        <f>(G22+G34+2*SUM(G23:G33))/24</f>
        <v>2017811.4542611723</v>
      </c>
    </row>
    <row r="52" spans="2:7" x14ac:dyDescent="0.2">
      <c r="D52" s="32"/>
      <c r="E52" s="32"/>
      <c r="F52" s="28" t="s">
        <v>71</v>
      </c>
      <c r="G52" s="28" t="s">
        <v>71</v>
      </c>
    </row>
    <row r="53" spans="2:7" ht="13.5" thickBot="1" x14ac:dyDescent="0.25">
      <c r="B53" s="37"/>
      <c r="C53" s="36"/>
      <c r="D53" s="32"/>
      <c r="E53" s="32"/>
      <c r="F53" s="120" t="s">
        <v>65</v>
      </c>
      <c r="G53" s="120" t="s">
        <v>65</v>
      </c>
    </row>
    <row r="54" spans="2:7" ht="13.5" thickBot="1" x14ac:dyDescent="0.25">
      <c r="E54" s="40" t="s">
        <v>20</v>
      </c>
      <c r="F54" s="39">
        <f>(F34+F46+2*SUM(F35:F45))/24</f>
        <v>-10551810.746386563</v>
      </c>
      <c r="G54" s="38">
        <f>(G34+G46+2*SUM(G35:G45))/24</f>
        <v>2594329.5655880775</v>
      </c>
    </row>
    <row r="55" spans="2:7" x14ac:dyDescent="0.2">
      <c r="E55" s="32"/>
      <c r="F55" s="28" t="s">
        <v>19</v>
      </c>
      <c r="G55" s="28" t="s">
        <v>19</v>
      </c>
    </row>
    <row r="57" spans="2:7" x14ac:dyDescent="0.2">
      <c r="B57" s="37"/>
      <c r="C57" s="36"/>
      <c r="D57" s="35" t="s">
        <v>2</v>
      </c>
      <c r="E57" s="34" t="s">
        <v>18</v>
      </c>
      <c r="F57" s="33"/>
      <c r="G57" s="33" t="s">
        <v>17</v>
      </c>
    </row>
    <row r="58" spans="2:7" x14ac:dyDescent="0.2">
      <c r="C58" s="31" t="s">
        <v>42</v>
      </c>
      <c r="D58" s="32">
        <f>SUM(D23:D34)</f>
        <v>2344846.8325303458</v>
      </c>
      <c r="E58" s="32">
        <f>SUM(E23:E34)</f>
        <v>-576518.1113269059</v>
      </c>
      <c r="F58" s="32"/>
      <c r="G58" s="32">
        <f>G51</f>
        <v>2017811.4542611723</v>
      </c>
    </row>
    <row r="59" spans="2:7" x14ac:dyDescent="0.2">
      <c r="C59" s="31" t="s">
        <v>43</v>
      </c>
      <c r="D59" s="32">
        <f>SUM(D35:D46)</f>
        <v>2344846.8325303458</v>
      </c>
      <c r="E59" s="32">
        <f>SUM(E35:E46)</f>
        <v>-576518.1113269059</v>
      </c>
      <c r="F59" s="32"/>
      <c r="G59" s="32">
        <f>G54</f>
        <v>2594329.5655880775</v>
      </c>
    </row>
    <row r="60" spans="2:7" ht="13.5" thickBot="1" x14ac:dyDescent="0.25">
      <c r="C60" s="31" t="s">
        <v>16</v>
      </c>
      <c r="D60" s="29">
        <f>D59-D58</f>
        <v>0</v>
      </c>
      <c r="E60" s="29">
        <f>E59-E58</f>
        <v>0</v>
      </c>
      <c r="F60" s="30"/>
      <c r="G60" s="29">
        <f>G59-G58</f>
        <v>576518.1113269052</v>
      </c>
    </row>
    <row r="61" spans="2:7" ht="13.5" thickTop="1" x14ac:dyDescent="0.2">
      <c r="D61" s="28" t="s">
        <v>63</v>
      </c>
      <c r="E61" s="28" t="s">
        <v>63</v>
      </c>
      <c r="G61" s="28" t="s">
        <v>63</v>
      </c>
    </row>
  </sheetData>
  <conditionalFormatting sqref="H1">
    <cfRule type="cellIs" dxfId="2" priority="1" stopIfTrue="1" operator="equal">
      <formula>"x.x"</formula>
    </cfRule>
  </conditionalFormatting>
  <pageMargins left="0.7" right="0.7" top="0.75" bottom="0.75" header="0.3" footer="0.3"/>
  <pageSetup scale="81"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077C9-068D-4E3E-A285-2A2F463BAF73}">
  <sheetPr>
    <pageSetUpPr fitToPage="1"/>
  </sheetPr>
  <dimension ref="B1:J63"/>
  <sheetViews>
    <sheetView view="pageBreakPreview" topLeftCell="A10" zoomScale="80" zoomScaleNormal="100" zoomScaleSheetLayoutView="80" workbookViewId="0">
      <selection activeCell="Q57" sqref="Q57"/>
    </sheetView>
  </sheetViews>
  <sheetFormatPr defaultColWidth="9.140625" defaultRowHeight="12.75" x14ac:dyDescent="0.2"/>
  <cols>
    <col min="1" max="1" width="1.85546875" style="1" customWidth="1"/>
    <col min="2" max="2" width="19" style="1" customWidth="1"/>
    <col min="3" max="7" width="15.28515625" style="1" customWidth="1"/>
    <col min="8" max="8" width="13.28515625" style="1" customWidth="1"/>
    <col min="9" max="9" width="5.7109375" style="1" customWidth="1"/>
    <col min="10" max="10" width="29.85546875" style="1" customWidth="1"/>
    <col min="11" max="16384" width="9.140625" style="1"/>
  </cols>
  <sheetData>
    <row r="1" spans="2:9" x14ac:dyDescent="0.2">
      <c r="B1" s="6" t="str">
        <f>'14.4_R'!B1</f>
        <v>PacifiCorp</v>
      </c>
      <c r="H1" s="73" t="s">
        <v>72</v>
      </c>
    </row>
    <row r="2" spans="2:9" x14ac:dyDescent="0.2">
      <c r="B2" s="6" t="str">
        <f>'14.4_R'!B2</f>
        <v>Washington 2023 General Rate Case</v>
      </c>
    </row>
    <row r="3" spans="2:9" x14ac:dyDescent="0.2">
      <c r="B3" s="6" t="str">
        <f>'14.4_R'!B3</f>
        <v>Decommissioning and Other Plant Closure Cost Adjustment - Year 2</v>
      </c>
    </row>
    <row r="4" spans="2:9" x14ac:dyDescent="0.2">
      <c r="B4" s="69" t="s">
        <v>38</v>
      </c>
    </row>
    <row r="5" spans="2:9" x14ac:dyDescent="0.2">
      <c r="B5" s="6"/>
      <c r="D5" s="72"/>
      <c r="E5" s="71"/>
    </row>
    <row r="6" spans="2:9" x14ac:dyDescent="0.2">
      <c r="B6" s="69"/>
      <c r="C6" s="65"/>
    </row>
    <row r="7" spans="2:9" x14ac:dyDescent="0.2">
      <c r="C7" s="65"/>
      <c r="F7" s="70"/>
      <c r="G7" s="70"/>
    </row>
    <row r="8" spans="2:9" x14ac:dyDescent="0.2">
      <c r="B8" s="69"/>
      <c r="C8" s="68"/>
      <c r="D8" s="68"/>
      <c r="E8" s="64"/>
    </row>
    <row r="9" spans="2:9" x14ac:dyDescent="0.2">
      <c r="B9" s="69"/>
      <c r="C9" s="68"/>
      <c r="D9" s="68"/>
      <c r="E9" s="64"/>
    </row>
    <row r="10" spans="2:9" ht="38.25" x14ac:dyDescent="0.2">
      <c r="B10" s="105"/>
      <c r="C10" s="104"/>
      <c r="D10" s="67" t="s">
        <v>38</v>
      </c>
      <c r="E10" s="67" t="s">
        <v>35</v>
      </c>
      <c r="F10" s="67" t="s">
        <v>34</v>
      </c>
      <c r="I10" s="66"/>
    </row>
    <row r="11" spans="2:9" x14ac:dyDescent="0.2">
      <c r="B11" s="65"/>
      <c r="C11" s="63" t="s">
        <v>33</v>
      </c>
      <c r="D11" s="62">
        <v>62831888.51617527</v>
      </c>
      <c r="E11" s="62">
        <v>6283189</v>
      </c>
      <c r="F11" s="62">
        <v>1355735.8017940985</v>
      </c>
      <c r="G11" s="119" t="s">
        <v>61</v>
      </c>
    </row>
    <row r="12" spans="2:9" x14ac:dyDescent="0.2">
      <c r="C12" s="50"/>
      <c r="F12" s="28"/>
    </row>
    <row r="13" spans="2:9" x14ac:dyDescent="0.2">
      <c r="C13" s="52"/>
      <c r="D13" s="52"/>
      <c r="E13" s="52"/>
      <c r="F13" s="61" t="s">
        <v>32</v>
      </c>
      <c r="G13" s="61"/>
    </row>
    <row r="14" spans="2:9" x14ac:dyDescent="0.2">
      <c r="C14" s="52"/>
      <c r="D14" s="57"/>
      <c r="E14" s="60" t="s">
        <v>31</v>
      </c>
      <c r="F14" s="60" t="s">
        <v>30</v>
      </c>
      <c r="G14" s="60"/>
      <c r="H14" s="28"/>
    </row>
    <row r="15" spans="2:9" x14ac:dyDescent="0.2">
      <c r="C15" s="52"/>
      <c r="D15" s="57" t="s">
        <v>40</v>
      </c>
      <c r="E15" s="51">
        <f>SUM(C25:C36)</f>
        <v>1355735.8017940987</v>
      </c>
      <c r="F15" s="41">
        <f>F53</f>
        <v>-4745075.3062793426</v>
      </c>
      <c r="G15" s="58" t="s">
        <v>73</v>
      </c>
      <c r="H15" s="28"/>
    </row>
    <row r="16" spans="2:9" x14ac:dyDescent="0.2">
      <c r="C16" s="52"/>
      <c r="D16" s="57" t="s">
        <v>41</v>
      </c>
      <c r="E16" s="59">
        <f>C50</f>
        <v>1355735.8017940987</v>
      </c>
      <c r="F16" s="41">
        <f>F56</f>
        <v>-6100811.1080734394</v>
      </c>
      <c r="G16" s="58" t="s">
        <v>27</v>
      </c>
      <c r="H16" s="28"/>
    </row>
    <row r="17" spans="2:10" ht="13.5" thickBot="1" x14ac:dyDescent="0.25">
      <c r="C17" s="52"/>
      <c r="D17" s="57" t="s">
        <v>16</v>
      </c>
      <c r="E17" s="56">
        <f>E16-E15</f>
        <v>0</v>
      </c>
      <c r="F17" s="56">
        <f>F16-F15</f>
        <v>-1355735.8017940968</v>
      </c>
      <c r="G17" s="75"/>
      <c r="H17" s="28"/>
      <c r="J17" s="74"/>
    </row>
    <row r="18" spans="2:10" ht="13.5" thickTop="1" x14ac:dyDescent="0.2">
      <c r="C18" s="52"/>
      <c r="D18" s="55"/>
      <c r="E18" s="54"/>
      <c r="F18" s="28" t="s">
        <v>63</v>
      </c>
      <c r="G18" s="53"/>
      <c r="H18" s="28"/>
    </row>
    <row r="19" spans="2:10" x14ac:dyDescent="0.2">
      <c r="C19" s="52"/>
      <c r="D19" s="52"/>
      <c r="E19" s="51"/>
      <c r="F19" s="51"/>
      <c r="G19" s="51"/>
      <c r="H19" s="28"/>
    </row>
    <row r="20" spans="2:10" x14ac:dyDescent="0.2">
      <c r="E20" s="50"/>
      <c r="F20" s="50"/>
      <c r="G20" s="50"/>
      <c r="H20" s="28"/>
    </row>
    <row r="21" spans="2:10" x14ac:dyDescent="0.2">
      <c r="D21" s="50"/>
      <c r="E21" s="28"/>
      <c r="G21" s="41"/>
    </row>
    <row r="22" spans="2:10" x14ac:dyDescent="0.2">
      <c r="C22" s="48">
        <v>407</v>
      </c>
      <c r="D22" s="49" t="s">
        <v>2</v>
      </c>
      <c r="E22" s="48">
        <v>41110</v>
      </c>
      <c r="F22" s="48">
        <v>254</v>
      </c>
      <c r="G22" s="48">
        <v>190</v>
      </c>
    </row>
    <row r="23" spans="2:10" x14ac:dyDescent="0.2">
      <c r="C23" s="46" t="s">
        <v>26</v>
      </c>
      <c r="D23" s="47" t="s">
        <v>25</v>
      </c>
      <c r="E23" s="46" t="s">
        <v>24</v>
      </c>
      <c r="F23" s="46" t="s">
        <v>23</v>
      </c>
      <c r="G23" s="46" t="s">
        <v>17</v>
      </c>
    </row>
    <row r="24" spans="2:10" x14ac:dyDescent="0.2">
      <c r="B24" s="45">
        <v>45261</v>
      </c>
      <c r="C24" s="23">
        <f t="shared" ref="C24:C48" si="0">$F$11/12</f>
        <v>112977.98348284153</v>
      </c>
      <c r="D24" s="36">
        <f t="shared" ref="D24:D48" si="1">+C24</f>
        <v>112977.98348284153</v>
      </c>
      <c r="E24" s="32">
        <f t="shared" ref="E24:E48" si="2">-D24*0.245866</f>
        <v>-27777.444886992318</v>
      </c>
      <c r="F24" s="23">
        <v>-4067207.4053822937</v>
      </c>
      <c r="G24" s="11">
        <v>999988.01593172387</v>
      </c>
    </row>
    <row r="25" spans="2:10" x14ac:dyDescent="0.2">
      <c r="B25" s="45">
        <v>45292</v>
      </c>
      <c r="C25" s="23">
        <f t="shared" si="0"/>
        <v>112977.98348284153</v>
      </c>
      <c r="D25" s="36">
        <f t="shared" si="1"/>
        <v>112977.98348284153</v>
      </c>
      <c r="E25" s="32">
        <f t="shared" si="2"/>
        <v>-27777.444886992318</v>
      </c>
      <c r="F25" s="23">
        <f t="shared" ref="F25:F48" si="3">F24-C25</f>
        <v>-4180185.3888651351</v>
      </c>
      <c r="G25" s="11">
        <f t="shared" ref="G25:G48" si="4">+G24-E25</f>
        <v>1027765.4608187162</v>
      </c>
    </row>
    <row r="26" spans="2:10" x14ac:dyDescent="0.2">
      <c r="B26" s="45">
        <v>45323</v>
      </c>
      <c r="C26" s="23">
        <f t="shared" si="0"/>
        <v>112977.98348284153</v>
      </c>
      <c r="D26" s="36">
        <f t="shared" si="1"/>
        <v>112977.98348284153</v>
      </c>
      <c r="E26" s="32">
        <f t="shared" si="2"/>
        <v>-27777.444886992318</v>
      </c>
      <c r="F26" s="23">
        <f t="shared" si="3"/>
        <v>-4293163.372347977</v>
      </c>
      <c r="G26" s="11">
        <f t="shared" si="4"/>
        <v>1055542.9057057085</v>
      </c>
    </row>
    <row r="27" spans="2:10" x14ac:dyDescent="0.2">
      <c r="B27" s="45">
        <v>45352</v>
      </c>
      <c r="C27" s="23">
        <f t="shared" si="0"/>
        <v>112977.98348284153</v>
      </c>
      <c r="D27" s="36">
        <f t="shared" si="1"/>
        <v>112977.98348284153</v>
      </c>
      <c r="E27" s="32">
        <f t="shared" si="2"/>
        <v>-27777.444886992318</v>
      </c>
      <c r="F27" s="23">
        <f t="shared" si="3"/>
        <v>-4406141.3558308184</v>
      </c>
      <c r="G27" s="11">
        <f t="shared" si="4"/>
        <v>1083320.3505927008</v>
      </c>
    </row>
    <row r="28" spans="2:10" x14ac:dyDescent="0.2">
      <c r="B28" s="45">
        <v>45383</v>
      </c>
      <c r="C28" s="23">
        <f t="shared" si="0"/>
        <v>112977.98348284153</v>
      </c>
      <c r="D28" s="36">
        <f t="shared" si="1"/>
        <v>112977.98348284153</v>
      </c>
      <c r="E28" s="32">
        <f t="shared" si="2"/>
        <v>-27777.444886992318</v>
      </c>
      <c r="F28" s="23">
        <f t="shared" si="3"/>
        <v>-4519119.3393136598</v>
      </c>
      <c r="G28" s="11">
        <f t="shared" si="4"/>
        <v>1111097.795479693</v>
      </c>
    </row>
    <row r="29" spans="2:10" x14ac:dyDescent="0.2">
      <c r="B29" s="45">
        <v>45413</v>
      </c>
      <c r="C29" s="23">
        <f t="shared" si="0"/>
        <v>112977.98348284153</v>
      </c>
      <c r="D29" s="36">
        <f t="shared" si="1"/>
        <v>112977.98348284153</v>
      </c>
      <c r="E29" s="32">
        <f t="shared" si="2"/>
        <v>-27777.444886992318</v>
      </c>
      <c r="F29" s="23">
        <f t="shared" si="3"/>
        <v>-4632097.3227965012</v>
      </c>
      <c r="G29" s="11">
        <f t="shared" si="4"/>
        <v>1138875.2403666852</v>
      </c>
    </row>
    <row r="30" spans="2:10" x14ac:dyDescent="0.2">
      <c r="B30" s="45">
        <v>45444</v>
      </c>
      <c r="C30" s="23">
        <f t="shared" si="0"/>
        <v>112977.98348284153</v>
      </c>
      <c r="D30" s="36">
        <f t="shared" si="1"/>
        <v>112977.98348284153</v>
      </c>
      <c r="E30" s="32">
        <f t="shared" si="2"/>
        <v>-27777.444886992318</v>
      </c>
      <c r="F30" s="23">
        <f t="shared" si="3"/>
        <v>-4745075.3062793426</v>
      </c>
      <c r="G30" s="11">
        <f t="shared" si="4"/>
        <v>1166652.6852536774</v>
      </c>
    </row>
    <row r="31" spans="2:10" x14ac:dyDescent="0.2">
      <c r="B31" s="45">
        <v>45474</v>
      </c>
      <c r="C31" s="23">
        <f t="shared" si="0"/>
        <v>112977.98348284153</v>
      </c>
      <c r="D31" s="36">
        <f t="shared" si="1"/>
        <v>112977.98348284153</v>
      </c>
      <c r="E31" s="32">
        <f t="shared" si="2"/>
        <v>-27777.444886992318</v>
      </c>
      <c r="F31" s="23">
        <f t="shared" si="3"/>
        <v>-4858053.289762184</v>
      </c>
      <c r="G31" s="11">
        <f t="shared" si="4"/>
        <v>1194430.1301406696</v>
      </c>
    </row>
    <row r="32" spans="2:10" x14ac:dyDescent="0.2">
      <c r="B32" s="45">
        <v>45505</v>
      </c>
      <c r="C32" s="23">
        <f t="shared" si="0"/>
        <v>112977.98348284153</v>
      </c>
      <c r="D32" s="36">
        <f t="shared" si="1"/>
        <v>112977.98348284153</v>
      </c>
      <c r="E32" s="32">
        <f t="shared" si="2"/>
        <v>-27777.444886992318</v>
      </c>
      <c r="F32" s="23">
        <f t="shared" si="3"/>
        <v>-4971031.2732450254</v>
      </c>
      <c r="G32" s="11">
        <f t="shared" si="4"/>
        <v>1222207.5750276619</v>
      </c>
    </row>
    <row r="33" spans="2:7" x14ac:dyDescent="0.2">
      <c r="B33" s="45">
        <v>45536</v>
      </c>
      <c r="C33" s="23">
        <f t="shared" si="0"/>
        <v>112977.98348284153</v>
      </c>
      <c r="D33" s="36">
        <f t="shared" si="1"/>
        <v>112977.98348284153</v>
      </c>
      <c r="E33" s="32">
        <f t="shared" si="2"/>
        <v>-27777.444886992318</v>
      </c>
      <c r="F33" s="23">
        <f t="shared" si="3"/>
        <v>-5084009.2567278668</v>
      </c>
      <c r="G33" s="11">
        <f t="shared" si="4"/>
        <v>1249985.0199146541</v>
      </c>
    </row>
    <row r="34" spans="2:7" x14ac:dyDescent="0.2">
      <c r="B34" s="45">
        <v>45566</v>
      </c>
      <c r="C34" s="23">
        <f t="shared" si="0"/>
        <v>112977.98348284153</v>
      </c>
      <c r="D34" s="36">
        <f t="shared" si="1"/>
        <v>112977.98348284153</v>
      </c>
      <c r="E34" s="32">
        <f t="shared" si="2"/>
        <v>-27777.444886992318</v>
      </c>
      <c r="F34" s="23">
        <f t="shared" si="3"/>
        <v>-5196987.2402107082</v>
      </c>
      <c r="G34" s="11">
        <f t="shared" si="4"/>
        <v>1277762.4648016463</v>
      </c>
    </row>
    <row r="35" spans="2:7" x14ac:dyDescent="0.2">
      <c r="B35" s="45">
        <v>45597</v>
      </c>
      <c r="C35" s="23">
        <f t="shared" si="0"/>
        <v>112977.98348284153</v>
      </c>
      <c r="D35" s="36">
        <f t="shared" si="1"/>
        <v>112977.98348284153</v>
      </c>
      <c r="E35" s="32">
        <f t="shared" si="2"/>
        <v>-27777.444886992318</v>
      </c>
      <c r="F35" s="23">
        <f t="shared" si="3"/>
        <v>-5309965.2236935496</v>
      </c>
      <c r="G35" s="11">
        <f t="shared" si="4"/>
        <v>1305539.9096886385</v>
      </c>
    </row>
    <row r="36" spans="2:7" x14ac:dyDescent="0.2">
      <c r="B36" s="45">
        <v>45627</v>
      </c>
      <c r="C36" s="23">
        <f t="shared" si="0"/>
        <v>112977.98348284153</v>
      </c>
      <c r="D36" s="36">
        <f t="shared" si="1"/>
        <v>112977.98348284153</v>
      </c>
      <c r="E36" s="32">
        <f t="shared" si="2"/>
        <v>-27777.444886992318</v>
      </c>
      <c r="F36" s="23">
        <f t="shared" si="3"/>
        <v>-5422943.207176391</v>
      </c>
      <c r="G36" s="11">
        <f t="shared" si="4"/>
        <v>1333317.3545756307</v>
      </c>
    </row>
    <row r="37" spans="2:7" x14ac:dyDescent="0.2">
      <c r="B37" s="45">
        <v>45658</v>
      </c>
      <c r="C37" s="23">
        <f t="shared" si="0"/>
        <v>112977.98348284153</v>
      </c>
      <c r="D37" s="36">
        <f t="shared" si="1"/>
        <v>112977.98348284153</v>
      </c>
      <c r="E37" s="32">
        <f t="shared" si="2"/>
        <v>-27777.444886992318</v>
      </c>
      <c r="F37" s="23">
        <f t="shared" si="3"/>
        <v>-5535921.1906592324</v>
      </c>
      <c r="G37" s="11">
        <f t="shared" si="4"/>
        <v>1361094.799462623</v>
      </c>
    </row>
    <row r="38" spans="2:7" x14ac:dyDescent="0.2">
      <c r="B38" s="45">
        <v>45689</v>
      </c>
      <c r="C38" s="23">
        <f t="shared" si="0"/>
        <v>112977.98348284153</v>
      </c>
      <c r="D38" s="36">
        <f t="shared" si="1"/>
        <v>112977.98348284153</v>
      </c>
      <c r="E38" s="32">
        <f t="shared" si="2"/>
        <v>-27777.444886992318</v>
      </c>
      <c r="F38" s="23">
        <f t="shared" si="3"/>
        <v>-5648899.1741420738</v>
      </c>
      <c r="G38" s="11">
        <f t="shared" si="4"/>
        <v>1388872.2443496152</v>
      </c>
    </row>
    <row r="39" spans="2:7" x14ac:dyDescent="0.2">
      <c r="B39" s="45">
        <v>45717</v>
      </c>
      <c r="C39" s="23">
        <f t="shared" si="0"/>
        <v>112977.98348284153</v>
      </c>
      <c r="D39" s="36">
        <f t="shared" si="1"/>
        <v>112977.98348284153</v>
      </c>
      <c r="E39" s="32">
        <f t="shared" si="2"/>
        <v>-27777.444886992318</v>
      </c>
      <c r="F39" s="23">
        <f t="shared" si="3"/>
        <v>-5761877.1576249152</v>
      </c>
      <c r="G39" s="11">
        <f t="shared" si="4"/>
        <v>1416649.6892366074</v>
      </c>
    </row>
    <row r="40" spans="2:7" x14ac:dyDescent="0.2">
      <c r="B40" s="45">
        <v>45748</v>
      </c>
      <c r="C40" s="23">
        <f t="shared" si="0"/>
        <v>112977.98348284153</v>
      </c>
      <c r="D40" s="36">
        <f t="shared" si="1"/>
        <v>112977.98348284153</v>
      </c>
      <c r="E40" s="32">
        <f t="shared" si="2"/>
        <v>-27777.444886992318</v>
      </c>
      <c r="F40" s="23">
        <f t="shared" si="3"/>
        <v>-5874855.1411077566</v>
      </c>
      <c r="G40" s="11">
        <f t="shared" si="4"/>
        <v>1444427.1341235996</v>
      </c>
    </row>
    <row r="41" spans="2:7" x14ac:dyDescent="0.2">
      <c r="B41" s="45">
        <v>45778</v>
      </c>
      <c r="C41" s="23">
        <f t="shared" si="0"/>
        <v>112977.98348284153</v>
      </c>
      <c r="D41" s="36">
        <f t="shared" si="1"/>
        <v>112977.98348284153</v>
      </c>
      <c r="E41" s="32">
        <f t="shared" si="2"/>
        <v>-27777.444886992318</v>
      </c>
      <c r="F41" s="23">
        <f t="shared" si="3"/>
        <v>-5987833.124590598</v>
      </c>
      <c r="G41" s="11">
        <f t="shared" si="4"/>
        <v>1472204.5790105918</v>
      </c>
    </row>
    <row r="42" spans="2:7" x14ac:dyDescent="0.2">
      <c r="B42" s="45">
        <v>45809</v>
      </c>
      <c r="C42" s="23">
        <f t="shared" si="0"/>
        <v>112977.98348284153</v>
      </c>
      <c r="D42" s="36">
        <f t="shared" si="1"/>
        <v>112977.98348284153</v>
      </c>
      <c r="E42" s="32">
        <f t="shared" si="2"/>
        <v>-27777.444886992318</v>
      </c>
      <c r="F42" s="23">
        <f t="shared" si="3"/>
        <v>-6100811.1080734394</v>
      </c>
      <c r="G42" s="11">
        <f t="shared" si="4"/>
        <v>1499982.0238975841</v>
      </c>
    </row>
    <row r="43" spans="2:7" x14ac:dyDescent="0.2">
      <c r="B43" s="45">
        <v>45839</v>
      </c>
      <c r="C43" s="23">
        <f t="shared" si="0"/>
        <v>112977.98348284153</v>
      </c>
      <c r="D43" s="36">
        <f t="shared" si="1"/>
        <v>112977.98348284153</v>
      </c>
      <c r="E43" s="32">
        <f t="shared" si="2"/>
        <v>-27777.444886992318</v>
      </c>
      <c r="F43" s="23">
        <f t="shared" si="3"/>
        <v>-6213789.0915562809</v>
      </c>
      <c r="G43" s="11">
        <f t="shared" si="4"/>
        <v>1527759.4687845763</v>
      </c>
    </row>
    <row r="44" spans="2:7" x14ac:dyDescent="0.2">
      <c r="B44" s="45">
        <v>45870</v>
      </c>
      <c r="C44" s="23">
        <f t="shared" si="0"/>
        <v>112977.98348284153</v>
      </c>
      <c r="D44" s="36">
        <f t="shared" si="1"/>
        <v>112977.98348284153</v>
      </c>
      <c r="E44" s="32">
        <f t="shared" si="2"/>
        <v>-27777.444886992318</v>
      </c>
      <c r="F44" s="23">
        <f t="shared" si="3"/>
        <v>-6326767.0750391223</v>
      </c>
      <c r="G44" s="11">
        <f t="shared" si="4"/>
        <v>1555536.9136715685</v>
      </c>
    </row>
    <row r="45" spans="2:7" x14ac:dyDescent="0.2">
      <c r="B45" s="45">
        <v>45901</v>
      </c>
      <c r="C45" s="23">
        <f t="shared" si="0"/>
        <v>112977.98348284153</v>
      </c>
      <c r="D45" s="36">
        <f t="shared" si="1"/>
        <v>112977.98348284153</v>
      </c>
      <c r="E45" s="32">
        <f t="shared" si="2"/>
        <v>-27777.444886992318</v>
      </c>
      <c r="F45" s="23">
        <f t="shared" si="3"/>
        <v>-6439745.0585219637</v>
      </c>
      <c r="G45" s="11">
        <f t="shared" si="4"/>
        <v>1583314.3585585607</v>
      </c>
    </row>
    <row r="46" spans="2:7" x14ac:dyDescent="0.2">
      <c r="B46" s="45">
        <v>45931</v>
      </c>
      <c r="C46" s="23">
        <f t="shared" si="0"/>
        <v>112977.98348284153</v>
      </c>
      <c r="D46" s="36">
        <f t="shared" si="1"/>
        <v>112977.98348284153</v>
      </c>
      <c r="E46" s="32">
        <f t="shared" si="2"/>
        <v>-27777.444886992318</v>
      </c>
      <c r="F46" s="23">
        <f t="shared" si="3"/>
        <v>-6552723.0420048051</v>
      </c>
      <c r="G46" s="11">
        <f t="shared" si="4"/>
        <v>1611091.8034455529</v>
      </c>
    </row>
    <row r="47" spans="2:7" x14ac:dyDescent="0.2">
      <c r="B47" s="45">
        <v>45962</v>
      </c>
      <c r="C47" s="23">
        <f t="shared" si="0"/>
        <v>112977.98348284153</v>
      </c>
      <c r="D47" s="36">
        <f t="shared" si="1"/>
        <v>112977.98348284153</v>
      </c>
      <c r="E47" s="32">
        <f t="shared" si="2"/>
        <v>-27777.444886992318</v>
      </c>
      <c r="F47" s="23">
        <f t="shared" si="3"/>
        <v>-6665701.0254876465</v>
      </c>
      <c r="G47" s="11">
        <f t="shared" si="4"/>
        <v>1638869.2483325452</v>
      </c>
    </row>
    <row r="48" spans="2:7" x14ac:dyDescent="0.2">
      <c r="B48" s="45">
        <v>45992</v>
      </c>
      <c r="C48" s="23">
        <f t="shared" si="0"/>
        <v>112977.98348284153</v>
      </c>
      <c r="D48" s="36">
        <f t="shared" si="1"/>
        <v>112977.98348284153</v>
      </c>
      <c r="E48" s="32">
        <f t="shared" si="2"/>
        <v>-27777.444886992318</v>
      </c>
      <c r="F48" s="23">
        <f t="shared" si="3"/>
        <v>-6778679.0089704879</v>
      </c>
      <c r="G48" s="11">
        <f t="shared" si="4"/>
        <v>1666646.6932195374</v>
      </c>
    </row>
    <row r="49" spans="2:7" ht="13.5" thickBot="1" x14ac:dyDescent="0.25">
      <c r="B49" s="37"/>
      <c r="C49" s="42"/>
      <c r="D49" s="42"/>
      <c r="E49" s="28"/>
      <c r="F49" s="32"/>
      <c r="G49" s="41"/>
    </row>
    <row r="50" spans="2:7" ht="13.5" thickBot="1" x14ac:dyDescent="0.25">
      <c r="B50" s="40" t="s">
        <v>22</v>
      </c>
      <c r="C50" s="44">
        <f>SUM(C37:C48)</f>
        <v>1355735.8017940987</v>
      </c>
      <c r="D50" s="44">
        <f>SUM(D37:D48)</f>
        <v>1355735.8017940987</v>
      </c>
      <c r="E50" s="43">
        <f>SUM(E37:E48)</f>
        <v>-333329.3386439078</v>
      </c>
      <c r="F50" s="32"/>
      <c r="G50" s="41"/>
    </row>
    <row r="51" spans="2:7" x14ac:dyDescent="0.2">
      <c r="B51" s="37"/>
      <c r="C51" s="42"/>
      <c r="D51" s="28"/>
      <c r="E51" s="28"/>
      <c r="F51" s="32"/>
      <c r="G51" s="41"/>
    </row>
    <row r="52" spans="2:7" ht="13.5" thickBot="1" x14ac:dyDescent="0.25">
      <c r="B52" s="37"/>
      <c r="C52" s="42"/>
      <c r="D52" s="28"/>
      <c r="E52" s="28"/>
      <c r="F52" s="32"/>
      <c r="G52" s="41"/>
    </row>
    <row r="53" spans="2:7" ht="13.5" thickBot="1" x14ac:dyDescent="0.25">
      <c r="E53" s="40" t="s">
        <v>21</v>
      </c>
      <c r="F53" s="39">
        <f>(F24+F36+2*SUM(F25:F35))/24</f>
        <v>-4745075.3062793426</v>
      </c>
      <c r="G53" s="38">
        <f>(G24+G36+2*SUM(G25:G35))/24</f>
        <v>1166652.6852536777</v>
      </c>
    </row>
    <row r="54" spans="2:7" x14ac:dyDescent="0.2">
      <c r="D54" s="32"/>
      <c r="E54" s="32"/>
      <c r="F54" s="28" t="s">
        <v>74</v>
      </c>
      <c r="G54" s="28" t="s">
        <v>74</v>
      </c>
    </row>
    <row r="55" spans="2:7" ht="13.5" thickBot="1" x14ac:dyDescent="0.25">
      <c r="B55" s="37"/>
      <c r="C55" s="36"/>
      <c r="D55" s="32"/>
      <c r="E55" s="32"/>
      <c r="F55" s="120" t="s">
        <v>65</v>
      </c>
      <c r="G55" s="120" t="s">
        <v>65</v>
      </c>
    </row>
    <row r="56" spans="2:7" ht="13.5" thickBot="1" x14ac:dyDescent="0.25">
      <c r="E56" s="40" t="s">
        <v>20</v>
      </c>
      <c r="F56" s="39">
        <f>(F36+F48+2*SUM(F37:F47))/24</f>
        <v>-6100811.1080734394</v>
      </c>
      <c r="G56" s="38">
        <f>(G36+G48+2*SUM(G37:G47))/24</f>
        <v>1499982.0238975838</v>
      </c>
    </row>
    <row r="57" spans="2:7" x14ac:dyDescent="0.2">
      <c r="E57" s="32"/>
      <c r="F57" s="28" t="s">
        <v>19</v>
      </c>
      <c r="G57" s="28" t="s">
        <v>19</v>
      </c>
    </row>
    <row r="59" spans="2:7" x14ac:dyDescent="0.2">
      <c r="B59" s="37"/>
      <c r="C59" s="36"/>
      <c r="D59" s="35" t="s">
        <v>2</v>
      </c>
      <c r="E59" s="34" t="s">
        <v>18</v>
      </c>
      <c r="F59" s="33"/>
      <c r="G59" s="33" t="s">
        <v>17</v>
      </c>
    </row>
    <row r="60" spans="2:7" x14ac:dyDescent="0.2">
      <c r="C60" s="31" t="s">
        <v>42</v>
      </c>
      <c r="D60" s="32">
        <f>SUM(D25:D36)</f>
        <v>1355735.8017940987</v>
      </c>
      <c r="E60" s="32">
        <f>SUM(E25:E36)</f>
        <v>-333329.3386439078</v>
      </c>
      <c r="F60" s="32"/>
      <c r="G60" s="32">
        <f>G53</f>
        <v>1166652.6852536777</v>
      </c>
    </row>
    <row r="61" spans="2:7" x14ac:dyDescent="0.2">
      <c r="C61" s="31" t="s">
        <v>43</v>
      </c>
      <c r="D61" s="32">
        <f>SUM(D37:D48)</f>
        <v>1355735.8017940987</v>
      </c>
      <c r="E61" s="32">
        <f>SUM(E37:E48)</f>
        <v>-333329.3386439078</v>
      </c>
      <c r="F61" s="32"/>
      <c r="G61" s="32">
        <f>G56</f>
        <v>1499982.0238975838</v>
      </c>
    </row>
    <row r="62" spans="2:7" ht="13.5" thickBot="1" x14ac:dyDescent="0.25">
      <c r="C62" s="31" t="s">
        <v>16</v>
      </c>
      <c r="D62" s="29">
        <f>D61-D60</f>
        <v>0</v>
      </c>
      <c r="E62" s="29">
        <f>E61-E60</f>
        <v>0</v>
      </c>
      <c r="F62" s="30"/>
      <c r="G62" s="29">
        <f>G61-G60</f>
        <v>333329.33864390617</v>
      </c>
    </row>
    <row r="63" spans="2:7" ht="13.5" thickTop="1" x14ac:dyDescent="0.2">
      <c r="D63" s="28" t="s">
        <v>63</v>
      </c>
      <c r="E63" s="28" t="s">
        <v>63</v>
      </c>
      <c r="G63" s="28" t="s">
        <v>63</v>
      </c>
    </row>
  </sheetData>
  <conditionalFormatting sqref="H1">
    <cfRule type="cellIs" dxfId="1" priority="1" stopIfTrue="1" operator="equal">
      <formula>"x.x"</formula>
    </cfRule>
  </conditionalFormatting>
  <pageMargins left="0.7" right="0.7" top="0.75" bottom="0.75" header="0.3" footer="0.3"/>
  <pageSetup scale="81"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4349-10B6-47A6-9948-EA5CE019E538}">
  <sheetPr>
    <pageSetUpPr fitToPage="1"/>
  </sheetPr>
  <dimension ref="B1:M148"/>
  <sheetViews>
    <sheetView view="pageBreakPreview" topLeftCell="A7" zoomScale="80" zoomScaleNormal="100" zoomScaleSheetLayoutView="80" workbookViewId="0">
      <selection activeCell="Q57" sqref="Q57"/>
    </sheetView>
  </sheetViews>
  <sheetFormatPr defaultRowHeight="12.75" x14ac:dyDescent="0.2"/>
  <cols>
    <col min="1" max="1" width="1.42578125" style="74" customWidth="1"/>
    <col min="2" max="2" width="23.7109375" style="74" customWidth="1"/>
    <col min="3" max="3" width="16.5703125" style="74" customWidth="1"/>
    <col min="4" max="4" width="14.7109375" style="74" customWidth="1"/>
    <col min="5" max="5" width="17.28515625" style="74" customWidth="1"/>
    <col min="6" max="6" width="14.85546875" style="74" customWidth="1"/>
    <col min="7" max="7" width="17.5703125" style="74" bestFit="1" customWidth="1"/>
    <col min="8" max="8" width="15.140625" style="74" customWidth="1"/>
    <col min="9" max="10" width="9.140625" style="74"/>
    <col min="11" max="12" width="14.28515625" style="74" bestFit="1" customWidth="1"/>
    <col min="13" max="16384" width="9.140625" style="74"/>
  </cols>
  <sheetData>
    <row r="1" spans="2:11" x14ac:dyDescent="0.2">
      <c r="B1" s="6" t="str">
        <f>'14.4_R'!B1</f>
        <v>PacifiCorp</v>
      </c>
      <c r="G1" s="73" t="s">
        <v>60</v>
      </c>
    </row>
    <row r="2" spans="2:11" x14ac:dyDescent="0.2">
      <c r="B2" s="6" t="str">
        <f>'14.4_R'!B2</f>
        <v>Washington 2023 General Rate Case</v>
      </c>
    </row>
    <row r="3" spans="2:11" x14ac:dyDescent="0.2">
      <c r="B3" s="6" t="str">
        <f>'14.4_R'!B3</f>
        <v>Decommissioning and Other Plant Closure Cost Adjustment - Year 2</v>
      </c>
    </row>
    <row r="4" spans="2:11" x14ac:dyDescent="0.2">
      <c r="B4" s="69" t="s">
        <v>45</v>
      </c>
    </row>
    <row r="5" spans="2:11" x14ac:dyDescent="0.2">
      <c r="B5" s="69"/>
    </row>
    <row r="6" spans="2:11" x14ac:dyDescent="0.2">
      <c r="D6" s="103" t="s">
        <v>44</v>
      </c>
      <c r="E6" s="102">
        <v>2549407.9127013339</v>
      </c>
      <c r="F6" s="116" t="s">
        <v>61</v>
      </c>
      <c r="H6" s="86"/>
      <c r="J6" s="86"/>
      <c r="K6" s="86"/>
    </row>
    <row r="7" spans="2:11" x14ac:dyDescent="0.2">
      <c r="D7" s="76"/>
      <c r="E7" s="87"/>
      <c r="F7" s="115"/>
      <c r="H7" s="86"/>
      <c r="J7" s="86"/>
      <c r="K7" s="86"/>
    </row>
    <row r="8" spans="2:11" s="109" customFormat="1" x14ac:dyDescent="0.2">
      <c r="D8" s="110" t="s">
        <v>39</v>
      </c>
      <c r="E8" s="111">
        <v>1986017.4321633729</v>
      </c>
      <c r="F8" s="117" t="s">
        <v>61</v>
      </c>
      <c r="H8" s="113"/>
      <c r="J8" s="113"/>
      <c r="K8" s="113"/>
    </row>
    <row r="9" spans="2:11" s="109" customFormat="1" x14ac:dyDescent="0.2">
      <c r="E9" s="110"/>
      <c r="F9" s="114"/>
      <c r="G9" s="112"/>
      <c r="H9" s="113"/>
      <c r="J9" s="113"/>
      <c r="K9" s="113"/>
    </row>
    <row r="10" spans="2:11" s="109" customFormat="1" x14ac:dyDescent="0.2">
      <c r="E10" s="110"/>
      <c r="F10" s="114"/>
      <c r="G10" s="112"/>
      <c r="H10" s="113"/>
      <c r="J10" s="113"/>
      <c r="K10" s="113"/>
    </row>
    <row r="11" spans="2:11" x14ac:dyDescent="0.2">
      <c r="C11" s="52"/>
      <c r="D11" s="52"/>
      <c r="E11" s="61" t="s">
        <v>32</v>
      </c>
      <c r="F11" s="61"/>
      <c r="H11" s="86"/>
      <c r="J11" s="86"/>
      <c r="K11" s="86"/>
    </row>
    <row r="12" spans="2:11" x14ac:dyDescent="0.2">
      <c r="C12" s="57"/>
      <c r="D12" s="60" t="s">
        <v>31</v>
      </c>
      <c r="E12" s="60" t="s">
        <v>30</v>
      </c>
      <c r="F12" s="60"/>
      <c r="H12" s="86"/>
      <c r="J12" s="86"/>
      <c r="K12" s="86"/>
    </row>
    <row r="13" spans="2:11" x14ac:dyDescent="0.2">
      <c r="C13" s="57" t="s">
        <v>29</v>
      </c>
      <c r="D13" s="51">
        <f>SUM(C21:C32)</f>
        <v>1986017.4321633733</v>
      </c>
      <c r="E13" s="41">
        <f>F49</f>
        <v>-8641232.4541856814</v>
      </c>
      <c r="F13" s="58" t="s">
        <v>62</v>
      </c>
      <c r="H13" s="86"/>
      <c r="J13" s="86"/>
      <c r="K13" s="86"/>
    </row>
    <row r="14" spans="2:11" x14ac:dyDescent="0.2">
      <c r="C14" s="57" t="s">
        <v>28</v>
      </c>
      <c r="D14" s="59">
        <f>C46</f>
        <v>1986017.4321633733</v>
      </c>
      <c r="E14" s="41">
        <f>F52</f>
        <v>-10627249.88634905</v>
      </c>
      <c r="F14" s="58" t="s">
        <v>27</v>
      </c>
      <c r="H14" s="86"/>
      <c r="I14" s="1"/>
      <c r="J14" s="86"/>
      <c r="K14" s="86"/>
    </row>
    <row r="15" spans="2:11" ht="13.5" thickBot="1" x14ac:dyDescent="0.25">
      <c r="C15" s="57" t="s">
        <v>16</v>
      </c>
      <c r="D15" s="56">
        <f>D14-D13</f>
        <v>0</v>
      </c>
      <c r="E15" s="56">
        <f>E14-E13</f>
        <v>-1986017.4321633689</v>
      </c>
      <c r="F15" s="75"/>
      <c r="H15" s="86"/>
      <c r="J15" s="86"/>
      <c r="K15" s="86"/>
    </row>
    <row r="16" spans="2:11" ht="13.5" thickTop="1" x14ac:dyDescent="0.2">
      <c r="D16" s="76"/>
      <c r="E16" s="28" t="s">
        <v>63</v>
      </c>
      <c r="F16" s="101"/>
      <c r="H16" s="86"/>
      <c r="J16" s="86"/>
      <c r="K16" s="86"/>
    </row>
    <row r="17" spans="2:13" x14ac:dyDescent="0.2">
      <c r="D17" s="61"/>
      <c r="E17" s="87"/>
      <c r="G17" s="86"/>
      <c r="I17" s="86"/>
      <c r="J17" s="86"/>
    </row>
    <row r="18" spans="2:13" ht="15" x14ac:dyDescent="0.2">
      <c r="C18" s="99">
        <v>501</v>
      </c>
      <c r="D18" s="100" t="s">
        <v>2</v>
      </c>
      <c r="E18" s="99">
        <v>41110</v>
      </c>
      <c r="F18" s="99">
        <v>254</v>
      </c>
      <c r="G18" s="99">
        <v>190</v>
      </c>
      <c r="J18" s="96"/>
    </row>
    <row r="19" spans="2:13" ht="15" x14ac:dyDescent="0.2">
      <c r="C19" s="97" t="s">
        <v>26</v>
      </c>
      <c r="D19" s="98" t="s">
        <v>25</v>
      </c>
      <c r="E19" s="97" t="s">
        <v>24</v>
      </c>
      <c r="F19" s="97" t="s">
        <v>23</v>
      </c>
      <c r="G19" s="97" t="s">
        <v>17</v>
      </c>
      <c r="J19" s="96"/>
    </row>
    <row r="20" spans="2:13" ht="12.75" customHeight="1" x14ac:dyDescent="0.2">
      <c r="B20" s="45">
        <v>45261</v>
      </c>
      <c r="C20" s="93">
        <f>($E$6)/12</f>
        <v>212450.65939177782</v>
      </c>
      <c r="D20" s="85">
        <f t="shared" ref="D20:D44" si="0">+C20</f>
        <v>212450.65939177782</v>
      </c>
      <c r="E20" s="81">
        <f t="shared" ref="E20:E44" si="1">-D20*0.245866</f>
        <v>-52234.393822018843</v>
      </c>
      <c r="F20" s="23">
        <v>-7648223.738103996</v>
      </c>
      <c r="G20" s="92">
        <v>1880438.1775926773</v>
      </c>
      <c r="K20" s="91"/>
    </row>
    <row r="21" spans="2:13" ht="12.75" customHeight="1" x14ac:dyDescent="0.2">
      <c r="B21" s="45">
        <v>45292</v>
      </c>
      <c r="C21" s="93">
        <f t="shared" ref="C21:C44" si="2">($E$8)/12</f>
        <v>165501.45268028107</v>
      </c>
      <c r="D21" s="85">
        <f t="shared" si="0"/>
        <v>165501.45268028107</v>
      </c>
      <c r="E21" s="81">
        <f t="shared" si="1"/>
        <v>-40691.180164689984</v>
      </c>
      <c r="F21" s="23">
        <f t="shared" ref="F21:F44" si="3">F20-C21</f>
        <v>-7813725.1907842774</v>
      </c>
      <c r="G21" s="92">
        <f t="shared" ref="G21:G44" si="4">+G20-E21</f>
        <v>1921129.3577573672</v>
      </c>
      <c r="K21" s="91"/>
    </row>
    <row r="22" spans="2:13" ht="12.75" customHeight="1" x14ac:dyDescent="0.2">
      <c r="B22" s="45">
        <v>45323</v>
      </c>
      <c r="C22" s="93">
        <f t="shared" si="2"/>
        <v>165501.45268028107</v>
      </c>
      <c r="D22" s="85">
        <f t="shared" si="0"/>
        <v>165501.45268028107</v>
      </c>
      <c r="E22" s="81">
        <f t="shared" si="1"/>
        <v>-40691.180164689984</v>
      </c>
      <c r="F22" s="23">
        <f t="shared" si="3"/>
        <v>-7979226.6434645588</v>
      </c>
      <c r="G22" s="92">
        <f t="shared" si="4"/>
        <v>1961820.5379220571</v>
      </c>
      <c r="K22" s="91"/>
    </row>
    <row r="23" spans="2:13" ht="12.75" customHeight="1" x14ac:dyDescent="0.2">
      <c r="B23" s="45">
        <v>45352</v>
      </c>
      <c r="C23" s="93">
        <f t="shared" si="2"/>
        <v>165501.45268028107</v>
      </c>
      <c r="D23" s="85">
        <f t="shared" si="0"/>
        <v>165501.45268028107</v>
      </c>
      <c r="E23" s="81">
        <f t="shared" si="1"/>
        <v>-40691.180164689984</v>
      </c>
      <c r="F23" s="23">
        <f t="shared" si="3"/>
        <v>-8144728.0961448401</v>
      </c>
      <c r="G23" s="92">
        <f t="shared" si="4"/>
        <v>2002511.718086747</v>
      </c>
      <c r="K23" s="91"/>
      <c r="M23" s="95"/>
    </row>
    <row r="24" spans="2:13" ht="12.75" customHeight="1" x14ac:dyDescent="0.2">
      <c r="B24" s="45">
        <v>45383</v>
      </c>
      <c r="C24" s="93">
        <f t="shared" si="2"/>
        <v>165501.45268028107</v>
      </c>
      <c r="D24" s="85">
        <f t="shared" si="0"/>
        <v>165501.45268028107</v>
      </c>
      <c r="E24" s="81">
        <f t="shared" si="1"/>
        <v>-40691.180164689984</v>
      </c>
      <c r="F24" s="23">
        <f t="shared" si="3"/>
        <v>-8310229.5488251215</v>
      </c>
      <c r="G24" s="92">
        <f t="shared" si="4"/>
        <v>2043202.8982514369</v>
      </c>
      <c r="K24" s="91"/>
      <c r="M24" s="94"/>
    </row>
    <row r="25" spans="2:13" ht="12.75" customHeight="1" x14ac:dyDescent="0.2">
      <c r="B25" s="45">
        <v>45413</v>
      </c>
      <c r="C25" s="93">
        <f t="shared" si="2"/>
        <v>165501.45268028107</v>
      </c>
      <c r="D25" s="85">
        <f t="shared" si="0"/>
        <v>165501.45268028107</v>
      </c>
      <c r="E25" s="81">
        <f t="shared" si="1"/>
        <v>-40691.180164689984</v>
      </c>
      <c r="F25" s="23">
        <f t="shared" si="3"/>
        <v>-8475731.0015054028</v>
      </c>
      <c r="G25" s="92">
        <f t="shared" si="4"/>
        <v>2083894.0784161268</v>
      </c>
      <c r="K25" s="91"/>
    </row>
    <row r="26" spans="2:13" ht="12.75" customHeight="1" x14ac:dyDescent="0.2">
      <c r="B26" s="45">
        <v>45444</v>
      </c>
      <c r="C26" s="93">
        <f t="shared" si="2"/>
        <v>165501.45268028107</v>
      </c>
      <c r="D26" s="85">
        <f t="shared" si="0"/>
        <v>165501.45268028107</v>
      </c>
      <c r="E26" s="81">
        <f t="shared" si="1"/>
        <v>-40691.180164689984</v>
      </c>
      <c r="F26" s="23">
        <f t="shared" si="3"/>
        <v>-8641232.4541856833</v>
      </c>
      <c r="G26" s="92">
        <f t="shared" si="4"/>
        <v>2124585.2585808169</v>
      </c>
      <c r="K26" s="91"/>
    </row>
    <row r="27" spans="2:13" ht="12.75" customHeight="1" x14ac:dyDescent="0.2">
      <c r="B27" s="45">
        <v>45474</v>
      </c>
      <c r="C27" s="93">
        <f t="shared" si="2"/>
        <v>165501.45268028107</v>
      </c>
      <c r="D27" s="85">
        <f t="shared" si="0"/>
        <v>165501.45268028107</v>
      </c>
      <c r="E27" s="81">
        <f t="shared" si="1"/>
        <v>-40691.180164689984</v>
      </c>
      <c r="F27" s="23">
        <f t="shared" si="3"/>
        <v>-8806733.9068659637</v>
      </c>
      <c r="G27" s="92">
        <f t="shared" si="4"/>
        <v>2165276.438745507</v>
      </c>
      <c r="K27" s="91"/>
    </row>
    <row r="28" spans="2:13" ht="12.75" customHeight="1" x14ac:dyDescent="0.2">
      <c r="B28" s="45">
        <v>45505</v>
      </c>
      <c r="C28" s="93">
        <f t="shared" si="2"/>
        <v>165501.45268028107</v>
      </c>
      <c r="D28" s="85">
        <f t="shared" si="0"/>
        <v>165501.45268028107</v>
      </c>
      <c r="E28" s="81">
        <f t="shared" si="1"/>
        <v>-40691.180164689984</v>
      </c>
      <c r="F28" s="23">
        <f t="shared" si="3"/>
        <v>-8972235.3595462441</v>
      </c>
      <c r="G28" s="92">
        <f t="shared" si="4"/>
        <v>2205967.6189101972</v>
      </c>
      <c r="K28" s="91"/>
    </row>
    <row r="29" spans="2:13" ht="12.75" customHeight="1" x14ac:dyDescent="0.2">
      <c r="B29" s="45">
        <v>45536</v>
      </c>
      <c r="C29" s="93">
        <f t="shared" si="2"/>
        <v>165501.45268028107</v>
      </c>
      <c r="D29" s="85">
        <f t="shared" si="0"/>
        <v>165501.45268028107</v>
      </c>
      <c r="E29" s="81">
        <f t="shared" si="1"/>
        <v>-40691.180164689984</v>
      </c>
      <c r="F29" s="23">
        <f t="shared" si="3"/>
        <v>-9137736.8122265246</v>
      </c>
      <c r="G29" s="92">
        <f t="shared" si="4"/>
        <v>2246658.7990748873</v>
      </c>
      <c r="K29" s="91"/>
    </row>
    <row r="30" spans="2:13" ht="12.75" customHeight="1" x14ac:dyDescent="0.2">
      <c r="B30" s="45">
        <v>45566</v>
      </c>
      <c r="C30" s="93">
        <f t="shared" si="2"/>
        <v>165501.45268028107</v>
      </c>
      <c r="D30" s="85">
        <f t="shared" si="0"/>
        <v>165501.45268028107</v>
      </c>
      <c r="E30" s="81">
        <f t="shared" si="1"/>
        <v>-40691.180164689984</v>
      </c>
      <c r="F30" s="23">
        <f t="shared" si="3"/>
        <v>-9303238.264906805</v>
      </c>
      <c r="G30" s="92">
        <f t="shared" si="4"/>
        <v>2287349.9792395774</v>
      </c>
      <c r="K30" s="91"/>
    </row>
    <row r="31" spans="2:13" ht="12.75" customHeight="1" x14ac:dyDescent="0.2">
      <c r="B31" s="45">
        <v>45597</v>
      </c>
      <c r="C31" s="93">
        <f t="shared" si="2"/>
        <v>165501.45268028107</v>
      </c>
      <c r="D31" s="85">
        <f t="shared" si="0"/>
        <v>165501.45268028107</v>
      </c>
      <c r="E31" s="81">
        <f t="shared" si="1"/>
        <v>-40691.180164689984</v>
      </c>
      <c r="F31" s="23">
        <f t="shared" si="3"/>
        <v>-9468739.7175870854</v>
      </c>
      <c r="G31" s="92">
        <f t="shared" si="4"/>
        <v>2328041.1594042676</v>
      </c>
      <c r="K31" s="91"/>
    </row>
    <row r="32" spans="2:13" ht="12.75" customHeight="1" x14ac:dyDescent="0.2">
      <c r="B32" s="45">
        <v>45627</v>
      </c>
      <c r="C32" s="93">
        <f t="shared" si="2"/>
        <v>165501.45268028107</v>
      </c>
      <c r="D32" s="85">
        <f t="shared" si="0"/>
        <v>165501.45268028107</v>
      </c>
      <c r="E32" s="81">
        <f t="shared" si="1"/>
        <v>-40691.180164689984</v>
      </c>
      <c r="F32" s="23">
        <f t="shared" si="3"/>
        <v>-9634241.1702673659</v>
      </c>
      <c r="G32" s="92">
        <f t="shared" si="4"/>
        <v>2368732.3395689577</v>
      </c>
      <c r="K32" s="91"/>
    </row>
    <row r="33" spans="2:11" ht="12.75" customHeight="1" x14ac:dyDescent="0.2">
      <c r="B33" s="45">
        <v>45658</v>
      </c>
      <c r="C33" s="93">
        <f t="shared" si="2"/>
        <v>165501.45268028107</v>
      </c>
      <c r="D33" s="85">
        <f t="shared" si="0"/>
        <v>165501.45268028107</v>
      </c>
      <c r="E33" s="81">
        <f t="shared" si="1"/>
        <v>-40691.180164689984</v>
      </c>
      <c r="F33" s="23">
        <f t="shared" si="3"/>
        <v>-9799742.6229476463</v>
      </c>
      <c r="G33" s="92">
        <f t="shared" si="4"/>
        <v>2409423.5197336478</v>
      </c>
      <c r="K33" s="91"/>
    </row>
    <row r="34" spans="2:11" ht="12.75" customHeight="1" x14ac:dyDescent="0.2">
      <c r="B34" s="45">
        <v>45689</v>
      </c>
      <c r="C34" s="93">
        <f t="shared" si="2"/>
        <v>165501.45268028107</v>
      </c>
      <c r="D34" s="85">
        <f t="shared" si="0"/>
        <v>165501.45268028107</v>
      </c>
      <c r="E34" s="81">
        <f t="shared" si="1"/>
        <v>-40691.180164689984</v>
      </c>
      <c r="F34" s="23">
        <f t="shared" si="3"/>
        <v>-9965244.0756279267</v>
      </c>
      <c r="G34" s="92">
        <f t="shared" si="4"/>
        <v>2450114.6998983379</v>
      </c>
      <c r="K34" s="91"/>
    </row>
    <row r="35" spans="2:11" ht="12.75" customHeight="1" x14ac:dyDescent="0.2">
      <c r="B35" s="45">
        <v>45717</v>
      </c>
      <c r="C35" s="93">
        <f t="shared" si="2"/>
        <v>165501.45268028107</v>
      </c>
      <c r="D35" s="85">
        <f t="shared" si="0"/>
        <v>165501.45268028107</v>
      </c>
      <c r="E35" s="81">
        <f t="shared" si="1"/>
        <v>-40691.180164689984</v>
      </c>
      <c r="F35" s="23">
        <f t="shared" si="3"/>
        <v>-10130745.528308207</v>
      </c>
      <c r="G35" s="92">
        <f t="shared" si="4"/>
        <v>2490805.8800630281</v>
      </c>
      <c r="K35" s="91"/>
    </row>
    <row r="36" spans="2:11" ht="12.75" customHeight="1" x14ac:dyDescent="0.2">
      <c r="B36" s="45">
        <v>45748</v>
      </c>
      <c r="C36" s="93">
        <f t="shared" si="2"/>
        <v>165501.45268028107</v>
      </c>
      <c r="D36" s="85">
        <f t="shared" si="0"/>
        <v>165501.45268028107</v>
      </c>
      <c r="E36" s="81">
        <f t="shared" si="1"/>
        <v>-40691.180164689984</v>
      </c>
      <c r="F36" s="23">
        <f t="shared" si="3"/>
        <v>-10296246.980988488</v>
      </c>
      <c r="G36" s="92">
        <f t="shared" si="4"/>
        <v>2531497.0602277182</v>
      </c>
      <c r="K36" s="91"/>
    </row>
    <row r="37" spans="2:11" ht="12.75" customHeight="1" x14ac:dyDescent="0.2">
      <c r="B37" s="45">
        <v>45778</v>
      </c>
      <c r="C37" s="93">
        <f t="shared" si="2"/>
        <v>165501.45268028107</v>
      </c>
      <c r="D37" s="85">
        <f t="shared" si="0"/>
        <v>165501.45268028107</v>
      </c>
      <c r="E37" s="81">
        <f t="shared" si="1"/>
        <v>-40691.180164689984</v>
      </c>
      <c r="F37" s="23">
        <f t="shared" si="3"/>
        <v>-10461748.433668768</v>
      </c>
      <c r="G37" s="92">
        <f t="shared" si="4"/>
        <v>2572188.2403924083</v>
      </c>
      <c r="K37" s="91"/>
    </row>
    <row r="38" spans="2:11" ht="12.75" customHeight="1" x14ac:dyDescent="0.2">
      <c r="B38" s="45">
        <v>45809</v>
      </c>
      <c r="C38" s="93">
        <f t="shared" si="2"/>
        <v>165501.45268028107</v>
      </c>
      <c r="D38" s="85">
        <f t="shared" si="0"/>
        <v>165501.45268028107</v>
      </c>
      <c r="E38" s="81">
        <f t="shared" si="1"/>
        <v>-40691.180164689984</v>
      </c>
      <c r="F38" s="23">
        <f t="shared" si="3"/>
        <v>-10627249.886349048</v>
      </c>
      <c r="G38" s="92">
        <f t="shared" si="4"/>
        <v>2612879.4205570985</v>
      </c>
      <c r="K38" s="91"/>
    </row>
    <row r="39" spans="2:11" ht="12.75" customHeight="1" x14ac:dyDescent="0.2">
      <c r="B39" s="45">
        <v>45839</v>
      </c>
      <c r="C39" s="93">
        <f t="shared" si="2"/>
        <v>165501.45268028107</v>
      </c>
      <c r="D39" s="85">
        <f t="shared" si="0"/>
        <v>165501.45268028107</v>
      </c>
      <c r="E39" s="81">
        <f t="shared" si="1"/>
        <v>-40691.180164689984</v>
      </c>
      <c r="F39" s="23">
        <f t="shared" si="3"/>
        <v>-10792751.339029329</v>
      </c>
      <c r="G39" s="92">
        <f t="shared" si="4"/>
        <v>2653570.6007217886</v>
      </c>
      <c r="K39" s="91"/>
    </row>
    <row r="40" spans="2:11" ht="12.75" customHeight="1" x14ac:dyDescent="0.2">
      <c r="B40" s="45">
        <v>45870</v>
      </c>
      <c r="C40" s="93">
        <f t="shared" si="2"/>
        <v>165501.45268028107</v>
      </c>
      <c r="D40" s="85">
        <f t="shared" si="0"/>
        <v>165501.45268028107</v>
      </c>
      <c r="E40" s="81">
        <f t="shared" si="1"/>
        <v>-40691.180164689984</v>
      </c>
      <c r="F40" s="23">
        <f t="shared" si="3"/>
        <v>-10958252.791709609</v>
      </c>
      <c r="G40" s="92">
        <f t="shared" si="4"/>
        <v>2694261.7808864787</v>
      </c>
      <c r="K40" s="91"/>
    </row>
    <row r="41" spans="2:11" ht="12.75" customHeight="1" x14ac:dyDescent="0.2">
      <c r="B41" s="45">
        <v>45901</v>
      </c>
      <c r="C41" s="93">
        <f t="shared" si="2"/>
        <v>165501.45268028107</v>
      </c>
      <c r="D41" s="85">
        <f t="shared" si="0"/>
        <v>165501.45268028107</v>
      </c>
      <c r="E41" s="81">
        <f t="shared" si="1"/>
        <v>-40691.180164689984</v>
      </c>
      <c r="F41" s="23">
        <f t="shared" si="3"/>
        <v>-11123754.24438989</v>
      </c>
      <c r="G41" s="92">
        <f t="shared" si="4"/>
        <v>2734952.9610511689</v>
      </c>
      <c r="K41" s="91"/>
    </row>
    <row r="42" spans="2:11" ht="12.75" customHeight="1" x14ac:dyDescent="0.2">
      <c r="B42" s="45">
        <v>45931</v>
      </c>
      <c r="C42" s="93">
        <f t="shared" si="2"/>
        <v>165501.45268028107</v>
      </c>
      <c r="D42" s="85">
        <f t="shared" si="0"/>
        <v>165501.45268028107</v>
      </c>
      <c r="E42" s="81">
        <f t="shared" si="1"/>
        <v>-40691.180164689984</v>
      </c>
      <c r="F42" s="23">
        <f t="shared" si="3"/>
        <v>-11289255.69707017</v>
      </c>
      <c r="G42" s="92">
        <f t="shared" si="4"/>
        <v>2775644.141215859</v>
      </c>
      <c r="K42" s="91"/>
    </row>
    <row r="43" spans="2:11" ht="12.75" customHeight="1" x14ac:dyDescent="0.2">
      <c r="B43" s="45">
        <v>45962</v>
      </c>
      <c r="C43" s="93">
        <f t="shared" si="2"/>
        <v>165501.45268028107</v>
      </c>
      <c r="D43" s="85">
        <f t="shared" si="0"/>
        <v>165501.45268028107</v>
      </c>
      <c r="E43" s="81">
        <f t="shared" si="1"/>
        <v>-40691.180164689984</v>
      </c>
      <c r="F43" s="23">
        <f t="shared" si="3"/>
        <v>-11454757.149750451</v>
      </c>
      <c r="G43" s="92">
        <f t="shared" si="4"/>
        <v>2816335.3213805491</v>
      </c>
      <c r="K43" s="91"/>
    </row>
    <row r="44" spans="2:11" ht="12.75" customHeight="1" x14ac:dyDescent="0.2">
      <c r="B44" s="45">
        <v>45992</v>
      </c>
      <c r="C44" s="93">
        <f t="shared" si="2"/>
        <v>165501.45268028107</v>
      </c>
      <c r="D44" s="85">
        <f t="shared" si="0"/>
        <v>165501.45268028107</v>
      </c>
      <c r="E44" s="81">
        <f t="shared" si="1"/>
        <v>-40691.180164689984</v>
      </c>
      <c r="F44" s="23">
        <f t="shared" si="3"/>
        <v>-11620258.602430731</v>
      </c>
      <c r="G44" s="92">
        <f t="shared" si="4"/>
        <v>2857026.5015452392</v>
      </c>
      <c r="K44" s="91"/>
    </row>
    <row r="45" spans="2:11" ht="13.5" thickBot="1" x14ac:dyDescent="0.25">
      <c r="B45" s="80"/>
      <c r="C45" s="88"/>
      <c r="D45" s="88"/>
      <c r="E45" s="87"/>
      <c r="F45" s="81"/>
      <c r="G45" s="86"/>
    </row>
    <row r="46" spans="2:11" ht="13.5" thickBot="1" x14ac:dyDescent="0.25">
      <c r="B46" s="84" t="s">
        <v>22</v>
      </c>
      <c r="C46" s="90">
        <f>SUM(C33:C44)</f>
        <v>1986017.4321633733</v>
      </c>
      <c r="D46" s="90">
        <f>SUM(D33:D44)</f>
        <v>1986017.4321633733</v>
      </c>
      <c r="E46" s="89">
        <f>SUM(E33:E44)</f>
        <v>-488294.16197627992</v>
      </c>
      <c r="F46" s="81"/>
      <c r="G46" s="86"/>
    </row>
    <row r="47" spans="2:11" x14ac:dyDescent="0.2">
      <c r="B47" s="80"/>
      <c r="C47" s="88"/>
      <c r="D47" s="76"/>
      <c r="E47" s="76"/>
      <c r="F47" s="81"/>
      <c r="G47" s="86"/>
    </row>
    <row r="48" spans="2:11" ht="13.5" thickBot="1" x14ac:dyDescent="0.25">
      <c r="B48" s="80"/>
      <c r="C48" s="88"/>
      <c r="D48" s="87"/>
      <c r="E48" s="87"/>
      <c r="F48" s="81"/>
      <c r="G48" s="86"/>
    </row>
    <row r="49" spans="2:8" ht="13.5" thickBot="1" x14ac:dyDescent="0.25">
      <c r="E49" s="84" t="s">
        <v>21</v>
      </c>
      <c r="F49" s="83">
        <f>(F32+F20+2*SUM(F21:F31))/24</f>
        <v>-8641232.4541856814</v>
      </c>
      <c r="G49" s="82">
        <f>(G32+G20+2*SUM(G21:G31))/24</f>
        <v>2124585.2585808174</v>
      </c>
    </row>
    <row r="50" spans="2:8" x14ac:dyDescent="0.2">
      <c r="D50" s="81"/>
      <c r="E50" s="81"/>
      <c r="F50" s="76" t="s">
        <v>64</v>
      </c>
      <c r="G50" s="76" t="s">
        <v>64</v>
      </c>
      <c r="H50" s="61"/>
    </row>
    <row r="51" spans="2:8" ht="13.5" thickBot="1" x14ac:dyDescent="0.25">
      <c r="B51" s="80"/>
      <c r="C51" s="85"/>
      <c r="D51" s="81"/>
      <c r="E51" s="81"/>
      <c r="F51" s="76" t="s">
        <v>65</v>
      </c>
      <c r="G51" s="76" t="s">
        <v>65</v>
      </c>
    </row>
    <row r="52" spans="2:8" ht="13.5" thickBot="1" x14ac:dyDescent="0.25">
      <c r="B52" s="80"/>
      <c r="C52" s="81"/>
      <c r="D52" s="81"/>
      <c r="E52" s="84" t="s">
        <v>20</v>
      </c>
      <c r="F52" s="83">
        <f>(F44+F32+2*SUM(F33:F43))/24</f>
        <v>-10627249.88634905</v>
      </c>
      <c r="G52" s="82">
        <f>(G44+G32+2*SUM(G33:G43))/24</f>
        <v>2612879.4205570985</v>
      </c>
    </row>
    <row r="53" spans="2:8" x14ac:dyDescent="0.2">
      <c r="B53" s="80"/>
      <c r="C53" s="81"/>
      <c r="D53" s="81"/>
      <c r="E53" s="81"/>
      <c r="F53" s="28" t="s">
        <v>19</v>
      </c>
      <c r="G53" s="28" t="s">
        <v>19</v>
      </c>
    </row>
    <row r="54" spans="2:8" x14ac:dyDescent="0.2">
      <c r="B54" s="80"/>
      <c r="C54" s="81"/>
      <c r="D54" s="81"/>
      <c r="E54" s="81"/>
      <c r="F54" s="28"/>
      <c r="G54" s="28"/>
    </row>
    <row r="55" spans="2:8" x14ac:dyDescent="0.2">
      <c r="B55" s="37"/>
      <c r="C55" s="36"/>
      <c r="D55" s="35" t="s">
        <v>2</v>
      </c>
      <c r="E55" s="34" t="s">
        <v>18</v>
      </c>
      <c r="F55" s="33"/>
      <c r="G55" s="33" t="s">
        <v>17</v>
      </c>
    </row>
    <row r="56" spans="2:8" x14ac:dyDescent="0.2">
      <c r="B56" s="1"/>
      <c r="C56" s="31" t="s">
        <v>66</v>
      </c>
      <c r="D56" s="32">
        <f>SUM(D21:D32)</f>
        <v>1986017.4321633733</v>
      </c>
      <c r="E56" s="32">
        <f>SUM(E21:E32)</f>
        <v>-488294.16197627992</v>
      </c>
      <c r="F56" s="32"/>
      <c r="G56" s="32">
        <f>G49</f>
        <v>2124585.2585808174</v>
      </c>
    </row>
    <row r="57" spans="2:8" x14ac:dyDescent="0.2">
      <c r="B57" s="1"/>
      <c r="C57" s="31" t="s">
        <v>43</v>
      </c>
      <c r="D57" s="32">
        <f>SUM(D33:D44)</f>
        <v>1986017.4321633733</v>
      </c>
      <c r="E57" s="32">
        <f>SUM(E33:E44)</f>
        <v>-488294.16197627992</v>
      </c>
      <c r="F57" s="32"/>
      <c r="G57" s="32">
        <f>G52</f>
        <v>2612879.4205570985</v>
      </c>
    </row>
    <row r="58" spans="2:8" ht="13.5" thickBot="1" x14ac:dyDescent="0.25">
      <c r="B58" s="1"/>
      <c r="C58" s="31" t="s">
        <v>16</v>
      </c>
      <c r="D58" s="29">
        <f>D57-D56</f>
        <v>0</v>
      </c>
      <c r="E58" s="29">
        <f>E57-E56</f>
        <v>0</v>
      </c>
      <c r="F58" s="30"/>
      <c r="G58" s="29">
        <f>G57-G56</f>
        <v>488294.16197628109</v>
      </c>
    </row>
    <row r="59" spans="2:8" ht="13.5" thickTop="1" x14ac:dyDescent="0.2">
      <c r="B59" s="1"/>
      <c r="C59" s="1"/>
      <c r="D59" s="28" t="s">
        <v>63</v>
      </c>
      <c r="E59" s="28" t="s">
        <v>63</v>
      </c>
      <c r="F59" s="1"/>
      <c r="G59" s="28" t="s">
        <v>63</v>
      </c>
    </row>
    <row r="60" spans="2:8" x14ac:dyDescent="0.2">
      <c r="B60" s="80"/>
      <c r="C60" s="79"/>
      <c r="D60" s="118"/>
      <c r="E60" s="118"/>
      <c r="F60" s="79"/>
      <c r="G60" s="118"/>
    </row>
    <row r="61" spans="2:8" x14ac:dyDescent="0.2">
      <c r="B61" s="80"/>
      <c r="C61" s="79"/>
      <c r="D61" s="79"/>
      <c r="E61" s="79"/>
      <c r="F61" s="79"/>
    </row>
    <row r="62" spans="2:8" x14ac:dyDescent="0.2">
      <c r="B62" s="80"/>
      <c r="C62" s="79"/>
      <c r="D62" s="79"/>
      <c r="E62" s="79"/>
      <c r="F62" s="79"/>
    </row>
    <row r="63" spans="2:8" x14ac:dyDescent="0.2">
      <c r="B63" s="80"/>
      <c r="C63" s="79"/>
      <c r="D63" s="79"/>
      <c r="E63" s="79"/>
      <c r="F63" s="79"/>
    </row>
    <row r="64" spans="2:8" x14ac:dyDescent="0.2">
      <c r="B64" s="80"/>
      <c r="C64" s="79"/>
      <c r="D64" s="79"/>
      <c r="E64" s="79"/>
      <c r="F64" s="79"/>
      <c r="G64" s="79"/>
    </row>
    <row r="65" spans="2:7" x14ac:dyDescent="0.2">
      <c r="B65" s="80"/>
      <c r="C65" s="79"/>
      <c r="D65" s="79"/>
      <c r="E65" s="79"/>
      <c r="F65" s="79"/>
      <c r="G65" s="79"/>
    </row>
    <row r="66" spans="2:7" x14ac:dyDescent="0.2">
      <c r="B66" s="80"/>
      <c r="C66" s="79"/>
      <c r="D66" s="79"/>
      <c r="E66" s="79"/>
      <c r="F66" s="79"/>
      <c r="G66" s="79"/>
    </row>
    <row r="67" spans="2:7" x14ac:dyDescent="0.2">
      <c r="B67" s="80"/>
      <c r="C67" s="79"/>
      <c r="D67" s="79"/>
      <c r="E67" s="79"/>
      <c r="F67" s="79"/>
      <c r="G67" s="79"/>
    </row>
    <row r="68" spans="2:7" x14ac:dyDescent="0.2">
      <c r="B68" s="80"/>
      <c r="C68" s="79"/>
      <c r="D68" s="79"/>
      <c r="E68" s="79"/>
      <c r="F68" s="79"/>
      <c r="G68" s="79"/>
    </row>
    <row r="69" spans="2:7" x14ac:dyDescent="0.2">
      <c r="B69" s="80"/>
      <c r="C69" s="79"/>
      <c r="D69" s="79"/>
      <c r="E69" s="79"/>
      <c r="F69" s="79"/>
      <c r="G69" s="79"/>
    </row>
    <row r="70" spans="2:7" x14ac:dyDescent="0.2">
      <c r="B70" s="80"/>
      <c r="C70" s="79"/>
      <c r="D70" s="79"/>
      <c r="E70" s="79"/>
      <c r="F70" s="79"/>
      <c r="G70" s="79"/>
    </row>
    <row r="71" spans="2:7" x14ac:dyDescent="0.2">
      <c r="B71" s="80"/>
      <c r="C71" s="79"/>
      <c r="D71" s="79"/>
      <c r="E71" s="79"/>
      <c r="F71" s="79"/>
      <c r="G71" s="79"/>
    </row>
    <row r="72" spans="2:7" x14ac:dyDescent="0.2">
      <c r="B72" s="80"/>
      <c r="C72" s="79"/>
      <c r="D72" s="79"/>
      <c r="E72" s="79"/>
      <c r="F72" s="79"/>
      <c r="G72" s="79"/>
    </row>
    <row r="73" spans="2:7" x14ac:dyDescent="0.2">
      <c r="B73" s="80"/>
      <c r="C73" s="79"/>
      <c r="D73" s="79"/>
      <c r="E73" s="79"/>
      <c r="F73" s="79"/>
      <c r="G73" s="79"/>
    </row>
    <row r="74" spans="2:7" x14ac:dyDescent="0.2">
      <c r="B74" s="80"/>
      <c r="C74" s="79"/>
      <c r="D74" s="79"/>
      <c r="E74" s="79"/>
      <c r="F74" s="79"/>
      <c r="G74" s="79"/>
    </row>
    <row r="75" spans="2:7" x14ac:dyDescent="0.2">
      <c r="B75" s="80"/>
      <c r="C75" s="79"/>
      <c r="D75" s="79"/>
      <c r="E75" s="79"/>
      <c r="F75" s="79"/>
      <c r="G75" s="79"/>
    </row>
    <row r="76" spans="2:7" x14ac:dyDescent="0.2">
      <c r="B76" s="80"/>
      <c r="C76" s="79"/>
      <c r="D76" s="79"/>
      <c r="E76" s="79"/>
      <c r="F76" s="79"/>
      <c r="G76" s="79"/>
    </row>
    <row r="77" spans="2:7" x14ac:dyDescent="0.2">
      <c r="B77" s="80"/>
      <c r="C77" s="79"/>
      <c r="D77" s="79"/>
      <c r="E77" s="79"/>
      <c r="F77" s="79"/>
      <c r="G77" s="79"/>
    </row>
    <row r="78" spans="2:7" x14ac:dyDescent="0.2">
      <c r="B78" s="80"/>
      <c r="C78" s="79"/>
      <c r="D78" s="79"/>
      <c r="E78" s="79"/>
      <c r="F78" s="79"/>
      <c r="G78" s="79"/>
    </row>
    <row r="79" spans="2:7" x14ac:dyDescent="0.2">
      <c r="B79" s="80"/>
      <c r="C79" s="79"/>
      <c r="D79" s="79"/>
      <c r="E79" s="79"/>
      <c r="F79" s="79"/>
      <c r="G79" s="79"/>
    </row>
    <row r="80" spans="2:7" x14ac:dyDescent="0.2">
      <c r="B80" s="80"/>
      <c r="C80" s="79"/>
      <c r="D80" s="79"/>
      <c r="E80" s="79"/>
      <c r="F80" s="79"/>
      <c r="G80" s="79"/>
    </row>
    <row r="81" spans="2:7" x14ac:dyDescent="0.2">
      <c r="B81" s="80"/>
      <c r="C81" s="79"/>
      <c r="D81" s="79"/>
      <c r="E81" s="79"/>
      <c r="F81" s="79"/>
      <c r="G81" s="79"/>
    </row>
    <row r="82" spans="2:7" x14ac:dyDescent="0.2">
      <c r="B82" s="80"/>
      <c r="C82" s="79"/>
      <c r="D82" s="79"/>
      <c r="E82" s="79"/>
      <c r="F82" s="79"/>
      <c r="G82" s="79"/>
    </row>
    <row r="83" spans="2:7" x14ac:dyDescent="0.2">
      <c r="B83" s="80"/>
      <c r="C83" s="79"/>
      <c r="D83" s="79"/>
      <c r="E83" s="79"/>
      <c r="F83" s="79"/>
      <c r="G83" s="79"/>
    </row>
    <row r="84" spans="2:7" x14ac:dyDescent="0.2">
      <c r="B84" s="80"/>
      <c r="C84" s="79"/>
      <c r="D84" s="79"/>
      <c r="E84" s="79"/>
      <c r="F84" s="79"/>
      <c r="G84" s="79"/>
    </row>
    <row r="85" spans="2:7" x14ac:dyDescent="0.2">
      <c r="B85" s="80"/>
      <c r="C85" s="79"/>
      <c r="D85" s="79"/>
      <c r="E85" s="79"/>
      <c r="F85" s="79"/>
      <c r="G85" s="79"/>
    </row>
    <row r="86" spans="2:7" x14ac:dyDescent="0.2">
      <c r="B86" s="80"/>
      <c r="C86" s="79"/>
      <c r="D86" s="79"/>
      <c r="E86" s="79"/>
      <c r="F86" s="79"/>
      <c r="G86" s="79"/>
    </row>
    <row r="87" spans="2:7" x14ac:dyDescent="0.2">
      <c r="B87" s="80"/>
      <c r="C87" s="79"/>
      <c r="D87" s="79"/>
      <c r="E87" s="79"/>
      <c r="F87" s="79"/>
      <c r="G87" s="79"/>
    </row>
    <row r="88" spans="2:7" x14ac:dyDescent="0.2">
      <c r="B88" s="80"/>
      <c r="C88" s="79"/>
      <c r="D88" s="79"/>
      <c r="E88" s="79"/>
      <c r="F88" s="79"/>
      <c r="G88" s="79"/>
    </row>
    <row r="89" spans="2:7" x14ac:dyDescent="0.2">
      <c r="B89" s="80"/>
      <c r="C89" s="79"/>
      <c r="D89" s="79"/>
      <c r="E89" s="79"/>
      <c r="F89" s="79"/>
      <c r="G89" s="79"/>
    </row>
    <row r="90" spans="2:7" x14ac:dyDescent="0.2">
      <c r="B90" s="80"/>
      <c r="C90" s="79"/>
      <c r="D90" s="79"/>
      <c r="E90" s="79"/>
      <c r="F90" s="79"/>
      <c r="G90" s="79"/>
    </row>
    <row r="91" spans="2:7" x14ac:dyDescent="0.2">
      <c r="B91" s="80"/>
      <c r="C91" s="79"/>
      <c r="D91" s="79"/>
      <c r="E91" s="79"/>
      <c r="F91" s="79"/>
      <c r="G91" s="79"/>
    </row>
    <row r="92" spans="2:7" x14ac:dyDescent="0.2">
      <c r="B92" s="80"/>
      <c r="C92" s="79"/>
      <c r="D92" s="79"/>
      <c r="E92" s="79"/>
      <c r="F92" s="79"/>
      <c r="G92" s="79"/>
    </row>
    <row r="93" spans="2:7" x14ac:dyDescent="0.2">
      <c r="B93" s="80"/>
      <c r="C93" s="79"/>
      <c r="D93" s="79"/>
      <c r="E93" s="79"/>
      <c r="F93" s="79"/>
      <c r="G93" s="79"/>
    </row>
    <row r="94" spans="2:7" x14ac:dyDescent="0.2">
      <c r="B94" s="80"/>
      <c r="C94" s="79"/>
      <c r="D94" s="79"/>
      <c r="E94" s="79"/>
      <c r="F94" s="79"/>
      <c r="G94" s="79"/>
    </row>
    <row r="95" spans="2:7" x14ac:dyDescent="0.2">
      <c r="B95" s="80"/>
      <c r="C95" s="79"/>
      <c r="D95" s="79"/>
      <c r="E95" s="79"/>
      <c r="F95" s="79"/>
      <c r="G95" s="79"/>
    </row>
    <row r="96" spans="2:7" x14ac:dyDescent="0.2">
      <c r="B96" s="80"/>
      <c r="C96" s="79"/>
      <c r="D96" s="79"/>
      <c r="E96" s="79"/>
      <c r="F96" s="79"/>
      <c r="G96" s="79"/>
    </row>
    <row r="97" spans="2:7" x14ac:dyDescent="0.2">
      <c r="B97" s="80"/>
      <c r="C97" s="79"/>
      <c r="D97" s="79"/>
      <c r="E97" s="79"/>
      <c r="F97" s="79"/>
      <c r="G97" s="79"/>
    </row>
    <row r="98" spans="2:7" x14ac:dyDescent="0.2">
      <c r="B98" s="80"/>
      <c r="C98" s="79"/>
      <c r="D98" s="79"/>
      <c r="E98" s="79"/>
      <c r="F98" s="79"/>
      <c r="G98" s="79"/>
    </row>
    <row r="99" spans="2:7" x14ac:dyDescent="0.2">
      <c r="B99" s="80"/>
      <c r="C99" s="79"/>
      <c r="D99" s="79"/>
      <c r="E99" s="79"/>
      <c r="F99" s="79"/>
      <c r="G99" s="79"/>
    </row>
    <row r="100" spans="2:7" x14ac:dyDescent="0.2">
      <c r="B100" s="80"/>
      <c r="C100" s="79"/>
      <c r="D100" s="79"/>
      <c r="E100" s="79"/>
      <c r="F100" s="79"/>
      <c r="G100" s="79"/>
    </row>
    <row r="101" spans="2:7" x14ac:dyDescent="0.2">
      <c r="B101" s="80"/>
      <c r="C101" s="79"/>
      <c r="D101" s="79"/>
      <c r="E101" s="79"/>
      <c r="F101" s="79"/>
      <c r="G101" s="79"/>
    </row>
    <row r="102" spans="2:7" x14ac:dyDescent="0.2">
      <c r="B102" s="80"/>
      <c r="C102" s="79"/>
      <c r="D102" s="79"/>
      <c r="E102" s="79"/>
      <c r="F102" s="79"/>
      <c r="G102" s="79"/>
    </row>
    <row r="103" spans="2:7" x14ac:dyDescent="0.2">
      <c r="B103" s="80"/>
      <c r="C103" s="79"/>
      <c r="D103" s="79"/>
      <c r="E103" s="79"/>
      <c r="F103" s="79"/>
      <c r="G103" s="79"/>
    </row>
    <row r="104" spans="2:7" x14ac:dyDescent="0.2">
      <c r="B104" s="80"/>
      <c r="C104" s="79"/>
      <c r="D104" s="79"/>
      <c r="E104" s="79"/>
      <c r="F104" s="79"/>
      <c r="G104" s="79"/>
    </row>
    <row r="105" spans="2:7" x14ac:dyDescent="0.2">
      <c r="B105" s="80"/>
      <c r="C105" s="79"/>
      <c r="D105" s="79"/>
      <c r="E105" s="79"/>
      <c r="F105" s="79"/>
      <c r="G105" s="79"/>
    </row>
    <row r="106" spans="2:7" x14ac:dyDescent="0.2">
      <c r="B106" s="80"/>
      <c r="C106" s="79"/>
      <c r="D106" s="79"/>
      <c r="E106" s="79"/>
      <c r="F106" s="79"/>
      <c r="G106" s="79"/>
    </row>
    <row r="107" spans="2:7" x14ac:dyDescent="0.2">
      <c r="B107" s="80"/>
      <c r="C107" s="79"/>
      <c r="D107" s="79"/>
      <c r="E107" s="79"/>
      <c r="F107" s="79"/>
      <c r="G107" s="79"/>
    </row>
    <row r="108" spans="2:7" x14ac:dyDescent="0.2">
      <c r="B108" s="80"/>
      <c r="C108" s="79"/>
      <c r="D108" s="79"/>
      <c r="E108" s="79"/>
      <c r="F108" s="79"/>
      <c r="G108" s="79"/>
    </row>
    <row r="109" spans="2:7" x14ac:dyDescent="0.2">
      <c r="B109" s="80"/>
      <c r="C109" s="79"/>
      <c r="D109" s="79"/>
      <c r="E109" s="79"/>
      <c r="F109" s="79"/>
      <c r="G109" s="79"/>
    </row>
    <row r="110" spans="2:7" x14ac:dyDescent="0.2">
      <c r="B110" s="80"/>
      <c r="C110" s="79"/>
      <c r="D110" s="79"/>
      <c r="E110" s="79"/>
      <c r="F110" s="79"/>
      <c r="G110" s="79"/>
    </row>
    <row r="111" spans="2:7" x14ac:dyDescent="0.2">
      <c r="B111" s="80"/>
      <c r="C111" s="79"/>
      <c r="D111" s="79"/>
      <c r="E111" s="79"/>
      <c r="F111" s="79"/>
      <c r="G111" s="79"/>
    </row>
    <row r="112" spans="2:7" x14ac:dyDescent="0.2">
      <c r="B112" s="80"/>
      <c r="C112" s="79"/>
      <c r="D112" s="79"/>
      <c r="E112" s="79"/>
      <c r="F112" s="79"/>
      <c r="G112" s="79"/>
    </row>
    <row r="113" spans="2:7" x14ac:dyDescent="0.2">
      <c r="B113" s="80"/>
      <c r="C113" s="79"/>
      <c r="D113" s="79"/>
      <c r="E113" s="79"/>
      <c r="F113" s="79"/>
      <c r="G113" s="79"/>
    </row>
    <row r="114" spans="2:7" x14ac:dyDescent="0.2">
      <c r="B114" s="80"/>
      <c r="C114" s="79"/>
      <c r="D114" s="79"/>
      <c r="E114" s="79"/>
      <c r="F114" s="79"/>
      <c r="G114" s="79"/>
    </row>
    <row r="115" spans="2:7" x14ac:dyDescent="0.2">
      <c r="B115" s="80"/>
      <c r="C115" s="79"/>
      <c r="D115" s="79"/>
      <c r="E115" s="79"/>
      <c r="F115" s="79"/>
      <c r="G115" s="79"/>
    </row>
    <row r="116" spans="2:7" x14ac:dyDescent="0.2">
      <c r="B116" s="80"/>
      <c r="C116" s="79"/>
      <c r="D116" s="79"/>
      <c r="E116" s="79"/>
      <c r="F116" s="79"/>
      <c r="G116" s="79"/>
    </row>
    <row r="117" spans="2:7" x14ac:dyDescent="0.2">
      <c r="B117" s="80"/>
      <c r="C117" s="79"/>
      <c r="D117" s="79"/>
      <c r="E117" s="79"/>
      <c r="F117" s="79"/>
      <c r="G117" s="79"/>
    </row>
    <row r="118" spans="2:7" x14ac:dyDescent="0.2">
      <c r="B118" s="80"/>
      <c r="C118" s="79"/>
      <c r="D118" s="79"/>
      <c r="E118" s="79"/>
      <c r="F118" s="79"/>
      <c r="G118" s="79"/>
    </row>
    <row r="119" spans="2:7" x14ac:dyDescent="0.2">
      <c r="B119" s="80"/>
      <c r="C119" s="79"/>
      <c r="D119" s="79"/>
      <c r="E119" s="79"/>
      <c r="F119" s="79"/>
      <c r="G119" s="79"/>
    </row>
    <row r="120" spans="2:7" x14ac:dyDescent="0.2">
      <c r="B120" s="80"/>
      <c r="C120" s="79"/>
      <c r="D120" s="79"/>
      <c r="E120" s="79"/>
      <c r="F120" s="79"/>
      <c r="G120" s="79"/>
    </row>
    <row r="121" spans="2:7" x14ac:dyDescent="0.2">
      <c r="B121" s="80"/>
      <c r="C121" s="79"/>
      <c r="D121" s="79"/>
      <c r="E121" s="79"/>
      <c r="F121" s="79"/>
      <c r="G121" s="79"/>
    </row>
    <row r="122" spans="2:7" x14ac:dyDescent="0.2">
      <c r="B122" s="80"/>
      <c r="C122" s="79"/>
      <c r="D122" s="79"/>
      <c r="E122" s="79"/>
      <c r="F122" s="79"/>
      <c r="G122" s="79"/>
    </row>
    <row r="123" spans="2:7" x14ac:dyDescent="0.2">
      <c r="B123" s="80"/>
      <c r="C123" s="79"/>
      <c r="D123" s="79"/>
      <c r="E123" s="79"/>
      <c r="F123" s="79"/>
      <c r="G123" s="79"/>
    </row>
    <row r="124" spans="2:7" x14ac:dyDescent="0.2">
      <c r="B124" s="80"/>
      <c r="C124" s="79"/>
      <c r="D124" s="79"/>
      <c r="E124" s="79"/>
      <c r="F124" s="79"/>
      <c r="G124" s="79"/>
    </row>
    <row r="125" spans="2:7" x14ac:dyDescent="0.2">
      <c r="B125" s="80"/>
      <c r="C125" s="79"/>
      <c r="D125" s="79"/>
      <c r="E125" s="79"/>
      <c r="F125" s="79"/>
      <c r="G125" s="79"/>
    </row>
    <row r="126" spans="2:7" x14ac:dyDescent="0.2">
      <c r="B126" s="80"/>
      <c r="C126" s="79"/>
      <c r="D126" s="79"/>
      <c r="E126" s="79"/>
      <c r="F126" s="79"/>
      <c r="G126" s="79"/>
    </row>
    <row r="127" spans="2:7" x14ac:dyDescent="0.2">
      <c r="B127" s="80"/>
      <c r="C127" s="79"/>
      <c r="D127" s="79"/>
      <c r="E127" s="79"/>
      <c r="F127" s="79"/>
      <c r="G127" s="79"/>
    </row>
    <row r="128" spans="2:7" x14ac:dyDescent="0.2">
      <c r="B128" s="80"/>
      <c r="C128" s="79"/>
      <c r="D128" s="79"/>
      <c r="E128" s="79"/>
      <c r="F128" s="79"/>
      <c r="G128" s="79"/>
    </row>
    <row r="129" spans="2:7" x14ac:dyDescent="0.2">
      <c r="B129" s="80"/>
      <c r="C129" s="79"/>
      <c r="D129" s="79"/>
      <c r="E129" s="79"/>
      <c r="F129" s="79"/>
      <c r="G129" s="79"/>
    </row>
    <row r="130" spans="2:7" x14ac:dyDescent="0.2">
      <c r="B130" s="80"/>
      <c r="C130" s="79"/>
      <c r="D130" s="79"/>
      <c r="E130" s="79"/>
      <c r="F130" s="79"/>
      <c r="G130" s="79"/>
    </row>
    <row r="131" spans="2:7" x14ac:dyDescent="0.2">
      <c r="B131" s="80"/>
      <c r="C131" s="79"/>
      <c r="D131" s="79"/>
      <c r="E131" s="79"/>
      <c r="F131" s="79"/>
      <c r="G131" s="79"/>
    </row>
    <row r="132" spans="2:7" x14ac:dyDescent="0.2">
      <c r="B132" s="80"/>
      <c r="C132" s="79"/>
      <c r="D132" s="79"/>
      <c r="E132" s="79"/>
      <c r="F132" s="79"/>
      <c r="G132" s="79"/>
    </row>
    <row r="133" spans="2:7" x14ac:dyDescent="0.2">
      <c r="B133" s="80"/>
      <c r="C133" s="79"/>
      <c r="D133" s="79"/>
      <c r="E133" s="79"/>
      <c r="F133" s="79"/>
      <c r="G133" s="79"/>
    </row>
    <row r="134" spans="2:7" x14ac:dyDescent="0.2">
      <c r="B134" s="80"/>
      <c r="C134" s="79"/>
      <c r="D134" s="79"/>
      <c r="E134" s="79"/>
      <c r="F134" s="79"/>
      <c r="G134" s="79"/>
    </row>
    <row r="135" spans="2:7" x14ac:dyDescent="0.2">
      <c r="B135" s="80"/>
      <c r="C135" s="79"/>
      <c r="D135" s="79"/>
      <c r="E135" s="79"/>
      <c r="F135" s="79"/>
      <c r="G135" s="79"/>
    </row>
    <row r="136" spans="2:7" x14ac:dyDescent="0.2">
      <c r="B136" s="80"/>
      <c r="C136" s="79"/>
      <c r="D136" s="79"/>
      <c r="E136" s="79"/>
      <c r="F136" s="79"/>
      <c r="G136" s="79"/>
    </row>
    <row r="137" spans="2:7" x14ac:dyDescent="0.2">
      <c r="B137" s="80"/>
      <c r="C137" s="79"/>
      <c r="D137" s="79"/>
      <c r="E137" s="79"/>
      <c r="F137" s="79"/>
      <c r="G137" s="79"/>
    </row>
    <row r="138" spans="2:7" x14ac:dyDescent="0.2">
      <c r="B138" s="80"/>
      <c r="C138" s="79"/>
      <c r="D138" s="79"/>
      <c r="E138" s="79"/>
      <c r="F138" s="79"/>
      <c r="G138" s="79"/>
    </row>
    <row r="139" spans="2:7" x14ac:dyDescent="0.2">
      <c r="B139" s="80"/>
      <c r="C139" s="79"/>
      <c r="D139" s="79"/>
      <c r="E139" s="79"/>
      <c r="F139" s="79"/>
      <c r="G139" s="79"/>
    </row>
    <row r="140" spans="2:7" x14ac:dyDescent="0.2">
      <c r="B140" s="80"/>
      <c r="C140" s="79"/>
      <c r="D140" s="79"/>
      <c r="E140" s="79"/>
      <c r="F140" s="79"/>
      <c r="G140" s="79"/>
    </row>
    <row r="141" spans="2:7" x14ac:dyDescent="0.2">
      <c r="B141" s="80"/>
      <c r="C141" s="79"/>
      <c r="D141" s="79"/>
      <c r="E141" s="79"/>
      <c r="F141" s="79"/>
      <c r="G141" s="79"/>
    </row>
    <row r="142" spans="2:7" x14ac:dyDescent="0.2">
      <c r="B142" s="80"/>
      <c r="C142" s="79"/>
      <c r="D142" s="79"/>
      <c r="E142" s="79"/>
      <c r="F142" s="79"/>
      <c r="G142" s="79"/>
    </row>
    <row r="143" spans="2:7" x14ac:dyDescent="0.2">
      <c r="B143" s="80"/>
      <c r="C143" s="79"/>
      <c r="D143" s="79"/>
      <c r="E143" s="79"/>
      <c r="F143" s="79"/>
      <c r="G143" s="79"/>
    </row>
    <row r="144" spans="2:7" x14ac:dyDescent="0.2">
      <c r="B144" s="80"/>
      <c r="C144" s="79"/>
      <c r="D144" s="79"/>
      <c r="E144" s="79"/>
      <c r="F144" s="79"/>
      <c r="G144" s="79"/>
    </row>
    <row r="145" spans="2:7" x14ac:dyDescent="0.2">
      <c r="B145" s="80"/>
      <c r="C145" s="79"/>
      <c r="D145" s="79"/>
      <c r="E145" s="79"/>
      <c r="F145" s="79"/>
      <c r="G145" s="79"/>
    </row>
    <row r="146" spans="2:7" x14ac:dyDescent="0.2">
      <c r="B146" s="80"/>
      <c r="C146" s="79"/>
      <c r="D146" s="79"/>
      <c r="E146" s="79"/>
      <c r="F146" s="79"/>
      <c r="G146" s="79"/>
    </row>
    <row r="147" spans="2:7" x14ac:dyDescent="0.2">
      <c r="B147" s="78"/>
      <c r="E147" s="77"/>
      <c r="F147" s="77"/>
    </row>
    <row r="148" spans="2:7" x14ac:dyDescent="0.2">
      <c r="E148" s="76"/>
    </row>
  </sheetData>
  <conditionalFormatting sqref="G1">
    <cfRule type="cellIs" dxfId="0" priority="1" stopIfTrue="1" operator="equal">
      <formula>"x.x"</formula>
    </cfRule>
  </conditionalFormatting>
  <pageMargins left="0.7" right="0.7" top="0.75" bottom="0.75" header="0.3" footer="0.3"/>
  <pageSetup scale="85"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2023-10-27T07:00:00+00:00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31940ABA-B271-4137-A787-0D105C8FFD5F}"/>
</file>

<file path=customXml/itemProps2.xml><?xml version="1.0" encoding="utf-8"?>
<ds:datastoreItem xmlns:ds="http://schemas.openxmlformats.org/officeDocument/2006/customXml" ds:itemID="{20074F54-3AF7-4B4F-B0F3-EA882DBD10D8}"/>
</file>

<file path=customXml/itemProps3.xml><?xml version="1.0" encoding="utf-8"?>
<ds:datastoreItem xmlns:ds="http://schemas.openxmlformats.org/officeDocument/2006/customXml" ds:itemID="{A6C011C8-CDCD-4D14-A9E8-42372807E992}"/>
</file>

<file path=customXml/itemProps4.xml><?xml version="1.0" encoding="utf-8"?>
<ds:datastoreItem xmlns:ds="http://schemas.openxmlformats.org/officeDocument/2006/customXml" ds:itemID="{B695D93D-B4BB-470E-BA6B-F7C06F6E0F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14.4_R</vt:lpstr>
      <vt:lpstr>14.4.1_R</vt:lpstr>
      <vt:lpstr>14.4.2_R</vt:lpstr>
      <vt:lpstr>14.4.3_R</vt:lpstr>
      <vt:lpstr>'14.4.1_R'!Print_Area</vt:lpstr>
      <vt:lpstr>'14.4.2_R'!Print_Area</vt:lpstr>
      <vt:lpstr>'14.4.3_R'!Print_Area</vt:lpstr>
      <vt:lpstr>'14.4_R'!Print_Area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2023-03-04T00:33:59Z</dcterms:created>
  <dcterms:modified xsi:type="dcterms:W3CDTF">2023-10-25T04:36:40Z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