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Work Sheets - GC - 2019\"/>
    </mc:Choice>
  </mc:AlternateContent>
  <xr:revisionPtr revIDLastSave="0" documentId="8_{2D667671-3389-455D-A3FC-A0C361DF5E01}" xr6:coauthVersionLast="43" xr6:coauthVersionMax="43" xr10:uidLastSave="{00000000-0000-0000-0000-000000000000}"/>
  <bookViews>
    <workbookView xWindow="9360" yWindow="1935" windowWidth="29460" windowHeight="15435" xr2:uid="{00000000-000D-0000-FFFF-FFFF00000000}"/>
  </bookViews>
  <sheets>
    <sheet name="Calcbench Export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I6" i="1"/>
  <c r="I5" i="1"/>
  <c r="D23" i="1" l="1"/>
  <c r="B170" i="1"/>
  <c r="D22" i="1"/>
  <c r="C145" i="1"/>
  <c r="D21" i="1"/>
  <c r="C126" i="1"/>
  <c r="D20" i="1"/>
  <c r="D19" i="1"/>
  <c r="B98" i="1"/>
  <c r="C18" i="1"/>
  <c r="D18" i="1"/>
  <c r="B85" i="1"/>
  <c r="C85" i="1"/>
  <c r="D17" i="1"/>
  <c r="B76" i="1"/>
  <c r="D15" i="1"/>
  <c r="H13" i="1" l="1"/>
  <c r="H12" i="1"/>
  <c r="H11" i="1"/>
  <c r="H10" i="1"/>
  <c r="H9" i="1"/>
  <c r="H8" i="1"/>
  <c r="H7" i="1"/>
  <c r="H6" i="1"/>
  <c r="H5" i="1"/>
  <c r="A2" i="1" l="1"/>
</calcChain>
</file>

<file path=xl/sharedStrings.xml><?xml version="1.0" encoding="utf-8"?>
<sst xmlns="http://schemas.openxmlformats.org/spreadsheetml/2006/main" count="78" uniqueCount="38">
  <si>
    <t>Exported from Calcbench: 3/7/2019 7:54:45 AM EST</t>
  </si>
  <si>
    <t>Company</t>
  </si>
  <si>
    <t>Ticker</t>
  </si>
  <si>
    <t>Revenue</t>
  </si>
  <si>
    <t>PPE</t>
  </si>
  <si>
    <t>MarketCapAtEndOfPeriod</t>
  </si>
  <si>
    <t>TimesInterestEarned</t>
  </si>
  <si>
    <t>ROE</t>
  </si>
  <si>
    <t>ShortTermDebt</t>
  </si>
  <si>
    <t>CurrentLongTermDebt</t>
  </si>
  <si>
    <t>LongTermDebt</t>
  </si>
  <si>
    <t>PreferredStockValue</t>
  </si>
  <si>
    <t>StockholdersEquity</t>
  </si>
  <si>
    <t>EBIT</t>
  </si>
  <si>
    <t>InterestExpense</t>
  </si>
  <si>
    <t>NetIncomeCommonStockholders</t>
  </si>
  <si>
    <t>Year 2018</t>
  </si>
  <si>
    <t>Year 2017</t>
  </si>
  <si>
    <t>Atmos Energy Corp</t>
  </si>
  <si>
    <t>ATO</t>
  </si>
  <si>
    <t>Chesapeake Utilities Corp</t>
  </si>
  <si>
    <t>CPK</t>
  </si>
  <si>
    <t>New Jersey Resources Corp</t>
  </si>
  <si>
    <t>NJR</t>
  </si>
  <si>
    <t>Nisource Inc/DE</t>
  </si>
  <si>
    <t>NI</t>
  </si>
  <si>
    <t>Northwest Natural Gas Co</t>
  </si>
  <si>
    <t>NWN</t>
  </si>
  <si>
    <t>ONE Gas, Inc.</t>
  </si>
  <si>
    <t>OGS</t>
  </si>
  <si>
    <t>South Jersey Industries Inc</t>
  </si>
  <si>
    <t>SJI</t>
  </si>
  <si>
    <t>Southwest Gas Holdings, Inc.</t>
  </si>
  <si>
    <t>SWX</t>
  </si>
  <si>
    <t>Spire Inc</t>
  </si>
  <si>
    <t>SR</t>
  </si>
  <si>
    <t>CE</t>
  </si>
  <si>
    <t>M-B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</si>
</sst>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_);[Red]\([$$-409]#,##0\)"/>
  </numFmts>
  <fonts count="5">
    <font>
      <sz val="11"/>
      <name val="Calibri"/>
    </font>
    <font>
      <i/>
      <sz val="11"/>
      <name val="Calibri"/>
      <family val="2"/>
    </font>
    <font>
      <b/>
      <sz val="11"/>
      <color rgb="FFFFFFFF"/>
      <name val="Calibri"/>
      <family val="2"/>
    </font>
    <font>
      <i/>
      <sz val="8"/>
      <color rgb="FF444444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40" fontId="0" fillId="0" borderId="0" xfId="0" applyNumberFormat="1"/>
    <xf numFmtId="10" fontId="0" fillId="0" borderId="0" xfId="0" applyNumberFormat="1"/>
    <xf numFmtId="0" fontId="2" fillId="2" borderId="0" xfId="0" applyFont="1" applyFill="1"/>
    <xf numFmtId="0" fontId="3" fillId="0" borderId="0" xfId="0" applyFont="1"/>
    <xf numFmtId="9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337492</xdr:colOff>
      <xdr:row>37</xdr:row>
      <xdr:rowOff>28575</xdr:rowOff>
    </xdr:from>
    <xdr:to>
      <xdr:col>12</xdr:col>
      <xdr:colOff>1245572</xdr:colOff>
      <xdr:row>48</xdr:row>
      <xdr:rowOff>75787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4C2E8A-8BAD-4F05-9D5E-9A73F71DB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0342" y="4791075"/>
          <a:ext cx="11423680" cy="2142712"/>
        </a:xfrm>
        <a:prstGeom prst="rect">
          <a:avLst/>
        </a:prstGeom>
      </xdr:spPr>
    </xdr:pic>
    <xdr:clientData/>
  </xdr:twoCellAnchor>
  <xdr:twoCellAnchor editAs="oneCell">
    <xdr:from>
      <xdr:col>2</xdr:col>
      <xdr:colOff>442267</xdr:colOff>
      <xdr:row>28</xdr:row>
      <xdr:rowOff>0</xdr:rowOff>
    </xdr:from>
    <xdr:to>
      <xdr:col>14</xdr:col>
      <xdr:colOff>431106</xdr:colOff>
      <xdr:row>36</xdr:row>
      <xdr:rowOff>104571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AADA45-EE2A-44AE-AD12-F1D0FFCDD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5117" y="3048000"/>
          <a:ext cx="13085714" cy="16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866775</xdr:colOff>
      <xdr:row>48</xdr:row>
      <xdr:rowOff>114101</xdr:rowOff>
    </xdr:from>
    <xdr:to>
      <xdr:col>10</xdr:col>
      <xdr:colOff>36506</xdr:colOff>
      <xdr:row>55</xdr:row>
      <xdr:rowOff>114005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470DAF-D2A1-4530-9DBE-4738A0CC0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9625" y="6972101"/>
          <a:ext cx="7199306" cy="1333404"/>
        </a:xfrm>
        <a:prstGeom prst="rect">
          <a:avLst/>
        </a:prstGeom>
      </xdr:spPr>
    </xdr:pic>
    <xdr:clientData/>
  </xdr:twoCellAnchor>
  <xdr:twoCellAnchor editAs="oneCell">
    <xdr:from>
      <xdr:col>2</xdr:col>
      <xdr:colOff>252806</xdr:colOff>
      <xdr:row>52</xdr:row>
      <xdr:rowOff>19051</xdr:rowOff>
    </xdr:from>
    <xdr:to>
      <xdr:col>10</xdr:col>
      <xdr:colOff>943487</xdr:colOff>
      <xdr:row>71</xdr:row>
      <xdr:rowOff>65753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416BAB-937C-4C22-9BBC-9F34386C2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05656" y="9925051"/>
          <a:ext cx="8720256" cy="3666202"/>
        </a:xfrm>
        <a:prstGeom prst="rect">
          <a:avLst/>
        </a:prstGeom>
      </xdr:spPr>
    </xdr:pic>
    <xdr:clientData/>
  </xdr:twoCellAnchor>
  <xdr:twoCellAnchor editAs="oneCell">
    <xdr:from>
      <xdr:col>10</xdr:col>
      <xdr:colOff>866306</xdr:colOff>
      <xdr:row>59</xdr:row>
      <xdr:rowOff>66675</xdr:rowOff>
    </xdr:from>
    <xdr:to>
      <xdr:col>17</xdr:col>
      <xdr:colOff>1213317</xdr:colOff>
      <xdr:row>65</xdr:row>
      <xdr:rowOff>161709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8B2423-7F1B-471F-B7D5-62B00368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29531" y="9020175"/>
          <a:ext cx="8700436" cy="1238034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72</xdr:row>
      <xdr:rowOff>181546</xdr:rowOff>
    </xdr:from>
    <xdr:to>
      <xdr:col>10</xdr:col>
      <xdr:colOff>646170</xdr:colOff>
      <xdr:row>78</xdr:row>
      <xdr:rowOff>190290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67260D-3A96-4A7B-B033-87EE5E579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19550" y="11611546"/>
          <a:ext cx="8409045" cy="1151744"/>
        </a:xfrm>
        <a:prstGeom prst="rect">
          <a:avLst/>
        </a:prstGeom>
      </xdr:spPr>
    </xdr:pic>
    <xdr:clientData/>
  </xdr:twoCellAnchor>
  <xdr:twoCellAnchor editAs="oneCell">
    <xdr:from>
      <xdr:col>11</xdr:col>
      <xdr:colOff>653082</xdr:colOff>
      <xdr:row>67</xdr:row>
      <xdr:rowOff>180975</xdr:rowOff>
    </xdr:from>
    <xdr:to>
      <xdr:col>18</xdr:col>
      <xdr:colOff>293570</xdr:colOff>
      <xdr:row>82</xdr:row>
      <xdr:rowOff>8994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1B48744-3EB4-4C00-8689-CF0730966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654582" y="10658475"/>
          <a:ext cx="8622563" cy="2685519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82</xdr:row>
      <xdr:rowOff>162340</xdr:rowOff>
    </xdr:from>
    <xdr:to>
      <xdr:col>17</xdr:col>
      <xdr:colOff>264516</xdr:colOff>
      <xdr:row>91</xdr:row>
      <xdr:rowOff>161659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D8E770-E052-48B2-86A0-0E10EDC1A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05550" y="15783340"/>
          <a:ext cx="14094816" cy="1713819"/>
        </a:xfrm>
        <a:prstGeom prst="rect">
          <a:avLst/>
        </a:prstGeom>
      </xdr:spPr>
    </xdr:pic>
    <xdr:clientData/>
  </xdr:twoCellAnchor>
  <xdr:twoCellAnchor editAs="oneCell">
    <xdr:from>
      <xdr:col>3</xdr:col>
      <xdr:colOff>723900</xdr:colOff>
      <xdr:row>94</xdr:row>
      <xdr:rowOff>102138</xdr:rowOff>
    </xdr:from>
    <xdr:to>
      <xdr:col>15</xdr:col>
      <xdr:colOff>281604</xdr:colOff>
      <xdr:row>107</xdr:row>
      <xdr:rowOff>171449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BE67022-C5DA-4009-ADA7-E847817F2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24500" y="18009138"/>
          <a:ext cx="12854604" cy="2545811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110</xdr:row>
      <xdr:rowOff>131908</xdr:rowOff>
    </xdr:from>
    <xdr:to>
      <xdr:col>13</xdr:col>
      <xdr:colOff>541305</xdr:colOff>
      <xdr:row>120</xdr:row>
      <xdr:rowOff>133054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384F19-FBBD-44A3-8CB4-77B9AF73D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724525" y="21086908"/>
          <a:ext cx="10418730" cy="1906146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124</xdr:row>
      <xdr:rowOff>50407</xdr:rowOff>
    </xdr:from>
    <xdr:to>
      <xdr:col>13</xdr:col>
      <xdr:colOff>1207734</xdr:colOff>
      <xdr:row>139</xdr:row>
      <xdr:rowOff>56619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6FF6B6F-13A5-41AF-8F80-ED34FF40E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343650" y="23672407"/>
          <a:ext cx="10466034" cy="2863712"/>
        </a:xfrm>
        <a:prstGeom prst="rect">
          <a:avLst/>
        </a:prstGeom>
      </xdr:spPr>
    </xdr:pic>
    <xdr:clientData/>
  </xdr:twoCellAnchor>
  <xdr:twoCellAnchor editAs="oneCell">
    <xdr:from>
      <xdr:col>4</xdr:col>
      <xdr:colOff>197200</xdr:colOff>
      <xdr:row>144</xdr:row>
      <xdr:rowOff>133349</xdr:rowOff>
    </xdr:from>
    <xdr:to>
      <xdr:col>13</xdr:col>
      <xdr:colOff>788502</xdr:colOff>
      <xdr:row>149</xdr:row>
      <xdr:rowOff>95064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6880B11-A189-4895-B60B-242ACA191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21750" y="27565349"/>
          <a:ext cx="10268702" cy="91421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150</xdr:row>
      <xdr:rowOff>47558</xdr:rowOff>
    </xdr:from>
    <xdr:to>
      <xdr:col>15</xdr:col>
      <xdr:colOff>521680</xdr:colOff>
      <xdr:row>164</xdr:row>
      <xdr:rowOff>161440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1905BFD-42F4-47E5-8E5B-C262B8F1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19800" y="28622558"/>
          <a:ext cx="12599380" cy="2780882"/>
        </a:xfrm>
        <a:prstGeom prst="rect">
          <a:avLst/>
        </a:prstGeom>
      </xdr:spPr>
    </xdr:pic>
    <xdr:clientData/>
  </xdr:twoCellAnchor>
  <xdr:twoCellAnchor editAs="oneCell">
    <xdr:from>
      <xdr:col>4</xdr:col>
      <xdr:colOff>615536</xdr:colOff>
      <xdr:row>170</xdr:row>
      <xdr:rowOff>9525</xdr:rowOff>
    </xdr:from>
    <xdr:to>
      <xdr:col>14</xdr:col>
      <xdr:colOff>264648</xdr:colOff>
      <xdr:row>175</xdr:row>
      <xdr:rowOff>161710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61FE8B0-32C9-4FB8-8C2A-E17DA0BC3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540086" y="32394525"/>
          <a:ext cx="10574287" cy="1104685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409575</xdr:colOff>
      <xdr:row>176</xdr:row>
      <xdr:rowOff>57150</xdr:rowOff>
    </xdr:from>
    <xdr:to>
      <xdr:col>18</xdr:col>
      <xdr:colOff>588352</xdr:colOff>
      <xdr:row>189</xdr:row>
      <xdr:rowOff>161602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71E156-7F43-483B-8342-5A76F9753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210175" y="33585150"/>
          <a:ext cx="17580952" cy="2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0"/>
  <sheetViews>
    <sheetView tabSelected="1" workbookViewId="0">
      <selection activeCell="I4" sqref="I4"/>
    </sheetView>
  </sheetViews>
  <sheetFormatPr defaultRowHeight="15"/>
  <cols>
    <col min="1" max="1" width="47.140625" customWidth="1"/>
    <col min="2" max="2" width="9.140625" customWidth="1"/>
    <col min="3" max="3" width="15.7109375" customWidth="1"/>
    <col min="4" max="4" width="16.85546875" customWidth="1"/>
    <col min="5" max="5" width="24.7109375" customWidth="1"/>
    <col min="6" max="6" width="20" customWidth="1"/>
    <col min="7" max="8" width="9.140625" customWidth="1"/>
    <col min="9" max="9" width="9.140625" style="8" customWidth="1"/>
    <col min="10" max="10" width="15.7109375" customWidth="1"/>
    <col min="11" max="11" width="21.5703125" customWidth="1"/>
    <col min="12" max="12" width="15.7109375" customWidth="1"/>
    <col min="13" max="13" width="20" customWidth="1"/>
    <col min="14" max="15" width="18.7109375" customWidth="1"/>
    <col min="16" max="16" width="14.7109375" customWidth="1"/>
    <col min="17" max="17" width="15.85546875" customWidth="1"/>
    <col min="18" max="18" width="31" customWidth="1"/>
    <col min="19" max="20" width="9.140625" customWidth="1"/>
  </cols>
  <sheetData>
    <row r="1" spans="1:18">
      <c r="A1" t="s">
        <v>0</v>
      </c>
    </row>
    <row r="2" spans="1:18">
      <c r="A2" s="1" t="str">
        <f>HYPERLINK("https://www.calcbench.com/excel","**For more features, download the Calcbench Excel Add-in at www.calcbench.com/excel")</f>
        <v>**For more features, download the Calcbench Excel Add-in at www.calcbench.com/excel</v>
      </c>
    </row>
    <row r="3" spans="1:1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36</v>
      </c>
      <c r="I3" s="9" t="s">
        <v>37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12</v>
      </c>
      <c r="P3" s="5" t="s">
        <v>13</v>
      </c>
      <c r="Q3" s="5" t="s">
        <v>14</v>
      </c>
      <c r="R3" s="5" t="s">
        <v>15</v>
      </c>
    </row>
    <row r="4" spans="1:18">
      <c r="A4" s="6"/>
      <c r="B4" s="6"/>
      <c r="C4" s="6" t="s">
        <v>16</v>
      </c>
      <c r="D4" s="6" t="s">
        <v>16</v>
      </c>
      <c r="E4" s="6" t="s">
        <v>16</v>
      </c>
      <c r="F4" s="6" t="s">
        <v>16</v>
      </c>
      <c r="G4" s="6" t="s">
        <v>16</v>
      </c>
      <c r="H4" s="6"/>
      <c r="I4" s="10"/>
      <c r="J4" s="6" t="s">
        <v>16</v>
      </c>
      <c r="K4" s="6" t="s">
        <v>16</v>
      </c>
      <c r="L4" s="6" t="s">
        <v>16</v>
      </c>
      <c r="M4" s="6" t="s">
        <v>16</v>
      </c>
      <c r="N4" s="6" t="s">
        <v>16</v>
      </c>
      <c r="O4" s="6" t="s">
        <v>17</v>
      </c>
      <c r="P4" s="6" t="s">
        <v>16</v>
      </c>
      <c r="Q4" s="6" t="s">
        <v>16</v>
      </c>
      <c r="R4" s="6" t="s">
        <v>16</v>
      </c>
    </row>
    <row r="5" spans="1:18">
      <c r="A5" t="s">
        <v>18</v>
      </c>
      <c r="B5" t="s">
        <v>19</v>
      </c>
      <c r="C5" s="2">
        <v>3115546000</v>
      </c>
      <c r="D5" s="2">
        <v>10371147000</v>
      </c>
      <c r="E5" s="2">
        <v>10381834623.9</v>
      </c>
      <c r="F5" s="3">
        <v>6.7305849999999996</v>
      </c>
      <c r="G5" s="4">
        <v>0.13913700000000001</v>
      </c>
      <c r="H5" s="4">
        <f>(N5)/(J5+K5+L5+M5+N5)</f>
        <v>0.5668797855484814</v>
      </c>
      <c r="I5" s="8">
        <f>E5/N5</f>
        <v>2.1765076043548457</v>
      </c>
      <c r="J5" s="2">
        <v>575780000</v>
      </c>
      <c r="K5" s="2">
        <v>575000000</v>
      </c>
      <c r="L5" s="2">
        <v>2493665000</v>
      </c>
      <c r="M5" s="2"/>
      <c r="N5" s="2">
        <v>4769951000</v>
      </c>
      <c r="O5" s="2">
        <v>3898666000</v>
      </c>
      <c r="P5" s="2">
        <v>717790000</v>
      </c>
      <c r="Q5" s="2">
        <v>106646000</v>
      </c>
      <c r="R5" s="2">
        <v>603064000</v>
      </c>
    </row>
    <row r="6" spans="1:18">
      <c r="A6" t="s">
        <v>20</v>
      </c>
      <c r="B6" t="s">
        <v>21</v>
      </c>
      <c r="C6" s="2">
        <v>717489000</v>
      </c>
      <c r="D6" s="2">
        <v>1383972000</v>
      </c>
      <c r="E6" s="2">
        <v>1359278354.79</v>
      </c>
      <c r="F6" s="3">
        <v>5.7211970000000001</v>
      </c>
      <c r="G6" s="4">
        <v>0.112626</v>
      </c>
      <c r="H6" s="4">
        <f t="shared" ref="H6:H13" si="0">(N6)/(J6+K6+L6+M6+N6)</f>
        <v>0.45443142493504857</v>
      </c>
      <c r="I6" s="8">
        <f t="shared" ref="I6:I13" si="1">E6/N6</f>
        <v>2.6218674806293509</v>
      </c>
      <c r="J6" s="2">
        <v>294458000</v>
      </c>
      <c r="K6" s="2">
        <v>327955000</v>
      </c>
      <c r="L6" s="2"/>
      <c r="M6" s="2">
        <v>0</v>
      </c>
      <c r="N6" s="2">
        <v>518439000</v>
      </c>
      <c r="O6" s="2">
        <v>486294000</v>
      </c>
      <c r="P6" s="2">
        <v>94005000</v>
      </c>
      <c r="Q6" s="2">
        <v>16431000</v>
      </c>
      <c r="R6" s="2">
        <v>56580000</v>
      </c>
    </row>
    <row r="7" spans="1:18">
      <c r="A7" t="s">
        <v>22</v>
      </c>
      <c r="B7" t="s">
        <v>23</v>
      </c>
      <c r="C7" s="2">
        <v>2915109000</v>
      </c>
      <c r="D7" s="2">
        <v>2651049000</v>
      </c>
      <c r="E7" s="2">
        <v>4079134567.1999998</v>
      </c>
      <c r="F7" s="3">
        <v>4.6002890000000001</v>
      </c>
      <c r="G7" s="4">
        <v>0.17580499999999999</v>
      </c>
      <c r="H7" s="4">
        <f t="shared" si="0"/>
        <v>0.49334444041913023</v>
      </c>
      <c r="I7" s="8">
        <f t="shared" si="1"/>
        <v>2.8746989503713234</v>
      </c>
      <c r="J7" s="2">
        <v>151950000</v>
      </c>
      <c r="K7" s="2">
        <v>123545000</v>
      </c>
      <c r="L7" s="2">
        <v>1181769000</v>
      </c>
      <c r="M7" s="2"/>
      <c r="N7" s="2">
        <v>1418978000</v>
      </c>
      <c r="O7" s="2">
        <v>1236643000</v>
      </c>
      <c r="P7" s="2">
        <v>212929000</v>
      </c>
      <c r="Q7" s="2">
        <v>46286000</v>
      </c>
      <c r="R7" s="2">
        <v>233436000</v>
      </c>
    </row>
    <row r="8" spans="1:18">
      <c r="A8" t="s">
        <v>24</v>
      </c>
      <c r="B8" t="s">
        <v>25</v>
      </c>
      <c r="C8" s="2">
        <v>5114500000</v>
      </c>
      <c r="D8" s="2">
        <v>15542500000</v>
      </c>
      <c r="E8" s="2">
        <v>9627164434.9552002</v>
      </c>
      <c r="F8" s="3">
        <v>-0.78148799999999996</v>
      </c>
      <c r="G8" s="4">
        <v>-1.0048E-2</v>
      </c>
      <c r="H8" s="4">
        <f t="shared" si="0"/>
        <v>0.36482380182066165</v>
      </c>
      <c r="I8" s="8">
        <f t="shared" si="1"/>
        <v>1.6740274452616459</v>
      </c>
      <c r="J8" s="2">
        <v>1977200000</v>
      </c>
      <c r="K8" s="2">
        <v>50000000</v>
      </c>
      <c r="L8" s="2">
        <v>7105400000</v>
      </c>
      <c r="M8" s="2">
        <v>880000000</v>
      </c>
      <c r="N8" s="2">
        <v>5750900000</v>
      </c>
      <c r="O8" s="2">
        <v>4320100000</v>
      </c>
      <c r="P8" s="2">
        <v>-276100000</v>
      </c>
      <c r="Q8" s="2">
        <v>353300000</v>
      </c>
      <c r="R8" s="2">
        <v>-65600000</v>
      </c>
    </row>
    <row r="9" spans="1:18">
      <c r="A9" t="s">
        <v>26</v>
      </c>
      <c r="B9" t="s">
        <v>27</v>
      </c>
      <c r="C9" s="2">
        <v>706100000</v>
      </c>
      <c r="D9" s="2">
        <v>2421372000</v>
      </c>
      <c r="E9" s="2">
        <v>1808041064</v>
      </c>
      <c r="F9" s="3">
        <v>3.4690889999999999</v>
      </c>
      <c r="G9" s="4">
        <v>8.5781999999999997E-2</v>
      </c>
      <c r="H9" s="4">
        <f t="shared" si="0"/>
        <v>0.44429853946134262</v>
      </c>
      <c r="I9" s="8">
        <f t="shared" si="1"/>
        <v>2.3707847591374107</v>
      </c>
      <c r="J9" s="2">
        <v>217620000</v>
      </c>
      <c r="K9" s="2">
        <v>29989000</v>
      </c>
      <c r="L9" s="2">
        <v>706247000</v>
      </c>
      <c r="M9" s="2"/>
      <c r="N9" s="2">
        <v>762634000</v>
      </c>
      <c r="O9" s="2">
        <v>742776000</v>
      </c>
      <c r="P9" s="2">
        <v>128561000</v>
      </c>
      <c r="Q9" s="2">
        <v>37059000</v>
      </c>
      <c r="R9" s="2">
        <v>64569000</v>
      </c>
    </row>
    <row r="10" spans="1:18">
      <c r="A10" t="s">
        <v>28</v>
      </c>
      <c r="B10" t="s">
        <v>29</v>
      </c>
      <c r="C10" s="2">
        <v>1633731000</v>
      </c>
      <c r="D10" s="2">
        <v>4283712000</v>
      </c>
      <c r="E10" s="2">
        <v>4331347924.8000002</v>
      </c>
      <c r="F10" s="3">
        <v>5.4004479999999999</v>
      </c>
      <c r="G10" s="4">
        <v>8.6055000000000006E-2</v>
      </c>
      <c r="H10" s="4">
        <f t="shared" si="0"/>
        <v>0.56308138709502242</v>
      </c>
      <c r="I10" s="8">
        <f t="shared" si="1"/>
        <v>2.1204490255823791</v>
      </c>
      <c r="J10" s="2">
        <v>299500000</v>
      </c>
      <c r="K10" s="2"/>
      <c r="L10" s="2">
        <v>1285483000</v>
      </c>
      <c r="M10" s="2"/>
      <c r="N10" s="2">
        <v>2042656000</v>
      </c>
      <c r="O10" s="2">
        <v>1960209000</v>
      </c>
      <c r="P10" s="2">
        <v>277070000</v>
      </c>
      <c r="Q10" s="2">
        <v>51305000</v>
      </c>
      <c r="R10" s="2">
        <v>172234000</v>
      </c>
    </row>
    <row r="11" spans="1:18">
      <c r="A11" t="s">
        <v>30</v>
      </c>
      <c r="B11" t="s">
        <v>31</v>
      </c>
      <c r="C11" s="2">
        <v>1641338000</v>
      </c>
      <c r="D11" s="2">
        <v>3653473000</v>
      </c>
      <c r="E11" s="2">
        <v>2436072150.8200002</v>
      </c>
      <c r="F11" s="3">
        <v>1.142342</v>
      </c>
      <c r="G11" s="4">
        <v>1.4363000000000001E-2</v>
      </c>
      <c r="H11" s="4">
        <f t="shared" si="0"/>
        <v>0.28938714485596445</v>
      </c>
      <c r="I11" s="8">
        <f t="shared" si="1"/>
        <v>1.9226754948375009</v>
      </c>
      <c r="J11" s="2">
        <v>270500000</v>
      </c>
      <c r="K11" s="2">
        <v>733909000</v>
      </c>
      <c r="L11" s="2">
        <v>2106863000</v>
      </c>
      <c r="M11" s="2"/>
      <c r="N11" s="2">
        <v>1267022000</v>
      </c>
      <c r="O11" s="2">
        <v>1192409000</v>
      </c>
      <c r="P11" s="2">
        <v>103149000</v>
      </c>
      <c r="Q11" s="2">
        <v>90296000</v>
      </c>
      <c r="R11" s="2">
        <v>17663000</v>
      </c>
    </row>
    <row r="12" spans="1:18">
      <c r="A12" t="s">
        <v>32</v>
      </c>
      <c r="B12" t="s">
        <v>33</v>
      </c>
      <c r="C12" s="2">
        <v>2880013000</v>
      </c>
      <c r="D12" s="2">
        <v>5093238000</v>
      </c>
      <c r="E12" s="2">
        <v>4241087303.04</v>
      </c>
      <c r="F12" s="3">
        <v>3.5171559999999999</v>
      </c>
      <c r="G12" s="4">
        <v>8.9395000000000002E-2</v>
      </c>
      <c r="H12" s="4">
        <f t="shared" si="0"/>
        <v>0.49551839517877561</v>
      </c>
      <c r="I12" s="8">
        <f t="shared" si="1"/>
        <v>1.8835966152985224</v>
      </c>
      <c r="J12" s="2">
        <v>152000000</v>
      </c>
      <c r="K12" s="2">
        <v>33060000</v>
      </c>
      <c r="L12" s="2">
        <v>2107258000</v>
      </c>
      <c r="M12" s="2"/>
      <c r="N12" s="2">
        <v>2251590000</v>
      </c>
      <c r="O12" s="2">
        <v>1812403000</v>
      </c>
      <c r="P12" s="2">
        <v>340007000</v>
      </c>
      <c r="Q12" s="2">
        <v>96671000</v>
      </c>
      <c r="R12" s="2">
        <v>182277000</v>
      </c>
    </row>
    <row r="13" spans="1:18">
      <c r="A13" t="s">
        <v>34</v>
      </c>
      <c r="B13" t="s">
        <v>35</v>
      </c>
      <c r="C13" s="2">
        <v>1965000000</v>
      </c>
      <c r="D13" s="2">
        <v>3970500000</v>
      </c>
      <c r="E13" s="2">
        <v>3624692968.5377998</v>
      </c>
      <c r="F13" s="3">
        <v>2.9075199999999999</v>
      </c>
      <c r="G13" s="4">
        <v>0.100878</v>
      </c>
      <c r="H13" s="4">
        <f t="shared" si="0"/>
        <v>0.46173688736027513</v>
      </c>
      <c r="I13" s="8">
        <f t="shared" si="1"/>
        <v>1.6071175705142324</v>
      </c>
      <c r="J13" s="2">
        <v>175500000</v>
      </c>
      <c r="K13" s="2">
        <v>553600000</v>
      </c>
      <c r="L13" s="2">
        <v>1900100000</v>
      </c>
      <c r="M13" s="2"/>
      <c r="N13" s="2">
        <v>2255400000</v>
      </c>
      <c r="O13" s="2">
        <v>1991300000</v>
      </c>
      <c r="P13" s="2">
        <v>286100000</v>
      </c>
      <c r="Q13" s="2">
        <v>98400000</v>
      </c>
      <c r="R13" s="2">
        <v>214200000</v>
      </c>
    </row>
    <row r="14" spans="1:18">
      <c r="C14" s="2"/>
      <c r="D14" s="2"/>
      <c r="E14" s="2"/>
      <c r="F14" s="3"/>
      <c r="G14" s="4"/>
      <c r="H14" s="4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t="s">
        <v>18</v>
      </c>
      <c r="B15" t="s">
        <v>19</v>
      </c>
      <c r="C15" s="7"/>
      <c r="D15" s="7">
        <f>3003/3116</f>
        <v>0.96373555840821568</v>
      </c>
      <c r="E15" s="2"/>
      <c r="F15" s="3"/>
      <c r="G15" s="4"/>
      <c r="H15" s="4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t="s">
        <v>20</v>
      </c>
      <c r="B16" t="s">
        <v>21</v>
      </c>
      <c r="C16" s="7">
        <v>0.04</v>
      </c>
      <c r="D16" s="7">
        <v>0.43</v>
      </c>
      <c r="E16" s="2"/>
      <c r="F16" s="3"/>
      <c r="G16" s="4"/>
      <c r="H16" s="4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t="s">
        <v>22</v>
      </c>
      <c r="B17" t="s">
        <v>23</v>
      </c>
      <c r="C17" s="7"/>
      <c r="D17" s="7">
        <f>$B$76</f>
        <v>0.25111492281303605</v>
      </c>
      <c r="E17" s="2"/>
      <c r="F17" s="3"/>
      <c r="G17" s="4"/>
      <c r="H17" s="4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t="s">
        <v>24</v>
      </c>
      <c r="B18" t="s">
        <v>25</v>
      </c>
      <c r="C18" s="7">
        <f t="shared" ref="C18:D18" si="2">B85</f>
        <v>0.33372434017595309</v>
      </c>
      <c r="D18" s="7">
        <f t="shared" si="2"/>
        <v>0.66588465298142718</v>
      </c>
      <c r="E18" s="2"/>
      <c r="F18" s="3"/>
      <c r="G18" s="4"/>
      <c r="H18" s="4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t="s">
        <v>26</v>
      </c>
      <c r="B19" t="s">
        <v>27</v>
      </c>
      <c r="C19" s="7"/>
      <c r="D19" s="7">
        <f>$B$98</f>
        <v>1</v>
      </c>
      <c r="E19" s="2"/>
      <c r="F19" s="3"/>
      <c r="G19" s="4"/>
      <c r="H19" s="4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t="s">
        <v>28</v>
      </c>
      <c r="B20" t="s">
        <v>29</v>
      </c>
      <c r="C20" s="7"/>
      <c r="D20" s="7">
        <f>$B$112</f>
        <v>1</v>
      </c>
      <c r="E20" s="2"/>
      <c r="F20" s="3"/>
      <c r="G20" s="4"/>
      <c r="H20" s="4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t="s">
        <v>30</v>
      </c>
      <c r="B21" t="s">
        <v>31</v>
      </c>
      <c r="C21" s="7"/>
      <c r="D21" s="7">
        <f>$C$126</f>
        <v>0.41255332114564292</v>
      </c>
      <c r="E21" s="2"/>
      <c r="F21" s="3"/>
      <c r="G21" s="4"/>
      <c r="H21" s="4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t="s">
        <v>32</v>
      </c>
      <c r="B22" t="s">
        <v>33</v>
      </c>
      <c r="C22" s="7"/>
      <c r="D22" s="7">
        <f>$C$145</f>
        <v>0.47152777777777777</v>
      </c>
      <c r="E22" s="2"/>
      <c r="F22" s="3"/>
      <c r="G22" s="4"/>
      <c r="H22" s="4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t="s">
        <v>34</v>
      </c>
      <c r="B23" t="s">
        <v>35</v>
      </c>
      <c r="C23" s="7"/>
      <c r="D23" s="7">
        <f>$B$170</f>
        <v>0.96081424936386772</v>
      </c>
      <c r="E23" s="2"/>
      <c r="F23" s="3"/>
      <c r="G23" s="4"/>
      <c r="H23" s="4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C24" s="2"/>
      <c r="D24" s="2"/>
      <c r="E24" s="2"/>
      <c r="F24" s="3"/>
      <c r="G24" s="4"/>
      <c r="H24" s="4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C25" s="2"/>
      <c r="D25" s="2"/>
      <c r="E25" s="2"/>
      <c r="F25" s="3"/>
      <c r="G25" s="4"/>
      <c r="H25" s="4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C26" s="2"/>
      <c r="D26" s="2"/>
      <c r="E26" s="2"/>
      <c r="F26" s="3"/>
      <c r="G26" s="4"/>
      <c r="H26" s="4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C27" s="2"/>
      <c r="D27" s="2"/>
      <c r="E27" s="2"/>
      <c r="F27" s="3"/>
      <c r="G27" s="4"/>
      <c r="H27" s="4"/>
      <c r="J27" s="2"/>
      <c r="K27" s="2"/>
      <c r="L27" s="2"/>
      <c r="M27" s="2"/>
      <c r="N27" s="2"/>
      <c r="O27" s="2"/>
      <c r="P27" s="2"/>
      <c r="Q27" s="2"/>
      <c r="R27" s="2"/>
    </row>
    <row r="30" spans="1:18">
      <c r="A30" t="s">
        <v>19</v>
      </c>
    </row>
    <row r="50" spans="1:1">
      <c r="A50" t="s">
        <v>21</v>
      </c>
    </row>
    <row r="74" spans="1:2">
      <c r="A74" t="s">
        <v>23</v>
      </c>
    </row>
    <row r="76" spans="1:2">
      <c r="B76">
        <f>732/2915</f>
        <v>0.25111492281303605</v>
      </c>
    </row>
    <row r="85" spans="1:3">
      <c r="A85" t="s">
        <v>25</v>
      </c>
      <c r="B85">
        <f>1707/5115</f>
        <v>0.33372434017595309</v>
      </c>
      <c r="C85">
        <f>3406/5115</f>
        <v>0.66588465298142718</v>
      </c>
    </row>
    <row r="98" spans="1:2">
      <c r="A98" t="s">
        <v>27</v>
      </c>
      <c r="B98">
        <f>706/706</f>
        <v>1</v>
      </c>
    </row>
    <row r="112" spans="1:2">
      <c r="A112" t="s">
        <v>29</v>
      </c>
      <c r="B112">
        <v>1</v>
      </c>
    </row>
    <row r="126" spans="1:3">
      <c r="A126" t="s">
        <v>31</v>
      </c>
      <c r="C126">
        <f>677/1641</f>
        <v>0.41255332114564292</v>
      </c>
    </row>
    <row r="145" spans="1:3">
      <c r="A145" t="s">
        <v>33</v>
      </c>
      <c r="C145">
        <f>1358/2880</f>
        <v>0.47152777777777777</v>
      </c>
    </row>
    <row r="170" spans="1:2">
      <c r="A170" t="s">
        <v>35</v>
      </c>
      <c r="B170">
        <f>1888/1965</f>
        <v>0.96081424936386772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C477A32-5349-4984-908B-78BA9120129B}"/>
</file>

<file path=customXml/itemProps2.xml><?xml version="1.0" encoding="utf-8"?>
<ds:datastoreItem xmlns:ds="http://schemas.openxmlformats.org/officeDocument/2006/customXml" ds:itemID="{0E2A61F0-52C5-46C4-B305-592A9BE7CC25}"/>
</file>

<file path=customXml/itemProps3.xml><?xml version="1.0" encoding="utf-8"?>
<ds:datastoreItem xmlns:ds="http://schemas.openxmlformats.org/officeDocument/2006/customXml" ds:itemID="{2D26E07C-8117-4FB4-9037-1EBDA6F11D0E}"/>
</file>

<file path=customXml/itemProps4.xml><?xml version="1.0" encoding="utf-8"?>
<ds:datastoreItem xmlns:ds="http://schemas.openxmlformats.org/officeDocument/2006/customXml" ds:itemID="{BD89E203-AE94-42EC-A386-063D8A9EC0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Calcbench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2019-03-07T12:56:03Z</dcterms:created>
  <dcterms:modified xsi:type="dcterms:W3CDTF">2019-08-27T14:06:29Z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{6ED22E34-BD47-4408-9E9A-069C1973B127}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